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GitHub\Korean-tour-agency-powerBI\"/>
    </mc:Choice>
  </mc:AlternateContent>
  <xr:revisionPtr revIDLastSave="0" documentId="13_ncr:1_{63CF6D65-3049-4788-8A9A-944B04179672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data" sheetId="1" r:id="rId1"/>
    <sheet name="Invoice Tracker" sheetId="2" r:id="rId2"/>
    <sheet name="Invoice" sheetId="3" r:id="rId3"/>
    <sheet name="Shop" sheetId="7" r:id="rId4"/>
    <sheet name="data_2" sheetId="29" r:id="rId5"/>
    <sheet name="Guide" sheetId="30" r:id="rId6"/>
  </sheets>
  <definedNames>
    <definedName name="ExternalData_1" localSheetId="5" hidden="1">Guide!$A$1:$B$32</definedName>
    <definedName name="ExternalData_2" localSheetId="4" hidden="1">data_2!$A$1:$S$333</definedName>
    <definedName name="InvoiceNo" localSheetId="5">Tracker[InvoiceNo]</definedName>
    <definedName name="InvoiceNo">Tracker[InvoiceNo]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C17" i="3" s="1"/>
  <c r="D17" i="3" s="1"/>
  <c r="B16" i="3"/>
  <c r="A16" i="3"/>
  <c r="M329" i="1"/>
  <c r="N329" i="1" s="1"/>
  <c r="M7" i="1" l="1"/>
  <c r="N7" i="1" s="1"/>
  <c r="M8" i="1"/>
  <c r="N8" i="1" s="1"/>
  <c r="M9" i="1"/>
  <c r="N9" i="1" s="1"/>
  <c r="M10" i="1"/>
  <c r="M11" i="1"/>
  <c r="N11" i="1" s="1"/>
  <c r="M12" i="1"/>
  <c r="N12" i="1" s="1"/>
  <c r="L13" i="1"/>
  <c r="M13" i="1"/>
  <c r="M14" i="1"/>
  <c r="N14" i="1" s="1"/>
  <c r="L15" i="1"/>
  <c r="M15" i="1"/>
  <c r="M16" i="1"/>
  <c r="N16" i="1" s="1"/>
  <c r="M17" i="1"/>
  <c r="N17" i="1" s="1"/>
  <c r="M18" i="1"/>
  <c r="N18" i="1" s="1"/>
  <c r="M19" i="1"/>
  <c r="N19" i="1" s="1"/>
  <c r="L20" i="1"/>
  <c r="M20" i="1"/>
  <c r="M21" i="1"/>
  <c r="M22" i="1"/>
  <c r="N22" i="1" s="1"/>
  <c r="M23" i="1"/>
  <c r="N23" i="1" s="1"/>
  <c r="M24" i="1"/>
  <c r="N24" i="1" s="1"/>
  <c r="M25" i="1"/>
  <c r="M26" i="1"/>
  <c r="N26" i="1" s="1"/>
  <c r="L27" i="1"/>
  <c r="M27" i="1"/>
  <c r="L28" i="1"/>
  <c r="M28" i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L37" i="1"/>
  <c r="M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L46" i="1"/>
  <c r="M47" i="1"/>
  <c r="N47" i="1" s="1"/>
  <c r="M48" i="1"/>
  <c r="N48" i="1" s="1"/>
  <c r="L49" i="1"/>
  <c r="M49" i="1"/>
  <c r="L50" i="1"/>
  <c r="M50" i="1"/>
  <c r="M51" i="1"/>
  <c r="N51" i="1" s="1"/>
  <c r="M52" i="1"/>
  <c r="N52" i="1" s="1"/>
  <c r="L53" i="1"/>
  <c r="M53" i="1"/>
  <c r="M54" i="1"/>
  <c r="N54" i="1" s="1"/>
  <c r="M55" i="1"/>
  <c r="N55" i="1" s="1"/>
  <c r="M56" i="1"/>
  <c r="N56" i="1" s="1"/>
  <c r="M57" i="1"/>
  <c r="N57" i="1" s="1"/>
  <c r="M58" i="1"/>
  <c r="N58" i="1" s="1"/>
  <c r="M59" i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L147" i="1"/>
  <c r="M147" i="1"/>
  <c r="M148" i="1"/>
  <c r="N148" i="1" s="1"/>
  <c r="L149" i="1"/>
  <c r="M149" i="1"/>
  <c r="M150" i="1"/>
  <c r="N150" i="1" s="1"/>
  <c r="L151" i="1"/>
  <c r="M151" i="1"/>
  <c r="M152" i="1"/>
  <c r="N152" i="1" s="1"/>
  <c r="M153" i="1"/>
  <c r="N153" i="1" s="1"/>
  <c r="M154" i="1"/>
  <c r="N154" i="1" s="1"/>
  <c r="M155" i="1"/>
  <c r="N155" i="1" s="1"/>
  <c r="L156" i="1"/>
  <c r="M156" i="1"/>
  <c r="M157" i="1"/>
  <c r="N157" i="1" s="1"/>
  <c r="M158" i="1"/>
  <c r="N158" i="1" s="1"/>
  <c r="M159" i="1"/>
  <c r="N159" i="1" s="1"/>
  <c r="L160" i="1"/>
  <c r="M160" i="1"/>
  <c r="L161" i="1"/>
  <c r="M161" i="1"/>
  <c r="M162" i="1"/>
  <c r="N162" i="1" s="1"/>
  <c r="M163" i="1"/>
  <c r="N163" i="1" s="1"/>
  <c r="M164" i="1"/>
  <c r="N164" i="1" s="1"/>
  <c r="L165" i="1"/>
  <c r="M165" i="1"/>
  <c r="L166" i="1"/>
  <c r="M166" i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L176" i="1"/>
  <c r="M176" i="1"/>
  <c r="L177" i="1"/>
  <c r="M177" i="1"/>
  <c r="M178" i="1"/>
  <c r="N178" i="1" s="1"/>
  <c r="M179" i="1"/>
  <c r="N179" i="1" s="1"/>
  <c r="L180" i="1"/>
  <c r="M180" i="1"/>
  <c r="L181" i="1"/>
  <c r="M181" i="1"/>
  <c r="M182" i="1"/>
  <c r="N182" i="1" s="1"/>
  <c r="M183" i="1"/>
  <c r="N183" i="1" s="1"/>
  <c r="L184" i="1"/>
  <c r="M184" i="1"/>
  <c r="M185" i="1"/>
  <c r="N185" i="1" s="1"/>
  <c r="M186" i="1"/>
  <c r="N186" i="1" s="1"/>
  <c r="M187" i="1"/>
  <c r="N187" i="1" s="1"/>
  <c r="M188" i="1"/>
  <c r="N188" i="1" s="1"/>
  <c r="M189" i="1"/>
  <c r="N189" i="1" s="1"/>
  <c r="L190" i="1"/>
  <c r="M190" i="1"/>
  <c r="M191" i="1"/>
  <c r="N191" i="1" s="1"/>
  <c r="M192" i="1"/>
  <c r="N192" i="1" s="1"/>
  <c r="M193" i="1"/>
  <c r="N193" i="1" s="1"/>
  <c r="M194" i="1"/>
  <c r="N194" i="1" s="1"/>
  <c r="M195" i="1"/>
  <c r="N195" i="1" s="1"/>
  <c r="L196" i="1"/>
  <c r="M196" i="1"/>
  <c r="L197" i="1"/>
  <c r="M197" i="1"/>
  <c r="L198" i="1"/>
  <c r="M198" i="1"/>
  <c r="M199" i="1"/>
  <c r="N199" i="1" s="1"/>
  <c r="M200" i="1"/>
  <c r="N200" i="1" s="1"/>
  <c r="M201" i="1"/>
  <c r="N201" i="1" s="1"/>
  <c r="L202" i="1"/>
  <c r="M202" i="1"/>
  <c r="L203" i="1"/>
  <c r="M203" i="1"/>
  <c r="M204" i="1"/>
  <c r="N204" i="1" s="1"/>
  <c r="M205" i="1"/>
  <c r="N205" i="1" s="1"/>
  <c r="L206" i="1"/>
  <c r="M206" i="1"/>
  <c r="L207" i="1"/>
  <c r="M207" i="1"/>
  <c r="M208" i="1"/>
  <c r="N208" i="1" s="1"/>
  <c r="M209" i="1"/>
  <c r="N209" i="1" s="1"/>
  <c r="M210" i="1"/>
  <c r="N210" i="1" s="1"/>
  <c r="L211" i="1"/>
  <c r="M211" i="1"/>
  <c r="L212" i="1"/>
  <c r="M212" i="1"/>
  <c r="M213" i="1"/>
  <c r="N213" i="1" s="1"/>
  <c r="M214" i="1"/>
  <c r="N214" i="1" s="1"/>
  <c r="L215" i="1"/>
  <c r="M215" i="1"/>
  <c r="M216" i="1"/>
  <c r="N216" i="1" s="1"/>
  <c r="M217" i="1"/>
  <c r="N217" i="1" s="1"/>
  <c r="M218" i="1"/>
  <c r="N218" i="1" s="1"/>
  <c r="M219" i="1"/>
  <c r="N219" i="1" s="1"/>
  <c r="L220" i="1"/>
  <c r="M220" i="1"/>
  <c r="M221" i="1"/>
  <c r="N221" i="1" s="1"/>
  <c r="M222" i="1"/>
  <c r="N222" i="1" s="1"/>
  <c r="L223" i="1"/>
  <c r="M223" i="1"/>
  <c r="L224" i="1"/>
  <c r="M224" i="1"/>
  <c r="M225" i="1"/>
  <c r="N225" i="1" s="1"/>
  <c r="M226" i="1"/>
  <c r="N226" i="1" s="1"/>
  <c r="M227" i="1"/>
  <c r="N227" i="1" s="1"/>
  <c r="L228" i="1"/>
  <c r="M228" i="1"/>
  <c r="L229" i="1"/>
  <c r="M229" i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L243" i="1"/>
  <c r="M243" i="1"/>
  <c r="M244" i="1"/>
  <c r="N244" i="1" s="1"/>
  <c r="L245" i="1"/>
  <c r="M245" i="1"/>
  <c r="M246" i="1"/>
  <c r="N246" i="1" s="1"/>
  <c r="M247" i="1"/>
  <c r="N247" i="1" s="1"/>
  <c r="M248" i="1"/>
  <c r="N248" i="1" s="1"/>
  <c r="M249" i="1"/>
  <c r="N249" i="1" s="1"/>
  <c r="L250" i="1"/>
  <c r="M250" i="1"/>
  <c r="M251" i="1"/>
  <c r="N251" i="1" s="1"/>
  <c r="M252" i="1"/>
  <c r="N252" i="1" s="1"/>
  <c r="M253" i="1"/>
  <c r="N253" i="1" s="1"/>
  <c r="M254" i="1"/>
  <c r="N254" i="1" s="1"/>
  <c r="L255" i="1"/>
  <c r="M255" i="1"/>
  <c r="M256" i="1"/>
  <c r="N256" i="1" s="1"/>
  <c r="M257" i="1"/>
  <c r="N257" i="1" s="1"/>
  <c r="M258" i="1"/>
  <c r="N258" i="1" s="1"/>
  <c r="L259" i="1"/>
  <c r="M259" i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L266" i="1"/>
  <c r="M266" i="1"/>
  <c r="M267" i="1"/>
  <c r="N267" i="1" s="1"/>
  <c r="L268" i="1"/>
  <c r="M268" i="1"/>
  <c r="L269" i="1"/>
  <c r="M269" i="1"/>
  <c r="M270" i="1"/>
  <c r="N270" i="1" s="1"/>
  <c r="M271" i="1"/>
  <c r="N271" i="1" s="1"/>
  <c r="L272" i="1"/>
  <c r="M272" i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L283" i="1"/>
  <c r="M283" i="1"/>
  <c r="L284" i="1"/>
  <c r="M284" i="1"/>
  <c r="L285" i="1"/>
  <c r="M285" i="1"/>
  <c r="L286" i="1"/>
  <c r="M286" i="1"/>
  <c r="M287" i="1"/>
  <c r="N287" i="1" s="1"/>
  <c r="M288" i="1"/>
  <c r="N288" i="1" s="1"/>
  <c r="M289" i="1"/>
  <c r="N289" i="1" s="1"/>
  <c r="M290" i="1"/>
  <c r="N290" i="1" s="1"/>
  <c r="L291" i="1"/>
  <c r="M291" i="1"/>
  <c r="L292" i="1"/>
  <c r="M292" i="1"/>
  <c r="L293" i="1"/>
  <c r="M293" i="1"/>
  <c r="L294" i="1"/>
  <c r="M294" i="1"/>
  <c r="M295" i="1"/>
  <c r="N295" i="1" s="1"/>
  <c r="M296" i="1"/>
  <c r="N296" i="1" s="1"/>
  <c r="M297" i="1"/>
  <c r="N297" i="1" s="1"/>
  <c r="L298" i="1"/>
  <c r="M298" i="1"/>
  <c r="L299" i="1"/>
  <c r="M299" i="1"/>
  <c r="M300" i="1"/>
  <c r="N300" i="1" s="1"/>
  <c r="M301" i="1"/>
  <c r="N301" i="1" s="1"/>
  <c r="M302" i="1"/>
  <c r="N302" i="1" s="1"/>
  <c r="L303" i="1"/>
  <c r="M303" i="1"/>
  <c r="L304" i="1"/>
  <c r="M304" i="1"/>
  <c r="L305" i="1"/>
  <c r="M305" i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L316" i="1"/>
  <c r="M316" i="1"/>
  <c r="L317" i="1"/>
  <c r="M317" i="1"/>
  <c r="M318" i="1"/>
  <c r="N318" i="1" s="1"/>
  <c r="M319" i="1"/>
  <c r="N319" i="1" s="1"/>
  <c r="L320" i="1"/>
  <c r="M320" i="1"/>
  <c r="M321" i="1"/>
  <c r="N321" i="1" s="1"/>
  <c r="M322" i="1"/>
  <c r="N322" i="1" s="1"/>
  <c r="L323" i="1"/>
  <c r="M323" i="1"/>
  <c r="M324" i="1"/>
  <c r="N324" i="1" s="1"/>
  <c r="M325" i="1"/>
  <c r="N325" i="1" s="1"/>
  <c r="M326" i="1"/>
  <c r="N326" i="1" s="1"/>
  <c r="M327" i="1"/>
  <c r="N327" i="1" s="1"/>
  <c r="L328" i="1"/>
  <c r="M328" i="1"/>
  <c r="N15" i="1" l="1"/>
  <c r="N49" i="1"/>
  <c r="N20" i="1"/>
  <c r="N151" i="1"/>
  <c r="N50" i="1"/>
  <c r="N13" i="1"/>
  <c r="N166" i="1"/>
  <c r="N268" i="1"/>
  <c r="N203" i="1"/>
  <c r="N181" i="1"/>
  <c r="N176" i="1"/>
  <c r="N212" i="1"/>
  <c r="N320" i="1"/>
  <c r="N165" i="1"/>
  <c r="N149" i="1"/>
  <c r="N328" i="1"/>
  <c r="N284" i="1"/>
  <c r="N266" i="1"/>
  <c r="N220" i="1"/>
  <c r="N286" i="1"/>
  <c r="N305" i="1"/>
  <c r="N303" i="1"/>
  <c r="N177" i="1"/>
  <c r="N283" i="1"/>
  <c r="N37" i="1"/>
  <c r="N215" i="1"/>
  <c r="N299" i="1"/>
  <c r="N291" i="1"/>
  <c r="N198" i="1"/>
  <c r="N294" i="1"/>
  <c r="N250" i="1"/>
  <c r="N197" i="1"/>
  <c r="N298" i="1"/>
  <c r="N206" i="1"/>
  <c r="N184" i="1"/>
  <c r="N292" i="1"/>
  <c r="N211" i="1"/>
  <c r="N202" i="1"/>
  <c r="N161" i="1"/>
  <c r="N27" i="1"/>
  <c r="N10" i="1"/>
  <c r="N229" i="1"/>
  <c r="N196" i="1"/>
  <c r="N323" i="1"/>
  <c r="N255" i="1"/>
  <c r="N245" i="1"/>
  <c r="N223" i="1"/>
  <c r="N46" i="1"/>
  <c r="N317" i="1"/>
  <c r="N293" i="1"/>
  <c r="N28" i="1"/>
  <c r="N269" i="1"/>
  <c r="N21" i="1"/>
  <c r="N272" i="1"/>
  <c r="N160" i="1"/>
  <c r="N147" i="1"/>
  <c r="N316" i="1"/>
  <c r="N285" i="1"/>
  <c r="N207" i="1"/>
  <c r="N180" i="1"/>
  <c r="N224" i="1"/>
  <c r="N304" i="1"/>
  <c r="N243" i="1"/>
  <c r="N228" i="1"/>
  <c r="N156" i="1"/>
  <c r="N53" i="1"/>
  <c r="N259" i="1"/>
  <c r="N190" i="1"/>
  <c r="N25" i="1"/>
  <c r="N89" i="1"/>
  <c r="N59" i="1"/>
  <c r="F34" i="2" l="1"/>
  <c r="H34" i="2" s="1"/>
  <c r="C9" i="2"/>
  <c r="C8" i="2"/>
  <c r="C10" i="2"/>
  <c r="C11" i="2"/>
  <c r="C12" i="2"/>
  <c r="C13" i="2"/>
  <c r="C6" i="2"/>
  <c r="C7" i="2"/>
  <c r="C14" i="2"/>
  <c r="C15" i="2"/>
  <c r="C16" i="2"/>
  <c r="G16" i="2"/>
  <c r="C17" i="2"/>
  <c r="C18" i="2"/>
  <c r="C19" i="2"/>
  <c r="C20" i="2"/>
  <c r="G20" i="2"/>
  <c r="C21" i="2"/>
  <c r="C22" i="2"/>
  <c r="C23" i="2"/>
  <c r="C24" i="2"/>
  <c r="C25" i="2"/>
  <c r="C26" i="2"/>
  <c r="C27" i="2"/>
  <c r="C28" i="2"/>
  <c r="C29" i="2"/>
  <c r="C30" i="2"/>
  <c r="F30" i="2"/>
  <c r="H30" i="2" s="1"/>
  <c r="C33" i="2"/>
  <c r="C34" i="2"/>
  <c r="C38" i="2"/>
  <c r="G38" i="2"/>
  <c r="C39" i="2"/>
  <c r="C40" i="2"/>
  <c r="C41" i="2"/>
  <c r="C35" i="2"/>
  <c r="C36" i="2"/>
  <c r="C43" i="2"/>
  <c r="G43" i="2"/>
  <c r="C44" i="2"/>
  <c r="G44" i="2"/>
  <c r="C48" i="2"/>
  <c r="C49" i="2"/>
  <c r="C50" i="2"/>
  <c r="C45" i="2"/>
  <c r="C31" i="2"/>
  <c r="F31" i="2"/>
  <c r="H31" i="2" s="1"/>
  <c r="C32" i="2"/>
  <c r="F32" i="2"/>
  <c r="H32" i="2" s="1"/>
  <c r="C51" i="2"/>
  <c r="F51" i="2"/>
  <c r="H51" i="2" s="1"/>
  <c r="C52" i="2"/>
  <c r="F52" i="2"/>
  <c r="H52" i="2" s="1"/>
  <c r="C46" i="2"/>
  <c r="F46" i="2"/>
  <c r="H46" i="2" s="1"/>
  <c r="C47" i="2"/>
  <c r="F47" i="2"/>
  <c r="H47" i="2" s="1"/>
  <c r="C37" i="2"/>
  <c r="F37" i="2"/>
  <c r="H37" i="2" s="1"/>
  <c r="C42" i="2"/>
  <c r="F42" i="2"/>
  <c r="H42" i="2" s="1"/>
  <c r="C53" i="2"/>
  <c r="C54" i="2"/>
  <c r="C55" i="2"/>
  <c r="G55" i="2"/>
  <c r="C56" i="2"/>
  <c r="G56" i="2"/>
  <c r="C57" i="2"/>
  <c r="C58" i="2"/>
  <c r="F19" i="2" l="1"/>
  <c r="H19" i="2" s="1"/>
  <c r="F8" i="2"/>
  <c r="H8" i="2" s="1"/>
  <c r="F9" i="2"/>
  <c r="H9" i="2" s="1"/>
  <c r="F3" i="3"/>
  <c r="F29" i="2"/>
  <c r="H29" i="2" s="1"/>
  <c r="F12" i="2"/>
  <c r="H12" i="2" s="1"/>
  <c r="A9" i="3"/>
  <c r="A11" i="3" s="1"/>
  <c r="F36" i="2"/>
  <c r="H36" i="2" s="1"/>
  <c r="F50" i="2"/>
  <c r="H50" i="2" s="1"/>
  <c r="F28" i="2"/>
  <c r="H28" i="2" s="1"/>
  <c r="F53" i="2"/>
  <c r="H53" i="2" s="1"/>
  <c r="F54" i="2"/>
  <c r="H54" i="2" s="1"/>
  <c r="F44" i="2"/>
  <c r="H44" i="2" s="1"/>
  <c r="F35" i="2"/>
  <c r="H35" i="2" s="1"/>
  <c r="F33" i="2"/>
  <c r="H33" i="2" s="1"/>
  <c r="F26" i="2"/>
  <c r="H26" i="2" s="1"/>
  <c r="F22" i="2"/>
  <c r="H22" i="2" s="1"/>
  <c r="F10" i="2"/>
  <c r="H10" i="2" s="1"/>
  <c r="F6" i="2"/>
  <c r="H6" i="2" s="1"/>
  <c r="F13" i="2"/>
  <c r="H13" i="2" s="1"/>
  <c r="F14" i="2"/>
  <c r="H14" i="2" s="1"/>
  <c r="F24" i="2"/>
  <c r="H24" i="2" s="1"/>
  <c r="F38" i="2"/>
  <c r="H38" i="2" s="1"/>
  <c r="F25" i="2"/>
  <c r="H25" i="2" s="1"/>
  <c r="F21" i="2"/>
  <c r="H21" i="2" s="1"/>
  <c r="F20" i="2"/>
  <c r="H20" i="2" s="1"/>
  <c r="F15" i="2"/>
  <c r="H15" i="2" s="1"/>
  <c r="F7" i="2"/>
  <c r="H7" i="2" s="1"/>
  <c r="F27" i="2"/>
  <c r="H27" i="2" s="1"/>
  <c r="F39" i="2"/>
  <c r="H39" i="2" s="1"/>
  <c r="F18" i="2"/>
  <c r="H18" i="2" s="1"/>
  <c r="F23" i="2"/>
  <c r="H23" i="2" s="1"/>
  <c r="F17" i="2"/>
  <c r="H17" i="2" s="1"/>
  <c r="F16" i="2"/>
  <c r="H16" i="2" s="1"/>
  <c r="F56" i="2"/>
  <c r="H56" i="2" s="1"/>
  <c r="F43" i="2"/>
  <c r="H43" i="2" s="1"/>
  <c r="F55" i="2"/>
  <c r="H55" i="2" s="1"/>
  <c r="F45" i="2"/>
  <c r="H45" i="2" s="1"/>
  <c r="F11" i="2" l="1"/>
  <c r="H11" i="2" s="1"/>
  <c r="A10" i="3"/>
  <c r="F58" i="2"/>
  <c r="H58" i="2" s="1"/>
  <c r="F41" i="2"/>
  <c r="H41" i="2" s="1"/>
  <c r="F57" i="2"/>
  <c r="H57" i="2" s="1"/>
  <c r="F40" i="2"/>
  <c r="H40" i="2" s="1"/>
  <c r="F49" i="2"/>
  <c r="H49" i="2" s="1"/>
  <c r="F48" i="2"/>
  <c r="H48" i="2" s="1"/>
  <c r="E16" i="3"/>
  <c r="E24" i="3" l="1"/>
  <c r="D16" i="3"/>
  <c r="D24" i="3" s="1"/>
  <c r="C16" i="3"/>
  <c r="C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235EA-3639-4722-A9D5-2CCEAD83C65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DE7EF9DA-6426-47A5-8539-BD648D4811FD}" keepAlive="1" name="Query - Guide" description="Connection to the 'Guide' query in the workbook." type="5" refreshedVersion="8" background="1" saveData="1">
    <dbPr connection="Provider=Microsoft.Mashup.OleDb.1;Data Source=$Workbook$;Location=Guide;Extended Properties=&quot;&quot;" command="SELECT * FROM [Guide]"/>
  </connection>
</connections>
</file>

<file path=xl/sharedStrings.xml><?xml version="1.0" encoding="utf-8"?>
<sst xmlns="http://schemas.openxmlformats.org/spreadsheetml/2006/main" count="3151" uniqueCount="339">
  <si>
    <t>Shop</t>
  </si>
  <si>
    <t>Date</t>
  </si>
  <si>
    <t>Guide</t>
  </si>
  <si>
    <t>Number of Adults</t>
  </si>
  <si>
    <t>Tour Code</t>
  </si>
  <si>
    <t>Sales amount</t>
  </si>
  <si>
    <t>Commission</t>
  </si>
  <si>
    <t>Sundry</t>
  </si>
  <si>
    <t>GST</t>
  </si>
  <si>
    <t>Total Amount</t>
  </si>
  <si>
    <t>정산월</t>
  </si>
  <si>
    <t>InvoiceNo</t>
  </si>
  <si>
    <t>StartDate</t>
  </si>
  <si>
    <t>EndDate</t>
  </si>
  <si>
    <t>Amount</t>
  </si>
  <si>
    <t>Total</t>
  </si>
  <si>
    <t>Received</t>
  </si>
  <si>
    <t>Tax Invoice</t>
  </si>
  <si>
    <t>Invoice From:</t>
  </si>
  <si>
    <t>Date:</t>
  </si>
  <si>
    <t>Invoice No:</t>
  </si>
  <si>
    <t>Invoice To:</t>
  </si>
  <si>
    <t>Description</t>
  </si>
  <si>
    <t>Sales between dates</t>
  </si>
  <si>
    <t>Others</t>
  </si>
  <si>
    <t>TOTAL</t>
  </si>
  <si>
    <t>ALL CURRENCIES ARE IN AUD</t>
  </si>
  <si>
    <t>BANK DETAILS</t>
  </si>
  <si>
    <t>Bank Name:</t>
  </si>
  <si>
    <t>Account Name:</t>
  </si>
  <si>
    <t>BSB Code:</t>
  </si>
  <si>
    <t>Accounr Number:</t>
  </si>
  <si>
    <t>SWIFT Code:</t>
  </si>
  <si>
    <t>Bank Code:</t>
  </si>
  <si>
    <t>Bank Branch Name:</t>
  </si>
  <si>
    <t>Bank Branch Address:</t>
  </si>
  <si>
    <t>Please quote the invoice number when making a deposit via bank transfer.</t>
  </si>
  <si>
    <t>입금시 인보이스 번호 기입 꼭 부탁드립니다.</t>
  </si>
  <si>
    <t>Official name</t>
  </si>
  <si>
    <t>Address</t>
  </si>
  <si>
    <t>ABN</t>
  </si>
  <si>
    <t>Email</t>
  </si>
  <si>
    <t>Name</t>
  </si>
  <si>
    <t>House</t>
  </si>
  <si>
    <t>y</t>
  </si>
  <si>
    <t>n</t>
  </si>
  <si>
    <t>Itinerary</t>
  </si>
  <si>
    <t>Class</t>
  </si>
  <si>
    <t>TWQ+TWB</t>
  </si>
  <si>
    <t>OZB</t>
  </si>
  <si>
    <t>TWA</t>
  </si>
  <si>
    <t>PAP103</t>
  </si>
  <si>
    <t>KEX</t>
  </si>
  <si>
    <t>PAP101</t>
  </si>
  <si>
    <t>JQS+JQA</t>
  </si>
  <si>
    <t>TWY+TWP</t>
  </si>
  <si>
    <t>OZA</t>
  </si>
  <si>
    <t>OZ1</t>
  </si>
  <si>
    <t>PAP105</t>
  </si>
  <si>
    <t>PAQ101</t>
  </si>
  <si>
    <t>OZY</t>
  </si>
  <si>
    <t>TWZ</t>
  </si>
  <si>
    <t>TWA+TWP</t>
  </si>
  <si>
    <t>JQA</t>
  </si>
  <si>
    <t>Credit Sales</t>
  </si>
  <si>
    <t>Credit Sales Commission</t>
  </si>
  <si>
    <t>Credit Sales Incentive</t>
  </si>
  <si>
    <t>Incentive</t>
  </si>
  <si>
    <t>Depart date</t>
  </si>
  <si>
    <t>230102</t>
  </si>
  <si>
    <t>230103</t>
  </si>
  <si>
    <t>230104</t>
  </si>
  <si>
    <t>230101</t>
  </si>
  <si>
    <t>230105</t>
  </si>
  <si>
    <t>230106</t>
  </si>
  <si>
    <t>230108</t>
  </si>
  <si>
    <t>230109</t>
  </si>
  <si>
    <t>230110</t>
  </si>
  <si>
    <t>230113</t>
  </si>
  <si>
    <t>230114</t>
  </si>
  <si>
    <t>230116</t>
  </si>
  <si>
    <t>230115</t>
  </si>
  <si>
    <t>Total Sales</t>
  </si>
  <si>
    <t>PAU101</t>
  </si>
  <si>
    <t>230119</t>
  </si>
  <si>
    <t>230121</t>
  </si>
  <si>
    <t>KE8</t>
  </si>
  <si>
    <t>230120</t>
  </si>
  <si>
    <t>TW5+TWO</t>
  </si>
  <si>
    <t>230118</t>
  </si>
  <si>
    <t>230117</t>
  </si>
  <si>
    <t>OZ7</t>
  </si>
  <si>
    <t>OZZ+OZB</t>
  </si>
  <si>
    <t>230122</t>
  </si>
  <si>
    <t>OZ8</t>
  </si>
  <si>
    <t>OZ2</t>
  </si>
  <si>
    <t>OZR</t>
  </si>
  <si>
    <t>PAP221</t>
  </si>
  <si>
    <t>230123</t>
  </si>
  <si>
    <t>KEA</t>
  </si>
  <si>
    <t>JQ1</t>
  </si>
  <si>
    <t>JQA+JQI</t>
  </si>
  <si>
    <t>230124</t>
  </si>
  <si>
    <t>KEB</t>
  </si>
  <si>
    <t>230126</t>
  </si>
  <si>
    <t>PAP108</t>
  </si>
  <si>
    <t>230127</t>
  </si>
  <si>
    <t>OZP</t>
  </si>
  <si>
    <t>230125</t>
  </si>
  <si>
    <t>OZK</t>
  </si>
  <si>
    <t>PAP106</t>
  </si>
  <si>
    <t>230129</t>
  </si>
  <si>
    <t>230130</t>
  </si>
  <si>
    <t>KEL</t>
  </si>
  <si>
    <t>JQS+JQW+JQA</t>
  </si>
  <si>
    <t>PAP220</t>
  </si>
  <si>
    <t xml:space="preserve">KE9 </t>
  </si>
  <si>
    <t>TWK</t>
  </si>
  <si>
    <t>230202</t>
  </si>
  <si>
    <t>PA8402</t>
  </si>
  <si>
    <t>221110</t>
  </si>
  <si>
    <t>KE1</t>
  </si>
  <si>
    <t>230203</t>
  </si>
  <si>
    <t>230204</t>
  </si>
  <si>
    <t>230206</t>
  </si>
  <si>
    <t>230205</t>
  </si>
  <si>
    <t>OZS+OZA</t>
  </si>
  <si>
    <t>KE6</t>
  </si>
  <si>
    <t>JQV+JQ1</t>
  </si>
  <si>
    <t/>
  </si>
  <si>
    <t>230208</t>
  </si>
  <si>
    <t>TWB</t>
  </si>
  <si>
    <t>KEH</t>
  </si>
  <si>
    <t>230209</t>
  </si>
  <si>
    <t>230207</t>
  </si>
  <si>
    <t>KE7</t>
  </si>
  <si>
    <t>230210</t>
  </si>
  <si>
    <t>TWO+TW5</t>
  </si>
  <si>
    <t>230212</t>
  </si>
  <si>
    <t>230211</t>
  </si>
  <si>
    <t xml:space="preserve">OZ1 </t>
  </si>
  <si>
    <t>JQS</t>
  </si>
  <si>
    <t>PAQ221</t>
  </si>
  <si>
    <t>KE2</t>
  </si>
  <si>
    <t>230213</t>
  </si>
  <si>
    <t>TWB+TWQ+TWA+TWP</t>
  </si>
  <si>
    <t>230214</t>
  </si>
  <si>
    <t>QFA</t>
  </si>
  <si>
    <t>230215</t>
  </si>
  <si>
    <t xml:space="preserve">TW7  </t>
  </si>
  <si>
    <t>230216</t>
  </si>
  <si>
    <t>230217</t>
  </si>
  <si>
    <t>TWB+TWQ</t>
  </si>
  <si>
    <t>행</t>
  </si>
  <si>
    <t>230220</t>
  </si>
  <si>
    <t>230218</t>
  </si>
  <si>
    <t>230219</t>
  </si>
  <si>
    <t>OZA+OZS</t>
  </si>
  <si>
    <t>230221</t>
  </si>
  <si>
    <t>PAQ105</t>
  </si>
  <si>
    <t xml:space="preserve">OZ8 </t>
  </si>
  <si>
    <t>230222</t>
  </si>
  <si>
    <t>230223</t>
  </si>
  <si>
    <t>230224</t>
  </si>
  <si>
    <t>TWO +TW5</t>
  </si>
  <si>
    <t>230225</t>
  </si>
  <si>
    <t xml:space="preserve">KE6  </t>
  </si>
  <si>
    <t>TWP+TWA</t>
  </si>
  <si>
    <t>230226</t>
  </si>
  <si>
    <t>Comments</t>
  </si>
  <si>
    <t>이춘석_소장</t>
  </si>
  <si>
    <t>님_팀</t>
  </si>
  <si>
    <t>민창기_대표</t>
  </si>
  <si>
    <t>님_가족_여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</si>
  <si>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</si>
  <si>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</si>
  <si>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</si>
  <si>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</si>
  <si>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</si>
  <si>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</si>
  <si>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</si>
  <si>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</si>
  <si>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</si>
  <si>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</si>
  <si>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</si>
  <si>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</si>
  <si>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</si>
  <si>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</si>
  <si>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</si>
  <si>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</si>
  <si>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</si>
  <si>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</si>
  <si>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</si>
  <si>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</si>
  <si>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</si>
  <si>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</si>
  <si>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</si>
  <si>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</si>
  <si>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</si>
  <si>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</si>
  <si>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</si>
  <si>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</si>
  <si>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</si>
  <si>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</si>
  <si>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</si>
  <si>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best</t>
  </si>
  <si>
    <t>fantastic</t>
  </si>
  <si>
    <t>yes</t>
  </si>
  <si>
    <t>great</t>
  </si>
  <si>
    <t>bear</t>
  </si>
  <si>
    <t>bull</t>
  </si>
  <si>
    <t>reflection</t>
  </si>
  <si>
    <t>NPC111230101JQS+JQA</t>
  </si>
  <si>
    <t>NPC111230102TWY+TWP</t>
  </si>
  <si>
    <t>NPC111230102OZB</t>
  </si>
  <si>
    <t>NPC111230103OZB</t>
  </si>
  <si>
    <t>NPC111230104OZA</t>
  </si>
  <si>
    <t>NPC111230105OZ1</t>
  </si>
  <si>
    <t>NPC111230106TWQ+TWB</t>
  </si>
  <si>
    <t>NPC111230109TWZ</t>
  </si>
  <si>
    <t>NPC111230109OZA</t>
  </si>
  <si>
    <t>NPC111230114TWA+TWP</t>
  </si>
  <si>
    <t>NPC111230115JQA</t>
  </si>
  <si>
    <t>NPC111230116TWA</t>
  </si>
  <si>
    <t>NPC111230118OZA</t>
  </si>
  <si>
    <t>NPC111230119OZA</t>
  </si>
  <si>
    <t>NPC111230119OZB</t>
  </si>
  <si>
    <t>NPC111230120TW5+TWO</t>
  </si>
  <si>
    <t>NPC111230120OZZ+OZB</t>
  </si>
  <si>
    <t>NPC111230121OZ2</t>
  </si>
  <si>
    <t>NPC111230122OZR</t>
  </si>
  <si>
    <t>NPC111230122JQ1</t>
  </si>
  <si>
    <t>NPC111230122JQA+JQI</t>
  </si>
  <si>
    <t>NPC111230123OZB</t>
  </si>
  <si>
    <t>NPC111230124OZ2</t>
  </si>
  <si>
    <t>NPC111230125OZK</t>
  </si>
  <si>
    <t>NPC111230126OZA</t>
  </si>
  <si>
    <t>NPC111230129OZK</t>
  </si>
  <si>
    <t>NPC111230129JQS+JQW+JQA</t>
  </si>
  <si>
    <t>NPC111230130TWK</t>
  </si>
  <si>
    <t>NPC111230203JQV+JQ1</t>
  </si>
  <si>
    <t>NPC111230204OZB</t>
  </si>
  <si>
    <t>NPC111230205JQA</t>
  </si>
  <si>
    <t>NPC111230205JQ1</t>
  </si>
  <si>
    <t>NPC111230205OZA</t>
  </si>
  <si>
    <t>NPC111230206OZS+OZA</t>
  </si>
  <si>
    <t>NPC111230206KEH</t>
  </si>
  <si>
    <t>NPC111230208OZA</t>
  </si>
  <si>
    <t>NPC111230207OZB</t>
  </si>
  <si>
    <t>NPC111230209OZA</t>
  </si>
  <si>
    <t>NPC111230209OZB</t>
  </si>
  <si>
    <t>NPC111230209OZ1</t>
  </si>
  <si>
    <t>NPC111230210TWO+TW5</t>
  </si>
  <si>
    <t>NPC111230210OZB</t>
  </si>
  <si>
    <t>NPC111230212JQS</t>
  </si>
  <si>
    <t>NPC111230213OZA</t>
  </si>
  <si>
    <t>NPC111230213TWB+TWQ+TWA+TWP</t>
  </si>
  <si>
    <t>NPC111230213OZ1</t>
  </si>
  <si>
    <t>NPC111230214OZ2</t>
  </si>
  <si>
    <t>NPC111230214OZ1</t>
  </si>
  <si>
    <t>NPC111230215OZ1</t>
  </si>
  <si>
    <t>NPC111230215TWZ</t>
  </si>
  <si>
    <t>NPC111230216OZ2</t>
  </si>
  <si>
    <t>NPC111230217TWO+TW5</t>
  </si>
  <si>
    <t>NPC111230217JQA</t>
  </si>
  <si>
    <t>NPC111230217TWB+TWQ</t>
  </si>
  <si>
    <t>NPC111230217JQ1</t>
  </si>
  <si>
    <t>NPC111230217OZB</t>
  </si>
  <si>
    <t>NPC111230219JQS+JQA</t>
  </si>
  <si>
    <t>NPC111230218OZB</t>
  </si>
  <si>
    <t>NPC111230220TWQ+TWB</t>
  </si>
  <si>
    <t>NPC111230220OZA+OZS</t>
  </si>
  <si>
    <t>NPC111230220TWY+TWP</t>
  </si>
  <si>
    <t>NPC111230222OZR</t>
  </si>
  <si>
    <t>NPC111230222TWQ+TWB</t>
  </si>
  <si>
    <t>NPC111230223OZ1</t>
  </si>
  <si>
    <t>NPC111230224TWO +TW5</t>
  </si>
  <si>
    <t>NPC111230224TWQ+TWB</t>
  </si>
  <si>
    <t>NPC111230225TWP+TWA</t>
  </si>
  <si>
    <t>NPC111230226OZ1</t>
  </si>
  <si>
    <t>NPC133230101KEX</t>
  </si>
  <si>
    <t>NPC133230106OZB</t>
  </si>
  <si>
    <t>NPC133230109OZB</t>
  </si>
  <si>
    <t>NPC133230110OZB</t>
  </si>
  <si>
    <t>NPC133230113OZB</t>
  </si>
  <si>
    <t>NPC133230116OZB</t>
  </si>
  <si>
    <t>NPC133230119OZB</t>
  </si>
  <si>
    <t>NPC133230117OZB</t>
  </si>
  <si>
    <t>NPC133230121KE8</t>
  </si>
  <si>
    <t>NPC133230122OZ8</t>
  </si>
  <si>
    <t>NPC133230122KEX</t>
  </si>
  <si>
    <t>NPC133230122OZB</t>
  </si>
  <si>
    <t>NPC133230124OZ8</t>
  </si>
  <si>
    <t>NPC133230129KEX</t>
  </si>
  <si>
    <t>NPC133230204KE8</t>
  </si>
  <si>
    <t>NPC133230205KEX</t>
  </si>
  <si>
    <t>NPC133230206OZB</t>
  </si>
  <si>
    <t>NPC133230208TWB</t>
  </si>
  <si>
    <t>NPC133230209OZB</t>
  </si>
  <si>
    <t>NPC133230210OZB</t>
  </si>
  <si>
    <t>NPC133230212OZ8</t>
  </si>
  <si>
    <t>NPC133230211OZB</t>
  </si>
  <si>
    <t>NPC133230212KEX</t>
  </si>
  <si>
    <t>NPC133230214OZB</t>
  </si>
  <si>
    <t>NPC133230220OZB</t>
  </si>
  <si>
    <t>NPC133230221OZB</t>
  </si>
  <si>
    <t>NPC133230225OZB</t>
  </si>
  <si>
    <t>NPP101230108OZY</t>
  </si>
  <si>
    <t>NPP101230114OZ7</t>
  </si>
  <si>
    <t xml:space="preserve">NPP101230212OZ1 </t>
  </si>
  <si>
    <t>NPP221230207KE2</t>
  </si>
  <si>
    <t xml:space="preserve">NPP101230215TW7  </t>
  </si>
  <si>
    <t xml:space="preserve">NPP105230221OZ8 </t>
  </si>
  <si>
    <t xml:space="preserve">NPP101230224KE6  </t>
  </si>
  <si>
    <t>NPC135230106OZA</t>
  </si>
  <si>
    <t>NPC135230122OZP</t>
  </si>
  <si>
    <t>NPC135230126OZ1</t>
  </si>
  <si>
    <t>NPC135230127OZA</t>
  </si>
  <si>
    <t>NPC135230202OZP</t>
  </si>
  <si>
    <t>NPC135230213OZA</t>
  </si>
  <si>
    <t>NPC135230220OZA</t>
  </si>
  <si>
    <t>NPC135230223OZA</t>
  </si>
  <si>
    <t>NPC137230123KEA</t>
  </si>
  <si>
    <t>NPC137230120KEB</t>
  </si>
  <si>
    <t>NPC137230130KEL</t>
  </si>
  <si>
    <t>NPC137230206KEL</t>
  </si>
  <si>
    <t>NPC137230202KE6</t>
  </si>
  <si>
    <t>NPC137230204KE7</t>
  </si>
  <si>
    <t>NPC137230209QFA</t>
  </si>
  <si>
    <t>NPC137230211KE7</t>
  </si>
  <si>
    <t>NPC137230220KEA</t>
  </si>
  <si>
    <t>NPC137230216QFA</t>
  </si>
  <si>
    <t xml:space="preserve">NPC140230129KE9 </t>
  </si>
  <si>
    <t>NPC140230220KE8</t>
  </si>
  <si>
    <t>NPC191230127KEA</t>
  </si>
  <si>
    <t>NPC191230203KE1</t>
  </si>
  <si>
    <t>NPC191230217KEA</t>
  </si>
  <si>
    <t>Some Tour Agency</t>
  </si>
  <si>
    <t>ABN: 11 111 111 111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</si>
</sst>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-##"/>
    <numFmt numFmtId="165" formatCode="000000000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5" fontId="0" fillId="0" borderId="0" xfId="0" applyNumberFormat="1"/>
    <xf numFmtId="0" fontId="0" fillId="3" borderId="0" xfId="0" applyFill="1"/>
    <xf numFmtId="1" fontId="0" fillId="0" borderId="0" xfId="0" applyNumberFormat="1"/>
    <xf numFmtId="40" fontId="0" fillId="0" borderId="11" xfId="0" applyNumberFormat="1" applyBorder="1" applyAlignment="1">
      <alignment wrapText="1"/>
    </xf>
    <xf numFmtId="40" fontId="0" fillId="0" borderId="11" xfId="0" applyNumberFormat="1" applyBorder="1"/>
    <xf numFmtId="4" fontId="0" fillId="0" borderId="11" xfId="0" applyNumberFormat="1" applyBorder="1"/>
    <xf numFmtId="166" fontId="1" fillId="0" borderId="9" xfId="0" applyNumberFormat="1" applyFont="1" applyBorder="1"/>
    <xf numFmtId="4" fontId="0" fillId="0" borderId="7" xfId="0" applyNumberFormat="1" applyBorder="1"/>
    <xf numFmtId="4" fontId="0" fillId="0" borderId="1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wrapText="1"/>
    </xf>
    <xf numFmtId="0" fontId="0" fillId="0" borderId="21" xfId="0" applyBorder="1"/>
    <xf numFmtId="0" fontId="0" fillId="2" borderId="16" xfId="0" applyFill="1" applyBorder="1"/>
    <xf numFmtId="0" fontId="1" fillId="2" borderId="0" xfId="0" applyFont="1" applyFill="1"/>
    <xf numFmtId="0" fontId="1" fillId="2" borderId="22" xfId="0" applyFont="1" applyFill="1" applyBorder="1"/>
    <xf numFmtId="0" fontId="0" fillId="2" borderId="20" xfId="0" applyFill="1" applyBorder="1"/>
    <xf numFmtId="22" fontId="0" fillId="0" borderId="0" xfId="0" applyNumberFormat="1"/>
    <xf numFmtId="14" fontId="0" fillId="0" borderId="23" xfId="0" applyNumberFormat="1" applyBorder="1" applyAlignment="1">
      <alignment horizontal="center" wrapText="1"/>
    </xf>
    <xf numFmtId="2" fontId="0" fillId="0" borderId="11" xfId="0" applyNumberFormat="1" applyBorder="1"/>
    <xf numFmtId="0" fontId="2" fillId="0" borderId="0" xfId="0" applyFont="1" applyAlignment="1">
      <alignment horizontal="center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19" formatCode="d/mm/yyyy"/>
    </dxf>
    <dxf>
      <numFmt numFmtId="4" formatCode="#,##0.00"/>
    </dxf>
    <dxf>
      <numFmt numFmtId="4" formatCode="#,##0.00"/>
    </dxf>
    <dxf>
      <numFmt numFmtId="19" formatCode="d/mm/yyyy"/>
    </dxf>
    <dxf>
      <numFmt numFmtId="19" formatCode="d/mm/yyyy"/>
    </dxf>
    <dxf>
      <numFmt numFmtId="165" formatCode="0000000000"/>
    </dxf>
    <dxf>
      <numFmt numFmtId="19" formatCode="d/mm/yyyy"/>
    </dxf>
    <dxf>
      <numFmt numFmtId="164" formatCode="##\-##"/>
    </dxf>
    <dxf>
      <numFmt numFmtId="164" formatCode="##\-##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19" formatCode="d/mm/yyyy"/>
    </dxf>
    <dxf>
      <numFmt numFmtId="19" formatCode="d/mm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lef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47E9BDE-9DB9-49F0-956B-6FE1C21B2D61}" autoFormatId="16" applyNumberFormats="0" applyBorderFormats="0" applyFontFormats="0" applyPatternFormats="0" applyAlignmentFormats="0" applyWidthHeightFormats="0">
  <queryTableRefresh nextId="20">
    <queryTableFields count="19">
      <queryTableField id="1" name="Shop" tableColumnId="1"/>
      <queryTableField id="2" name="Date" tableColumnId="2"/>
      <queryTableField id="3" name="Guide" tableColumnId="3"/>
      <queryTableField id="4" name="Number of Adults" tableColumnId="4"/>
      <queryTableField id="5" name="Itinerary" tableColumnId="5"/>
      <queryTableField id="6" name="Depart date" tableColumnId="6"/>
      <queryTableField id="7" name="Class" tableColumnId="7"/>
      <queryTableField id="8" name="Sales amount" tableColumnId="8"/>
      <queryTableField id="9" name="Commission" tableColumnId="9"/>
      <queryTableField id="10" name="Incentive" tableColumnId="10"/>
      <queryTableField id="11" name="Credit Sales" tableColumnId="11"/>
      <queryTableField id="12" name="Credit Sales Commission" tableColumnId="12"/>
      <queryTableField id="13" name="Credit Sales Incentive" tableColumnId="13"/>
      <queryTableField id="14" name="Sundry" tableColumnId="14"/>
      <queryTableField id="15" name="GST" tableColumnId="15"/>
      <queryTableField id="16" name="Total Amount" tableColumnId="16"/>
      <queryTableField id="17" name="정산월" tableColumnId="17"/>
      <queryTableField id="18" name="House" tableColumnId="18"/>
      <queryTableField id="19" name="Total Sales" tableColumnId="1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6:O329" totalsRowShown="0" headerRowDxfId="33">
  <autoFilter ref="A6:O329" xr:uid="{00000000-0009-0000-0100-000001000000}"/>
  <sortState xmlns:xlrd2="http://schemas.microsoft.com/office/spreadsheetml/2017/richdata2" ref="A7:O329">
    <sortCondition ref="B6:B329"/>
  </sortState>
  <tableColumns count="15">
    <tableColumn id="1" xr3:uid="{00000000-0010-0000-0000-000001000000}" name="Shop"/>
    <tableColumn id="2" xr3:uid="{00000000-0010-0000-0000-000002000000}" name="Date" dataDxfId="32"/>
    <tableColumn id="3" xr3:uid="{00000000-0010-0000-0000-000003000000}" name="Guide" dataDxfId="31"/>
    <tableColumn id="4" xr3:uid="{00000000-0010-0000-0000-000004000000}" name="Number of Adults" dataDxfId="30"/>
    <tableColumn id="5" xr3:uid="{00000000-0010-0000-0000-000005000000}" name="Tour Code"/>
    <tableColumn id="6" xr3:uid="{00000000-0010-0000-0000-000006000000}" name="Sales amount" dataDxfId="29" totalsRowDxfId="28"/>
    <tableColumn id="7" xr3:uid="{00000000-0010-0000-0000-000007000000}" name="Commission" dataDxfId="27"/>
    <tableColumn id="12" xr3:uid="{0A873ACB-87DC-4EE2-9908-C087DD8887AC}" name="Incentive" dataDxfId="26"/>
    <tableColumn id="13" xr3:uid="{409311C2-0FC4-4B91-A24B-9C0C276DD839}" name="Credit Sales" dataDxfId="25"/>
    <tableColumn id="14" xr3:uid="{6A0F0B44-D9E7-437E-85EB-83A8461DDB82}" name="Credit Sales Commission" dataDxfId="24" totalsRowDxfId="23"/>
    <tableColumn id="15" xr3:uid="{53D876C1-6082-435E-B31B-F00E3B93BA90}" name="Credit Sales Incentive" dataDxfId="22" totalsRowDxfId="21"/>
    <tableColumn id="8" xr3:uid="{00000000-0010-0000-0000-000008000000}" name="Sundry" dataDxfId="20"/>
    <tableColumn id="9" xr3:uid="{00000000-0010-0000-0000-000009000000}" name="GST" dataDxfId="19">
      <calculatedColumnFormula>(data[[#This Row],[Commission]]+data[[#This Row],[Incentive]]+data[[#This Row],[Credit Sales Commission]]+data[[#This Row],[Credit Sales Incentive]])*0.1</calculatedColumnFormula>
    </tableColumn>
    <tableColumn id="10" xr3:uid="{00000000-0010-0000-0000-00000A000000}" name="Total Amount" dataDxfId="18">
      <calculatedColumnFormula>SUM(data[[#This Row],[Commission]:[Incentive]],data[[#This Row],[Credit Sales Commission]],data[[#This Row],[Credit Sales Incentive]],data[[#This Row],[Sundry]],data[[#This Row],[GST]])</calculatedColumnFormula>
    </tableColumn>
    <tableColumn id="11" xr3:uid="{00000000-0010-0000-0000-00000B000000}" name="정산월" dataDxfId="17" totalsRow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cker" displayName="Tracker" ref="A5:J58" insertRowShift="1" totalsRowShown="0">
  <autoFilter ref="A5:J58" xr:uid="{00000000-0009-0000-0100-000002000000}"/>
  <sortState xmlns:xlrd2="http://schemas.microsoft.com/office/spreadsheetml/2017/richdata2" ref="A6:J58">
    <sortCondition ref="A6:A58"/>
    <sortCondition ref="C6:C58"/>
  </sortState>
  <tableColumns count="10">
    <tableColumn id="1" xr3:uid="{00000000-0010-0000-0100-000001000000}" name="Date" dataDxfId="15"/>
    <tableColumn id="2" xr3:uid="{00000000-0010-0000-0100-000002000000}" name="Shop"/>
    <tableColumn id="3" xr3:uid="{00000000-0010-0000-0100-000003000000}" name="InvoiceNo" dataDxfId="14">
      <calculatedColumnFormula>ROW(Tracker[[#This Row],[Date]])</calculatedColumnFormula>
    </tableColumn>
    <tableColumn id="4" xr3:uid="{00000000-0010-0000-0100-000004000000}" name="StartDate" dataDxfId="13"/>
    <tableColumn id="5" xr3:uid="{00000000-0010-0000-0100-000005000000}" name="EndDate" dataDxfId="12"/>
    <tableColumn id="6" xr3:uid="{00000000-0010-0000-0100-000006000000}" name="Amount" dataDxfId="11">
      <calculatedColumnFormula>SUMIFS(data[Total Amount],data[Date],"&gt;="&amp;Tracker[[#This Row],[StartDate]],data[Date],"&lt;="&amp;Tracker[[#This Row],[EndDate]],data[Shop],Tracker[[#This Row],[Shop]])</calculatedColumnFormula>
    </tableColumn>
    <tableColumn id="8" xr3:uid="{00000000-0010-0000-0100-000008000000}" name="Sundry"/>
    <tableColumn id="10" xr3:uid="{00000000-0010-0000-0100-00000A000000}" name="Total" dataDxfId="10">
      <calculatedColumnFormula>Tracker[[#This Row],[Amount]]+Tracker[[#This Row],[Sundry]]</calculatedColumnFormula>
    </tableColumn>
    <tableColumn id="9" xr3:uid="{00000000-0010-0000-0100-000009000000}" name="Received" dataDxfId="9"/>
    <tableColumn id="11" xr3:uid="{424C84AD-5685-46D1-BB61-FDA51817ED30}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hop" displayName="Shop" ref="A1:D8" totalsRowShown="0">
  <autoFilter ref="A1:D8" xr:uid="{00000000-0009-0000-0100-000003000000}"/>
  <tableColumns count="4">
    <tableColumn id="2" xr3:uid="{00000000-0010-0000-0200-000002000000}" name="Official name"/>
    <tableColumn id="3" xr3:uid="{00000000-0010-0000-0200-000003000000}" name="Address"/>
    <tableColumn id="4" xr3:uid="{00000000-0010-0000-0200-000004000000}" name="ABN"/>
    <tableColumn id="5" xr3:uid="{00000000-0010-0000-0200-000005000000}" name="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A4C51F-69CA-41FF-AA54-74AC79E11104}" name="data_2" displayName="data_2" ref="A1:S333" tableType="queryTable" totalsRowShown="0">
  <autoFilter ref="A1:S333" xr:uid="{4BA4C51F-69CA-41FF-AA54-74AC79E11104}"/>
  <tableColumns count="19">
    <tableColumn id="1" xr3:uid="{0BBDBC46-7D23-4AC4-8239-09475235A4B7}" uniqueName="1" name="Shop" queryTableFieldId="1" dataDxfId="8"/>
    <tableColumn id="2" xr3:uid="{211F01E3-EAB1-4AC8-8B1D-A0FED90235D2}" uniqueName="2" name="Date" queryTableFieldId="2" dataDxfId="7"/>
    <tableColumn id="3" xr3:uid="{6639B974-2B2F-49FF-98D3-FC70B926A51D}" uniqueName="3" name="Guide" queryTableFieldId="3" dataDxfId="6"/>
    <tableColumn id="4" xr3:uid="{130FF65F-6BEF-4116-A28F-6A568019F2D3}" uniqueName="4" name="Number of Adults" queryTableFieldId="4"/>
    <tableColumn id="5" xr3:uid="{235686A9-EB88-4B1C-9441-8A89EA529277}" uniqueName="5" name="Itinerary" queryTableFieldId="5" dataDxfId="5"/>
    <tableColumn id="6" xr3:uid="{E78A7E66-6BC0-4E93-B2C7-22110755EE46}" uniqueName="6" name="Depart date" queryTableFieldId="6" dataDxfId="4"/>
    <tableColumn id="7" xr3:uid="{1E008ED6-4BC2-4FD4-A450-0EC809FC577A}" uniqueName="7" name="Class" queryTableFieldId="7" dataDxfId="3"/>
    <tableColumn id="8" xr3:uid="{6AE7752D-4B54-4721-86B8-25A8A4FB9098}" uniqueName="8" name="Sales amount" queryTableFieldId="8"/>
    <tableColumn id="9" xr3:uid="{9138162C-D74F-4C0A-97EA-D7653D8FB009}" uniqueName="9" name="Commission" queryTableFieldId="9"/>
    <tableColumn id="10" xr3:uid="{278F61E0-2BF0-445A-B20D-1B581EFFB5D1}" uniqueName="10" name="Incentive" queryTableFieldId="10"/>
    <tableColumn id="11" xr3:uid="{32553AF0-306A-486E-9EB7-1DC3156D2ADB}" uniqueName="11" name="Credit Sales" queryTableFieldId="11"/>
    <tableColumn id="12" xr3:uid="{2F3A7712-E0E2-4E6A-ADD4-9888693ED1F1}" uniqueName="12" name="Credit Sales Commission" queryTableFieldId="12"/>
    <tableColumn id="13" xr3:uid="{3C7D37D6-C593-4B4A-815C-BF37F599580C}" uniqueName="13" name="Credit Sales Incentive" queryTableFieldId="13"/>
    <tableColumn id="14" xr3:uid="{4776D016-290F-4ED6-9DF5-FF44C5C10B3A}" uniqueName="14" name="Sundry" queryTableFieldId="14"/>
    <tableColumn id="15" xr3:uid="{1E251EBD-1FBA-44CD-B4F8-6D2AD95905F9}" uniqueName="15" name="GST" queryTableFieldId="15"/>
    <tableColumn id="16" xr3:uid="{A5E7EE4D-90A6-4F6A-A57E-4F7B34072594}" uniqueName="16" name="Total Amount" queryTableFieldId="16"/>
    <tableColumn id="17" xr3:uid="{3C683DBE-0058-4ECE-8DE6-A1E3BCD97EE5}" uniqueName="17" name="정산월" queryTableFieldId="17"/>
    <tableColumn id="18" xr3:uid="{DD87E5B3-BD69-457D-B431-949C25EF8500}" uniqueName="18" name="House" queryTableFieldId="18" dataDxfId="2"/>
    <tableColumn id="19" xr3:uid="{E59D36C2-FD95-4192-B807-564FB482A5FE}" uniqueName="19" name="Total Sales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06B982-D829-4989-A28F-83FC5C258B9D}" name="Guide" displayName="Guide" ref="A1:B32" totalsRowShown="0">
  <autoFilter ref="A1:B32" xr:uid="{FFB48158-31C1-4220-98EE-706FE9BFB030}"/>
  <sortState xmlns:xlrd2="http://schemas.microsoft.com/office/spreadsheetml/2017/richdata2" ref="A2:B32">
    <sortCondition descending="1" ref="B2:B32"/>
    <sortCondition ref="A2:A32"/>
  </sortState>
  <tableColumns count="2">
    <tableColumn id="1" xr3:uid="{081C66DD-82BB-4D91-A069-B824631D70C9}" name="Name" dataDxfId="1"/>
    <tableColumn id="2" xr3:uid="{88A358D4-AD88-418A-98C0-25EB4FE8505E}" name="Hou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726"/>
  <sheetViews>
    <sheetView zoomScale="90" zoomScaleNormal="90" workbookViewId="0">
      <pane xSplit="3" ySplit="6" topLeftCell="D218" activePane="bottomRight" state="frozen"/>
      <selection pane="topRight" activeCell="D1" sqref="D1"/>
      <selection pane="bottomLeft" activeCell="A7" sqref="A7"/>
      <selection pane="bottomRight" activeCell="F223" sqref="F223"/>
    </sheetView>
  </sheetViews>
  <sheetFormatPr defaultRowHeight="14.4" x14ac:dyDescent="0.3"/>
  <cols>
    <col min="1" max="1" width="13.88671875" customWidth="1"/>
    <col min="2" max="2" width="11.44140625" style="1" bestFit="1" customWidth="1"/>
    <col min="3" max="3" width="10.6640625" style="1" bestFit="1" customWidth="1"/>
    <col min="4" max="4" width="8.109375" style="26" customWidth="1"/>
    <col min="5" max="5" width="24.5546875" customWidth="1"/>
    <col min="6" max="6" width="13.33203125" style="2" customWidth="1"/>
    <col min="7" max="7" width="13.109375" style="2" customWidth="1"/>
    <col min="8" max="8" width="9.109375" style="2" customWidth="1"/>
    <col min="9" max="9" width="12.88671875" style="2" bestFit="1" customWidth="1"/>
    <col min="10" max="10" width="11.6640625" style="2" customWidth="1"/>
    <col min="14" max="14" width="15.5546875" bestFit="1" customWidth="1"/>
    <col min="16" max="16" width="11.21875" customWidth="1"/>
  </cols>
  <sheetData>
    <row r="6" spans="1:16" ht="43.2" x14ac:dyDescent="0.3">
      <c r="A6" s="22" t="s">
        <v>0</v>
      </c>
      <c r="B6" s="22" t="s">
        <v>1</v>
      </c>
      <c r="C6" s="22" t="s">
        <v>2</v>
      </c>
      <c r="D6" s="23" t="s">
        <v>3</v>
      </c>
      <c r="E6" s="22" t="s">
        <v>4</v>
      </c>
      <c r="F6" s="22" t="s">
        <v>5</v>
      </c>
      <c r="G6" s="22" t="s">
        <v>6</v>
      </c>
      <c r="H6" s="22" t="s">
        <v>67</v>
      </c>
      <c r="I6" s="22" t="s">
        <v>64</v>
      </c>
      <c r="J6" s="23" t="s">
        <v>65</v>
      </c>
      <c r="K6" s="23" t="s">
        <v>66</v>
      </c>
      <c r="L6" s="22" t="s">
        <v>7</v>
      </c>
      <c r="M6" s="22" t="s">
        <v>8</v>
      </c>
      <c r="N6" s="22" t="s">
        <v>9</v>
      </c>
      <c r="O6" s="22" t="s">
        <v>10</v>
      </c>
    </row>
    <row r="7" spans="1:16" x14ac:dyDescent="0.3">
      <c r="A7" t="s">
        <v>205</v>
      </c>
      <c r="B7" s="1">
        <v>44930</v>
      </c>
      <c r="C7" s="1" t="s">
        <v>174</v>
      </c>
      <c r="D7" s="26">
        <v>8</v>
      </c>
      <c r="E7" t="s">
        <v>280</v>
      </c>
      <c r="F7" s="2">
        <v>6553.0746436510317</v>
      </c>
      <c r="G7" s="2">
        <v>3299.9811049140271</v>
      </c>
      <c r="K7" s="2"/>
      <c r="L7" s="2"/>
      <c r="M7" s="2">
        <f>(data[[#This Row],[Commission]]+data[[#This Row],[Incentive]]+data[[#This Row],[Credit Sales Commission]]+data[[#This Row],[Credit Sales Incentive]])*0.1</f>
        <v>329.99811049140271</v>
      </c>
      <c r="N7" s="2">
        <f>SUM(data[[#This Row],[Commission]:[Incentive]],data[[#This Row],[Credit Sales Commission]],data[[#This Row],[Credit Sales Incentive]],data[[#This Row],[Sundry]],data[[#This Row],[GST]])</f>
        <v>3629.9792154054298</v>
      </c>
      <c r="O7" s="5">
        <v>2301</v>
      </c>
      <c r="P7" s="2"/>
    </row>
    <row r="8" spans="1:16" x14ac:dyDescent="0.3">
      <c r="A8" t="s">
        <v>209</v>
      </c>
      <c r="B8" s="1">
        <v>44930</v>
      </c>
      <c r="C8" s="1" t="s">
        <v>175</v>
      </c>
      <c r="D8" s="26">
        <v>20</v>
      </c>
      <c r="E8" t="s">
        <v>212</v>
      </c>
      <c r="F8" s="2">
        <v>2593.4919179645894</v>
      </c>
      <c r="G8" s="2">
        <v>1170.516742226167</v>
      </c>
      <c r="K8" s="2"/>
      <c r="L8" s="2">
        <v>-0.02</v>
      </c>
      <c r="M8" s="2">
        <f>(data[[#This Row],[Commission]]+data[[#This Row],[Incentive]]+data[[#This Row],[Credit Sales Commission]]+data[[#This Row],[Credit Sales Incentive]])*0.1</f>
        <v>117.05167422261671</v>
      </c>
      <c r="N8" s="2">
        <f>SUM(data[[#This Row],[Commission]:[Incentive]],data[[#This Row],[Credit Sales Commission]],data[[#This Row],[Credit Sales Incentive]],data[[#This Row],[Sundry]],data[[#This Row],[GST]])</f>
        <v>1287.5484164487837</v>
      </c>
      <c r="O8" s="5">
        <v>2301</v>
      </c>
      <c r="P8" s="2"/>
    </row>
    <row r="9" spans="1:16" x14ac:dyDescent="0.3">
      <c r="A9" t="s">
        <v>206</v>
      </c>
      <c r="B9" s="1">
        <v>44930</v>
      </c>
      <c r="C9" s="1" t="s">
        <v>174</v>
      </c>
      <c r="D9" s="26">
        <v>8</v>
      </c>
      <c r="E9" t="s">
        <v>280</v>
      </c>
      <c r="F9" s="2">
        <v>2010.1564202991194</v>
      </c>
      <c r="G9" s="2">
        <v>465.07975476625342</v>
      </c>
      <c r="K9" s="2"/>
      <c r="L9" s="2"/>
      <c r="M9" s="2">
        <f>(data[[#This Row],[Commission]]+data[[#This Row],[Incentive]]+data[[#This Row],[Credit Sales Commission]]+data[[#This Row],[Credit Sales Incentive]])*0.1</f>
        <v>46.507975476625347</v>
      </c>
      <c r="N9" s="2">
        <f>SUM(data[[#This Row],[Commission]:[Incentive]],data[[#This Row],[Credit Sales Commission]],data[[#This Row],[Credit Sales Incentive]],data[[#This Row],[Sundry]],data[[#This Row],[GST]])</f>
        <v>511.58773024287876</v>
      </c>
      <c r="O9" s="5">
        <v>2301</v>
      </c>
      <c r="P9" s="2"/>
    </row>
    <row r="10" spans="1:16" x14ac:dyDescent="0.3">
      <c r="A10" t="s">
        <v>205</v>
      </c>
      <c r="B10" s="1">
        <v>44931</v>
      </c>
      <c r="C10" s="1" t="s">
        <v>175</v>
      </c>
      <c r="D10" s="26">
        <v>14</v>
      </c>
      <c r="E10" t="s">
        <v>212</v>
      </c>
      <c r="F10" s="2">
        <v>6168.6912826259422</v>
      </c>
      <c r="G10" s="2">
        <v>3055.2636914658842</v>
      </c>
      <c r="K10" s="2"/>
      <c r="L10" s="2"/>
      <c r="M10" s="2">
        <f>(data[[#This Row],[Commission]]+data[[#This Row],[Incentive]]+data[[#This Row],[Credit Sales Commission]]+data[[#This Row],[Credit Sales Incentive]])*0.1</f>
        <v>305.52636914658842</v>
      </c>
      <c r="N10" s="2">
        <f>SUM(data[[#This Row],[Commission]:[Incentive]],data[[#This Row],[Credit Sales Commission]],data[[#This Row],[Credit Sales Incentive]],data[[#This Row],[Sundry]],data[[#This Row],[GST]])</f>
        <v>3360.7900606124726</v>
      </c>
      <c r="O10" s="5">
        <v>2301</v>
      </c>
      <c r="P10" s="2"/>
    </row>
    <row r="11" spans="1:16" x14ac:dyDescent="0.3">
      <c r="A11" t="s">
        <v>209</v>
      </c>
      <c r="B11" s="1">
        <v>44931</v>
      </c>
      <c r="C11" s="1" t="s">
        <v>176</v>
      </c>
      <c r="D11" s="26">
        <v>13</v>
      </c>
      <c r="E11" t="s">
        <v>213</v>
      </c>
      <c r="F11" s="2">
        <v>4.3168581868765159</v>
      </c>
      <c r="G11" s="2">
        <v>2.5358329679938452</v>
      </c>
      <c r="K11" s="2"/>
      <c r="L11" s="2"/>
      <c r="M11" s="2">
        <f>(data[[#This Row],[Commission]]+data[[#This Row],[Incentive]]+data[[#This Row],[Credit Sales Commission]]+data[[#This Row],[Credit Sales Incentive]])*0.1</f>
        <v>0.25358329679938452</v>
      </c>
      <c r="N11" s="2">
        <f>SUM(data[[#This Row],[Commission]:[Incentive]],data[[#This Row],[Credit Sales Commission]],data[[#This Row],[Credit Sales Incentive]],data[[#This Row],[Sundry]],data[[#This Row],[GST]])</f>
        <v>2.7894162647932297</v>
      </c>
      <c r="O11" s="5">
        <v>2301</v>
      </c>
      <c r="P11" s="2"/>
    </row>
    <row r="12" spans="1:16" x14ac:dyDescent="0.3">
      <c r="A12" t="s">
        <v>206</v>
      </c>
      <c r="B12" s="1">
        <v>44931</v>
      </c>
      <c r="C12" s="1" t="s">
        <v>175</v>
      </c>
      <c r="D12" s="26">
        <v>14</v>
      </c>
      <c r="E12" t="s">
        <v>212</v>
      </c>
      <c r="F12" s="2">
        <v>7952.0669568700851</v>
      </c>
      <c r="G12" s="2">
        <v>1866.6491912612394</v>
      </c>
      <c r="K12" s="2"/>
      <c r="L12" s="2"/>
      <c r="M12" s="2">
        <f>(data[[#This Row],[Commission]]+data[[#This Row],[Incentive]]+data[[#This Row],[Credit Sales Commission]]+data[[#This Row],[Credit Sales Incentive]])*0.1</f>
        <v>186.66491912612395</v>
      </c>
      <c r="N12" s="2">
        <f>SUM(data[[#This Row],[Commission]:[Incentive]],data[[#This Row],[Credit Sales Commission]],data[[#This Row],[Credit Sales Incentive]],data[[#This Row],[Sundry]],data[[#This Row],[GST]])</f>
        <v>2053.3141103873631</v>
      </c>
      <c r="O12" s="5">
        <v>2301</v>
      </c>
      <c r="P12" s="2"/>
    </row>
    <row r="13" spans="1:16" x14ac:dyDescent="0.3">
      <c r="A13" t="s">
        <v>207</v>
      </c>
      <c r="B13" s="1">
        <v>44932</v>
      </c>
      <c r="C13" s="1" t="s">
        <v>176</v>
      </c>
      <c r="D13" s="26">
        <v>8</v>
      </c>
      <c r="E13" t="s">
        <v>213</v>
      </c>
      <c r="F13" s="2">
        <v>1627.8964834430594</v>
      </c>
      <c r="G13" s="2">
        <v>664.32927301716597</v>
      </c>
      <c r="K13" s="2"/>
      <c r="L13" s="2">
        <f>47.5*1.1</f>
        <v>52.250000000000007</v>
      </c>
      <c r="M13" s="2">
        <f>(data[[#This Row],[Commission]]+data[[#This Row],[Incentive]]+data[[#This Row],[Credit Sales Commission]]+data[[#This Row],[Credit Sales Incentive]])*0.1</f>
        <v>66.432927301716603</v>
      </c>
      <c r="N13" s="2">
        <f>SUM(data[[#This Row],[Commission]:[Incentive]],data[[#This Row],[Credit Sales Commission]],data[[#This Row],[Credit Sales Incentive]],data[[#This Row],[Sundry]],data[[#This Row],[GST]])</f>
        <v>783.01220031888261</v>
      </c>
      <c r="O13" s="5">
        <v>2301</v>
      </c>
      <c r="P13" s="2"/>
    </row>
    <row r="14" spans="1:16" x14ac:dyDescent="0.3">
      <c r="A14" t="s">
        <v>209</v>
      </c>
      <c r="B14" s="1">
        <v>44932</v>
      </c>
      <c r="C14" s="1" t="s">
        <v>177</v>
      </c>
      <c r="D14" s="26">
        <v>7</v>
      </c>
      <c r="E14" t="s">
        <v>214</v>
      </c>
      <c r="F14" s="2">
        <v>1572.0704294468826</v>
      </c>
      <c r="G14" s="2">
        <v>631.94252267256888</v>
      </c>
      <c r="K14" s="2"/>
      <c r="L14" s="2">
        <v>0.03</v>
      </c>
      <c r="M14" s="2">
        <f>(data[[#This Row],[Commission]]+data[[#This Row],[Incentive]]+data[[#This Row],[Credit Sales Commission]]+data[[#This Row],[Credit Sales Incentive]])*0.1</f>
        <v>63.194252267256893</v>
      </c>
      <c r="N14" s="2">
        <f>SUM(data[[#This Row],[Commission]:[Incentive]],data[[#This Row],[Credit Sales Commission]],data[[#This Row],[Credit Sales Incentive]],data[[#This Row],[Sundry]],data[[#This Row],[GST]])</f>
        <v>695.1667749398257</v>
      </c>
      <c r="O14" s="5">
        <v>2301</v>
      </c>
      <c r="P14" s="2"/>
    </row>
    <row r="15" spans="1:16" x14ac:dyDescent="0.3">
      <c r="A15" t="s">
        <v>208</v>
      </c>
      <c r="B15" s="1">
        <v>44932</v>
      </c>
      <c r="C15" s="1" t="s">
        <v>176</v>
      </c>
      <c r="D15" s="26">
        <v>9</v>
      </c>
      <c r="E15" t="s">
        <v>213</v>
      </c>
      <c r="F15" s="2">
        <v>1447.7496720843442</v>
      </c>
      <c r="G15" s="2">
        <v>277.70774698444711</v>
      </c>
      <c r="K15" s="2"/>
      <c r="L15" s="2">
        <f>15.5*1.1</f>
        <v>17.05</v>
      </c>
      <c r="M15" s="2">
        <f>(data[[#This Row],[Commission]]+data[[#This Row],[Incentive]]+data[[#This Row],[Credit Sales Commission]]+data[[#This Row],[Credit Sales Incentive]])*0.1</f>
        <v>27.770774698444711</v>
      </c>
      <c r="N15" s="2">
        <f>SUM(data[[#This Row],[Commission]:[Incentive]],data[[#This Row],[Credit Sales Commission]],data[[#This Row],[Credit Sales Incentive]],data[[#This Row],[Sundry]],data[[#This Row],[GST]])</f>
        <v>322.52852168289184</v>
      </c>
      <c r="O15" s="5">
        <v>2212</v>
      </c>
      <c r="P15" s="2"/>
    </row>
    <row r="16" spans="1:16" x14ac:dyDescent="0.3">
      <c r="A16" t="s">
        <v>210</v>
      </c>
      <c r="B16" s="1">
        <v>44932</v>
      </c>
      <c r="C16" s="1" t="s">
        <v>178</v>
      </c>
      <c r="D16" s="26">
        <v>10</v>
      </c>
      <c r="E16" t="s">
        <v>280</v>
      </c>
      <c r="F16" s="2">
        <v>3360.915812021874</v>
      </c>
      <c r="G16" s="2">
        <v>1268.0032944161555</v>
      </c>
      <c r="K16" s="2"/>
      <c r="L16" s="2"/>
      <c r="M16" s="2">
        <f>(data[[#This Row],[Commission]]+data[[#This Row],[Incentive]]+data[[#This Row],[Credit Sales Commission]]+data[[#This Row],[Credit Sales Incentive]])*0.1</f>
        <v>126.80032944161556</v>
      </c>
      <c r="N16" s="2">
        <f>SUM(data[[#This Row],[Commission]:[Incentive]],data[[#This Row],[Credit Sales Commission]],data[[#This Row],[Credit Sales Incentive]],data[[#This Row],[Sundry]],data[[#This Row],[GST]])</f>
        <v>1394.8036238577711</v>
      </c>
      <c r="O16" s="5">
        <v>2301</v>
      </c>
      <c r="P16" s="2"/>
    </row>
    <row r="17" spans="1:16" x14ac:dyDescent="0.3">
      <c r="A17" t="s">
        <v>207</v>
      </c>
      <c r="B17" s="1">
        <v>44933</v>
      </c>
      <c r="C17" s="1" t="s">
        <v>177</v>
      </c>
      <c r="D17" s="26">
        <v>7</v>
      </c>
      <c r="E17" t="s">
        <v>214</v>
      </c>
      <c r="F17" s="2">
        <v>486.43367298568239</v>
      </c>
      <c r="G17" s="2">
        <v>221.74353534577153</v>
      </c>
      <c r="K17" s="2"/>
      <c r="L17" s="2"/>
      <c r="M17" s="2">
        <f>(data[[#This Row],[Commission]]+data[[#This Row],[Incentive]]+data[[#This Row],[Credit Sales Commission]]+data[[#This Row],[Credit Sales Incentive]])*0.1</f>
        <v>22.174353534577154</v>
      </c>
      <c r="N17" s="2">
        <f>SUM(data[[#This Row],[Commission]:[Incentive]],data[[#This Row],[Credit Sales Commission]],data[[#This Row],[Credit Sales Incentive]],data[[#This Row],[Sundry]],data[[#This Row],[GST]])</f>
        <v>243.9178888803487</v>
      </c>
      <c r="O17" s="5">
        <v>2301</v>
      </c>
      <c r="P17" s="2"/>
    </row>
    <row r="18" spans="1:16" x14ac:dyDescent="0.3">
      <c r="A18" t="s">
        <v>209</v>
      </c>
      <c r="B18" s="1">
        <v>44933</v>
      </c>
      <c r="C18" s="1" t="s">
        <v>179</v>
      </c>
      <c r="D18" s="26">
        <v>4</v>
      </c>
      <c r="E18" t="s">
        <v>215</v>
      </c>
      <c r="F18" s="2">
        <v>10.74474274019691</v>
      </c>
      <c r="G18" s="2">
        <v>19.257293858337022</v>
      </c>
      <c r="K18" s="2"/>
      <c r="L18" s="2"/>
      <c r="M18" s="2">
        <f>(data[[#This Row],[Commission]]+data[[#This Row],[Incentive]]+data[[#This Row],[Credit Sales Commission]]+data[[#This Row],[Credit Sales Incentive]])*0.1</f>
        <v>1.9257293858337023</v>
      </c>
      <c r="N18" s="2">
        <f>SUM(data[[#This Row],[Commission]:[Incentive]],data[[#This Row],[Credit Sales Commission]],data[[#This Row],[Credit Sales Incentive]],data[[#This Row],[Sundry]],data[[#This Row],[GST]])</f>
        <v>21.183023244170723</v>
      </c>
      <c r="O18" s="5">
        <v>2301</v>
      </c>
      <c r="P18" s="2"/>
    </row>
    <row r="19" spans="1:16" x14ac:dyDescent="0.3">
      <c r="A19" t="s">
        <v>209</v>
      </c>
      <c r="B19" s="1">
        <v>44933</v>
      </c>
      <c r="C19" s="1" t="s">
        <v>180</v>
      </c>
      <c r="D19" s="26">
        <v>6</v>
      </c>
      <c r="E19" t="s">
        <v>216</v>
      </c>
      <c r="F19" s="2">
        <v>285.18596018354594</v>
      </c>
      <c r="G19" s="2">
        <v>178.7598274938714</v>
      </c>
      <c r="K19" s="2"/>
      <c r="L19" s="2">
        <v>0.01</v>
      </c>
      <c r="M19" s="2">
        <f>(data[[#This Row],[Commission]]+data[[#This Row],[Incentive]]+data[[#This Row],[Credit Sales Commission]]+data[[#This Row],[Credit Sales Incentive]])*0.1</f>
        <v>17.875982749387141</v>
      </c>
      <c r="N19" s="2">
        <f>SUM(data[[#This Row],[Commission]:[Incentive]],data[[#This Row],[Credit Sales Commission]],data[[#This Row],[Credit Sales Incentive]],data[[#This Row],[Sundry]],data[[#This Row],[GST]])</f>
        <v>196.64581024325852</v>
      </c>
      <c r="O19" s="5">
        <v>2301</v>
      </c>
      <c r="P19" s="2"/>
    </row>
    <row r="20" spans="1:16" x14ac:dyDescent="0.3">
      <c r="A20" t="s">
        <v>208</v>
      </c>
      <c r="B20" s="1">
        <v>44933</v>
      </c>
      <c r="C20" s="1" t="s">
        <v>177</v>
      </c>
      <c r="D20" s="26">
        <v>7</v>
      </c>
      <c r="E20" t="s">
        <v>214</v>
      </c>
      <c r="F20" s="2">
        <v>1108.6056105190942</v>
      </c>
      <c r="G20" s="2">
        <v>248.94832628398399</v>
      </c>
      <c r="K20" s="2"/>
      <c r="L20" s="2">
        <f>17.5*1.1</f>
        <v>19.25</v>
      </c>
      <c r="M20" s="2">
        <f>(data[[#This Row],[Commission]]+data[[#This Row],[Incentive]]+data[[#This Row],[Credit Sales Commission]]+data[[#This Row],[Credit Sales Incentive]])*0.1</f>
        <v>24.894832628398401</v>
      </c>
      <c r="N20" s="2">
        <f>SUM(data[[#This Row],[Commission]:[Incentive]],data[[#This Row],[Credit Sales Commission]],data[[#This Row],[Credit Sales Incentive]],data[[#This Row],[Sundry]],data[[#This Row],[GST]])</f>
        <v>293.09315891238236</v>
      </c>
      <c r="O20" s="5">
        <v>2301</v>
      </c>
      <c r="P20" s="2"/>
    </row>
    <row r="21" spans="1:16" x14ac:dyDescent="0.3">
      <c r="A21" t="s">
        <v>205</v>
      </c>
      <c r="B21" s="1">
        <v>44934</v>
      </c>
      <c r="C21" s="1" t="s">
        <v>179</v>
      </c>
      <c r="D21" s="26">
        <v>2</v>
      </c>
      <c r="E21" t="s">
        <v>215</v>
      </c>
      <c r="F21" s="2">
        <v>574.41149963315002</v>
      </c>
      <c r="G21" s="2">
        <v>206.20184274377004</v>
      </c>
      <c r="K21" s="2"/>
      <c r="L21" s="2"/>
      <c r="M21" s="2">
        <f>(data[[#This Row],[Commission]]+data[[#This Row],[Incentive]]+data[[#This Row],[Credit Sales Commission]]+data[[#This Row],[Credit Sales Incentive]])*0.1</f>
        <v>20.620184274377007</v>
      </c>
      <c r="N21" s="2">
        <f>SUM(data[[#This Row],[Commission]:[Incentive]],data[[#This Row],[Credit Sales Commission]],data[[#This Row],[Credit Sales Incentive]],data[[#This Row],[Sundry]],data[[#This Row],[GST]])</f>
        <v>226.82202701814705</v>
      </c>
      <c r="O21" s="5">
        <v>2301</v>
      </c>
      <c r="P21" s="2"/>
    </row>
    <row r="22" spans="1:16" x14ac:dyDescent="0.3">
      <c r="A22" t="s">
        <v>205</v>
      </c>
      <c r="B22" s="1">
        <v>44934</v>
      </c>
      <c r="C22" s="1" t="s">
        <v>180</v>
      </c>
      <c r="D22" s="26">
        <v>4</v>
      </c>
      <c r="E22" t="s">
        <v>216</v>
      </c>
      <c r="F22" s="2">
        <v>412.5022451137649</v>
      </c>
      <c r="G22" s="2">
        <v>142.26063197491339</v>
      </c>
      <c r="K22" s="2"/>
      <c r="L22" s="2"/>
      <c r="M22" s="2">
        <f>(data[[#This Row],[Commission]]+data[[#This Row],[Incentive]]+data[[#This Row],[Credit Sales Commission]]+data[[#This Row],[Credit Sales Incentive]])*0.1</f>
        <v>14.226063197491341</v>
      </c>
      <c r="N22" s="2">
        <f>SUM(data[[#This Row],[Commission]:[Incentive]],data[[#This Row],[Credit Sales Commission]],data[[#This Row],[Credit Sales Incentive]],data[[#This Row],[Sundry]],data[[#This Row],[GST]])</f>
        <v>156.48669517240472</v>
      </c>
      <c r="O22" s="5">
        <v>2301</v>
      </c>
      <c r="P22" s="2"/>
    </row>
    <row r="23" spans="1:16" x14ac:dyDescent="0.3">
      <c r="A23" t="s">
        <v>209</v>
      </c>
      <c r="B23" s="1">
        <v>44934</v>
      </c>
      <c r="C23" s="1" t="s">
        <v>181</v>
      </c>
      <c r="D23" s="26">
        <v>7</v>
      </c>
      <c r="E23" t="s">
        <v>217</v>
      </c>
      <c r="F23" s="2">
        <v>3313.9575706815126</v>
      </c>
      <c r="G23" s="2">
        <v>1368.4638106062228</v>
      </c>
      <c r="K23" s="2"/>
      <c r="L23" s="2">
        <v>-0.04</v>
      </c>
      <c r="M23" s="2">
        <f>(data[[#This Row],[Commission]]+data[[#This Row],[Incentive]]+data[[#This Row],[Credit Sales Commission]]+data[[#This Row],[Credit Sales Incentive]])*0.1</f>
        <v>136.84638106062229</v>
      </c>
      <c r="N23" s="2">
        <f>SUM(data[[#This Row],[Commission]:[Incentive]],data[[#This Row],[Credit Sales Commission]],data[[#This Row],[Credit Sales Incentive]],data[[#This Row],[Sundry]],data[[#This Row],[GST]])</f>
        <v>1505.270191666845</v>
      </c>
      <c r="O23" s="5">
        <v>2301</v>
      </c>
      <c r="P23" s="2"/>
    </row>
    <row r="24" spans="1:16" x14ac:dyDescent="0.3">
      <c r="A24" t="s">
        <v>206</v>
      </c>
      <c r="B24" s="1">
        <v>44934</v>
      </c>
      <c r="C24" s="1" t="s">
        <v>179</v>
      </c>
      <c r="D24" s="26">
        <v>2</v>
      </c>
      <c r="E24" t="s">
        <v>215</v>
      </c>
      <c r="F24" s="2">
        <v>767.35096029116846</v>
      </c>
      <c r="G24" s="2">
        <v>209.71392049368433</v>
      </c>
      <c r="K24" s="2"/>
      <c r="L24" s="2"/>
      <c r="M24" s="2">
        <f>(data[[#This Row],[Commission]]+data[[#This Row],[Incentive]]+data[[#This Row],[Credit Sales Commission]]+data[[#This Row],[Credit Sales Incentive]])*0.1</f>
        <v>20.971392049368433</v>
      </c>
      <c r="N24" s="2">
        <f>SUM(data[[#This Row],[Commission]:[Incentive]],data[[#This Row],[Credit Sales Commission]],data[[#This Row],[Credit Sales Incentive]],data[[#This Row],[Sundry]],data[[#This Row],[GST]])</f>
        <v>230.68531254305276</v>
      </c>
      <c r="O24" s="5">
        <v>2301</v>
      </c>
      <c r="P24" s="2"/>
    </row>
    <row r="25" spans="1:16" x14ac:dyDescent="0.3">
      <c r="A25" t="s">
        <v>206</v>
      </c>
      <c r="B25" s="1">
        <v>44934</v>
      </c>
      <c r="C25" s="1" t="s">
        <v>180</v>
      </c>
      <c r="D25" s="26">
        <v>4</v>
      </c>
      <c r="E25" t="s">
        <v>216</v>
      </c>
      <c r="F25" s="2">
        <v>738.6127947916633</v>
      </c>
      <c r="G25" s="2">
        <v>299.40459736754968</v>
      </c>
      <c r="K25" s="2"/>
      <c r="L25" s="2"/>
      <c r="M25" s="2">
        <f>(data[[#This Row],[Commission]]+data[[#This Row],[Incentive]]+data[[#This Row],[Credit Sales Commission]]+data[[#This Row],[Credit Sales Incentive]])*0.1</f>
        <v>29.940459736754971</v>
      </c>
      <c r="N25" s="2">
        <f>SUM(data[[#This Row],[Commission]:[Incentive]],data[[#This Row],[Credit Sales Commission]],data[[#This Row],[Credit Sales Incentive]],data[[#This Row],[Sundry]],data[[#This Row],[GST]])</f>
        <v>329.34505710430466</v>
      </c>
      <c r="O25" s="5">
        <v>2301</v>
      </c>
      <c r="P25" s="2"/>
    </row>
    <row r="26" spans="1:16" x14ac:dyDescent="0.3">
      <c r="A26" t="s">
        <v>210</v>
      </c>
      <c r="B26" s="1">
        <v>44934</v>
      </c>
      <c r="C26" s="1" t="s">
        <v>182</v>
      </c>
      <c r="D26" s="26">
        <v>5</v>
      </c>
      <c r="E26" t="s">
        <v>281</v>
      </c>
      <c r="F26" s="2">
        <v>8106.1486887636147</v>
      </c>
      <c r="G26" s="2">
        <v>3215.0698529567817</v>
      </c>
      <c r="K26" s="2"/>
      <c r="L26" s="2"/>
      <c r="M26" s="2">
        <f>(data[[#This Row],[Commission]]+data[[#This Row],[Incentive]]+data[[#This Row],[Credit Sales Commission]]+data[[#This Row],[Credit Sales Incentive]])*0.1</f>
        <v>321.50698529567819</v>
      </c>
      <c r="N26" s="2">
        <f>SUM(data[[#This Row],[Commission]:[Incentive]],data[[#This Row],[Credit Sales Commission]],data[[#This Row],[Credit Sales Incentive]],data[[#This Row],[Sundry]],data[[#This Row],[GST]])</f>
        <v>3536.5768382524598</v>
      </c>
      <c r="O26" s="5">
        <v>2301</v>
      </c>
      <c r="P26" s="2"/>
    </row>
    <row r="27" spans="1:16" x14ac:dyDescent="0.3">
      <c r="A27" t="s">
        <v>207</v>
      </c>
      <c r="B27" s="1">
        <v>44935</v>
      </c>
      <c r="C27" s="1" t="s">
        <v>181</v>
      </c>
      <c r="D27" s="26">
        <v>5</v>
      </c>
      <c r="E27" t="s">
        <v>217</v>
      </c>
      <c r="F27" s="2">
        <v>1955.1335040954089</v>
      </c>
      <c r="G27" s="2">
        <v>720.19099535684018</v>
      </c>
      <c r="K27" s="2"/>
      <c r="L27" s="2">
        <f>35*1.1</f>
        <v>38.5</v>
      </c>
      <c r="M27" s="2">
        <f>(data[[#This Row],[Commission]]+data[[#This Row],[Incentive]]+data[[#This Row],[Credit Sales Commission]]+data[[#This Row],[Credit Sales Incentive]])*0.1</f>
        <v>72.01909953568402</v>
      </c>
      <c r="N27" s="2">
        <f>SUM(data[[#This Row],[Commission]:[Incentive]],data[[#This Row],[Credit Sales Commission]],data[[#This Row],[Credit Sales Incentive]],data[[#This Row],[Sundry]],data[[#This Row],[GST]])</f>
        <v>830.71009489252424</v>
      </c>
      <c r="O27" s="5">
        <v>2301</v>
      </c>
      <c r="P27" s="2"/>
    </row>
    <row r="28" spans="1:16" x14ac:dyDescent="0.3">
      <c r="A28" t="s">
        <v>208</v>
      </c>
      <c r="B28" s="1">
        <v>44935</v>
      </c>
      <c r="C28" s="1" t="s">
        <v>181</v>
      </c>
      <c r="D28" s="26">
        <v>5</v>
      </c>
      <c r="E28" t="s">
        <v>217</v>
      </c>
      <c r="F28" s="2">
        <v>1523.4740781320986</v>
      </c>
      <c r="G28" s="2">
        <v>323.05456382738237</v>
      </c>
      <c r="K28" s="2"/>
      <c r="L28" s="2">
        <f>27.5*1.1</f>
        <v>30.250000000000004</v>
      </c>
      <c r="M28" s="2">
        <f>(data[[#This Row],[Commission]]+data[[#This Row],[Incentive]]+data[[#This Row],[Credit Sales Commission]]+data[[#This Row],[Credit Sales Incentive]])*0.1</f>
        <v>32.305456382738235</v>
      </c>
      <c r="N28" s="2">
        <f>SUM(data[[#This Row],[Commission]:[Incentive]],data[[#This Row],[Credit Sales Commission]],data[[#This Row],[Credit Sales Incentive]],data[[#This Row],[Sundry]],data[[#This Row],[GST]])</f>
        <v>385.61002021012058</v>
      </c>
      <c r="O28" s="5">
        <v>2301</v>
      </c>
      <c r="P28" s="2"/>
    </row>
    <row r="29" spans="1:16" x14ac:dyDescent="0.3">
      <c r="A29" t="s">
        <v>205</v>
      </c>
      <c r="B29" s="1">
        <v>44936</v>
      </c>
      <c r="C29" s="1" t="s">
        <v>183</v>
      </c>
      <c r="D29" s="26">
        <v>7</v>
      </c>
      <c r="E29" t="s">
        <v>218</v>
      </c>
      <c r="F29" s="2">
        <v>1653.0257303810738</v>
      </c>
      <c r="G29" s="2">
        <v>763.30692275108618</v>
      </c>
      <c r="K29" s="2"/>
      <c r="L29" s="2"/>
      <c r="M29" s="2">
        <f>(data[[#This Row],[Commission]]+data[[#This Row],[Incentive]]+data[[#This Row],[Credit Sales Commission]]+data[[#This Row],[Credit Sales Incentive]])*0.1</f>
        <v>76.330692275108618</v>
      </c>
      <c r="N29" s="2">
        <f>SUM(data[[#This Row],[Commission]:[Incentive]],data[[#This Row],[Credit Sales Commission]],data[[#This Row],[Credit Sales Incentive]],data[[#This Row],[Sundry]],data[[#This Row],[GST]])</f>
        <v>839.63761502619479</v>
      </c>
      <c r="O29" s="5">
        <v>2301</v>
      </c>
      <c r="P29" s="2"/>
    </row>
    <row r="30" spans="1:16" x14ac:dyDescent="0.3">
      <c r="A30" t="s">
        <v>206</v>
      </c>
      <c r="B30" s="1">
        <v>44936</v>
      </c>
      <c r="C30" s="1" t="s">
        <v>183</v>
      </c>
      <c r="D30" s="26">
        <v>7</v>
      </c>
      <c r="E30" t="s">
        <v>218</v>
      </c>
      <c r="F30" s="2">
        <v>573.80240870234388</v>
      </c>
      <c r="G30" s="2">
        <v>155.40804039801696</v>
      </c>
      <c r="K30" s="2"/>
      <c r="L30" s="2"/>
      <c r="M30" s="2">
        <f>(data[[#This Row],[Commission]]+data[[#This Row],[Incentive]]+data[[#This Row],[Credit Sales Commission]]+data[[#This Row],[Credit Sales Incentive]])*0.1</f>
        <v>15.540804039801698</v>
      </c>
      <c r="N30" s="2">
        <f>SUM(data[[#This Row],[Commission]:[Incentive]],data[[#This Row],[Credit Sales Commission]],data[[#This Row],[Credit Sales Incentive]],data[[#This Row],[Sundry]],data[[#This Row],[GST]])</f>
        <v>170.94884443781865</v>
      </c>
      <c r="O30" s="5">
        <v>2301</v>
      </c>
      <c r="P30" s="2"/>
    </row>
    <row r="31" spans="1:16" x14ac:dyDescent="0.3">
      <c r="A31" t="s">
        <v>205</v>
      </c>
      <c r="B31" s="1">
        <v>44937</v>
      </c>
      <c r="C31" s="1" t="s">
        <v>184</v>
      </c>
      <c r="D31" s="26">
        <v>4</v>
      </c>
      <c r="E31" t="s">
        <v>281</v>
      </c>
      <c r="F31" s="2">
        <v>4060.3781721643227</v>
      </c>
      <c r="G31" s="2">
        <v>1884.6666715361575</v>
      </c>
      <c r="K31" s="2"/>
      <c r="L31" s="2"/>
      <c r="M31" s="2">
        <f>(data[[#This Row],[Commission]]+data[[#This Row],[Incentive]]+data[[#This Row],[Credit Sales Commission]]+data[[#This Row],[Credit Sales Incentive]])*0.1</f>
        <v>188.46666715361576</v>
      </c>
      <c r="N31" s="2">
        <f>SUM(data[[#This Row],[Commission]:[Incentive]],data[[#This Row],[Credit Sales Commission]],data[[#This Row],[Credit Sales Incentive]],data[[#This Row],[Sundry]],data[[#This Row],[GST]])</f>
        <v>2073.1333386897732</v>
      </c>
      <c r="O31" s="5">
        <v>2301</v>
      </c>
      <c r="P31" s="2"/>
    </row>
    <row r="32" spans="1:16" x14ac:dyDescent="0.3">
      <c r="A32" t="s">
        <v>207</v>
      </c>
      <c r="B32" s="1">
        <v>44937</v>
      </c>
      <c r="C32" s="1" t="s">
        <v>185</v>
      </c>
      <c r="D32" s="26">
        <v>2</v>
      </c>
      <c r="E32" t="s">
        <v>314</v>
      </c>
      <c r="F32" s="2">
        <v>51.668432832834391</v>
      </c>
      <c r="G32" s="2">
        <v>15.079535690832602</v>
      </c>
      <c r="K32" s="2"/>
      <c r="L32" s="2"/>
      <c r="M32" s="2">
        <f>(data[[#This Row],[Commission]]+data[[#This Row],[Incentive]]+data[[#This Row],[Credit Sales Commission]]+data[[#This Row],[Credit Sales Incentive]])*0.1</f>
        <v>1.5079535690832602</v>
      </c>
      <c r="N32" s="2">
        <f>SUM(data[[#This Row],[Commission]:[Incentive]],data[[#This Row],[Credit Sales Commission]],data[[#This Row],[Credit Sales Incentive]],data[[#This Row],[Sundry]],data[[#This Row],[GST]])</f>
        <v>16.587489259915863</v>
      </c>
      <c r="O32" s="5">
        <v>2301</v>
      </c>
      <c r="P32" s="2"/>
    </row>
    <row r="33" spans="1:16" x14ac:dyDescent="0.3">
      <c r="A33" t="s">
        <v>209</v>
      </c>
      <c r="B33" s="1">
        <v>44937</v>
      </c>
      <c r="C33" s="1" t="s">
        <v>176</v>
      </c>
      <c r="D33" s="26">
        <v>11</v>
      </c>
      <c r="E33" t="s">
        <v>307</v>
      </c>
      <c r="F33" s="2">
        <v>13101.505790128904</v>
      </c>
      <c r="G33" s="2">
        <v>5694.4111067250833</v>
      </c>
      <c r="K33" s="2"/>
      <c r="L33" s="2">
        <v>-0.04</v>
      </c>
      <c r="M33" s="2">
        <f>(data[[#This Row],[Commission]]+data[[#This Row],[Incentive]]+data[[#This Row],[Credit Sales Commission]]+data[[#This Row],[Credit Sales Incentive]])*0.1</f>
        <v>569.44111067250833</v>
      </c>
      <c r="N33" s="2">
        <f>SUM(data[[#This Row],[Commission]:[Incentive]],data[[#This Row],[Credit Sales Commission]],data[[#This Row],[Credit Sales Incentive]],data[[#This Row],[Sundry]],data[[#This Row],[GST]])</f>
        <v>6263.8122173975917</v>
      </c>
      <c r="O33" s="5">
        <v>2301</v>
      </c>
      <c r="P33" s="2"/>
    </row>
    <row r="34" spans="1:16" x14ac:dyDescent="0.3">
      <c r="A34" t="s">
        <v>206</v>
      </c>
      <c r="B34" s="1">
        <v>44937</v>
      </c>
      <c r="C34" s="1" t="s">
        <v>184</v>
      </c>
      <c r="D34" s="26">
        <v>4</v>
      </c>
      <c r="E34" t="s">
        <v>281</v>
      </c>
      <c r="F34" s="2">
        <v>2459.4586075235406</v>
      </c>
      <c r="G34" s="2">
        <v>457.34755461970235</v>
      </c>
      <c r="K34" s="2"/>
      <c r="L34" s="2"/>
      <c r="M34" s="2">
        <f>(data[[#This Row],[Commission]]+data[[#This Row],[Incentive]]+data[[#This Row],[Credit Sales Commission]]+data[[#This Row],[Credit Sales Incentive]])*0.1</f>
        <v>45.734755461970238</v>
      </c>
      <c r="N34" s="2">
        <f>SUM(data[[#This Row],[Commission]:[Incentive]],data[[#This Row],[Credit Sales Commission]],data[[#This Row],[Credit Sales Incentive]],data[[#This Row],[Sundry]],data[[#This Row],[GST]])</f>
        <v>503.08231008167257</v>
      </c>
      <c r="O34" s="5">
        <v>2301</v>
      </c>
      <c r="P34" s="2"/>
    </row>
    <row r="35" spans="1:16" x14ac:dyDescent="0.3">
      <c r="A35" t="s">
        <v>208</v>
      </c>
      <c r="B35" s="1">
        <v>44937</v>
      </c>
      <c r="C35" s="1" t="s">
        <v>185</v>
      </c>
      <c r="D35" s="26">
        <v>2</v>
      </c>
      <c r="E35" t="s">
        <v>314</v>
      </c>
      <c r="F35" s="2">
        <v>163.0260001475535</v>
      </c>
      <c r="G35" s="2">
        <v>22.07501953743715</v>
      </c>
      <c r="K35" s="2"/>
      <c r="L35" s="2"/>
      <c r="M35" s="2">
        <f>(data[[#This Row],[Commission]]+data[[#This Row],[Incentive]]+data[[#This Row],[Credit Sales Commission]]+data[[#This Row],[Credit Sales Incentive]])*0.1</f>
        <v>2.2075019537437153</v>
      </c>
      <c r="N35" s="2">
        <f>SUM(data[[#This Row],[Commission]:[Incentive]],data[[#This Row],[Credit Sales Commission]],data[[#This Row],[Credit Sales Incentive]],data[[#This Row],[Sundry]],data[[#This Row],[GST]])</f>
        <v>24.282521491180866</v>
      </c>
      <c r="O35" s="5">
        <v>2301</v>
      </c>
      <c r="P35" s="2"/>
    </row>
    <row r="36" spans="1:16" x14ac:dyDescent="0.3">
      <c r="A36" t="s">
        <v>210</v>
      </c>
      <c r="B36" s="1">
        <v>44937</v>
      </c>
      <c r="C36" s="1" t="s">
        <v>186</v>
      </c>
      <c r="D36" s="26">
        <v>10</v>
      </c>
      <c r="E36" t="s">
        <v>282</v>
      </c>
      <c r="F36" s="2">
        <v>1116.9079429930218</v>
      </c>
      <c r="G36" s="2">
        <v>384.1482522227281</v>
      </c>
      <c r="K36" s="2"/>
      <c r="L36" s="2"/>
      <c r="M36" s="2">
        <f>(data[[#This Row],[Commission]]+data[[#This Row],[Incentive]]+data[[#This Row],[Credit Sales Commission]]+data[[#This Row],[Credit Sales Incentive]])*0.1</f>
        <v>38.41482522227281</v>
      </c>
      <c r="N36" s="2">
        <f>SUM(data[[#This Row],[Commission]:[Incentive]],data[[#This Row],[Credit Sales Commission]],data[[#This Row],[Credit Sales Incentive]],data[[#This Row],[Sundry]],data[[#This Row],[GST]])</f>
        <v>422.56307744500089</v>
      </c>
      <c r="O36" s="5">
        <v>2301</v>
      </c>
      <c r="P36" s="2"/>
    </row>
    <row r="37" spans="1:16" x14ac:dyDescent="0.3">
      <c r="A37" t="s">
        <v>205</v>
      </c>
      <c r="B37" s="1">
        <v>44938</v>
      </c>
      <c r="C37" s="1" t="s">
        <v>176</v>
      </c>
      <c r="D37" s="26">
        <v>11</v>
      </c>
      <c r="E37" t="s">
        <v>307</v>
      </c>
      <c r="F37" s="2">
        <v>17515.972529449049</v>
      </c>
      <c r="G37" s="2">
        <v>9031.6545825017201</v>
      </c>
      <c r="K37" s="2"/>
      <c r="L37" s="2">
        <f>644*1.1</f>
        <v>708.40000000000009</v>
      </c>
      <c r="M37" s="2">
        <f>(data[[#This Row],[Commission]]+data[[#This Row],[Incentive]]+data[[#This Row],[Credit Sales Commission]]+data[[#This Row],[Credit Sales Incentive]])*0.1</f>
        <v>903.16545825017204</v>
      </c>
      <c r="N37" s="2">
        <f>SUM(data[[#This Row],[Commission]:[Incentive]],data[[#This Row],[Credit Sales Commission]],data[[#This Row],[Credit Sales Incentive]],data[[#This Row],[Sundry]],data[[#This Row],[GST]])</f>
        <v>10643.220040751892</v>
      </c>
      <c r="O37" s="5">
        <v>2301</v>
      </c>
      <c r="P37" s="2"/>
    </row>
    <row r="38" spans="1:16" x14ac:dyDescent="0.3">
      <c r="A38" t="s">
        <v>209</v>
      </c>
      <c r="B38" s="1">
        <v>44938</v>
      </c>
      <c r="C38" s="1" t="s">
        <v>187</v>
      </c>
      <c r="D38" s="26">
        <v>9</v>
      </c>
      <c r="E38" t="s">
        <v>219</v>
      </c>
      <c r="F38" s="2">
        <v>1248.4635478348157</v>
      </c>
      <c r="G38" s="2">
        <v>567.15268781969075</v>
      </c>
      <c r="K38" s="2"/>
      <c r="L38" s="2">
        <v>0.01</v>
      </c>
      <c r="M38" s="2">
        <f>(data[[#This Row],[Commission]]+data[[#This Row],[Incentive]]+data[[#This Row],[Credit Sales Commission]]+data[[#This Row],[Credit Sales Incentive]])*0.1</f>
        <v>56.71526878196908</v>
      </c>
      <c r="N38" s="2">
        <f>SUM(data[[#This Row],[Commission]:[Incentive]],data[[#This Row],[Credit Sales Commission]],data[[#This Row],[Credit Sales Incentive]],data[[#This Row],[Sundry]],data[[#This Row],[GST]])</f>
        <v>623.87795660165978</v>
      </c>
      <c r="O38" s="5">
        <v>2301</v>
      </c>
      <c r="P38" s="2"/>
    </row>
    <row r="39" spans="1:16" x14ac:dyDescent="0.3">
      <c r="A39" t="s">
        <v>209</v>
      </c>
      <c r="B39" s="1">
        <v>44938</v>
      </c>
      <c r="C39" s="1" t="s">
        <v>179</v>
      </c>
      <c r="D39" s="26">
        <v>8</v>
      </c>
      <c r="E39" t="s">
        <v>220</v>
      </c>
      <c r="F39" s="2">
        <v>7181.3864919287589</v>
      </c>
      <c r="G39" s="2">
        <v>2944.5490213537064</v>
      </c>
      <c r="K39" s="2"/>
      <c r="L39" s="2"/>
      <c r="M39" s="2">
        <f>(data[[#This Row],[Commission]]+data[[#This Row],[Incentive]]+data[[#This Row],[Credit Sales Commission]]+data[[#This Row],[Credit Sales Incentive]])*0.1</f>
        <v>294.45490213537067</v>
      </c>
      <c r="N39" s="2">
        <f>SUM(data[[#This Row],[Commission]:[Incentive]],data[[#This Row],[Credit Sales Commission]],data[[#This Row],[Credit Sales Incentive]],data[[#This Row],[Sundry]],data[[#This Row],[GST]])</f>
        <v>3239.0039234890769</v>
      </c>
      <c r="O39" s="5">
        <v>2301</v>
      </c>
      <c r="P39" s="2"/>
    </row>
    <row r="40" spans="1:16" x14ac:dyDescent="0.3">
      <c r="A40" t="s">
        <v>210</v>
      </c>
      <c r="B40" s="1">
        <v>44938</v>
      </c>
      <c r="C40" s="1" t="s">
        <v>182</v>
      </c>
      <c r="D40" s="26">
        <v>5</v>
      </c>
      <c r="E40" t="s">
        <v>283</v>
      </c>
      <c r="F40" s="2">
        <v>4420.5695996273853</v>
      </c>
      <c r="G40" s="2">
        <v>1750.2856673660635</v>
      </c>
      <c r="K40" s="2"/>
      <c r="L40" s="2"/>
      <c r="M40" s="2">
        <f>(data[[#This Row],[Commission]]+data[[#This Row],[Incentive]]+data[[#This Row],[Credit Sales Commission]]+data[[#This Row],[Credit Sales Incentive]])*0.1</f>
        <v>175.02856673660636</v>
      </c>
      <c r="N40" s="2">
        <f>SUM(data[[#This Row],[Commission]:[Incentive]],data[[#This Row],[Credit Sales Commission]],data[[#This Row],[Credit Sales Incentive]],data[[#This Row],[Sundry]],data[[#This Row],[GST]])</f>
        <v>1925.3142341026698</v>
      </c>
      <c r="O40" s="5">
        <v>2301</v>
      </c>
      <c r="P40" s="2"/>
    </row>
    <row r="41" spans="1:16" x14ac:dyDescent="0.3">
      <c r="A41" t="s">
        <v>205</v>
      </c>
      <c r="B41" s="1">
        <v>44939</v>
      </c>
      <c r="C41" s="1" t="s">
        <v>179</v>
      </c>
      <c r="D41" s="26">
        <v>8</v>
      </c>
      <c r="E41" t="s">
        <v>220</v>
      </c>
      <c r="F41" s="2">
        <v>89.89726952075641</v>
      </c>
      <c r="G41" s="2">
        <v>68.620060152866529</v>
      </c>
      <c r="K41" s="2"/>
      <c r="L41" s="2"/>
      <c r="M41" s="2">
        <f>(data[[#This Row],[Commission]]+data[[#This Row],[Incentive]]+data[[#This Row],[Credit Sales Commission]]+data[[#This Row],[Credit Sales Incentive]])*0.1</f>
        <v>6.8620060152866529</v>
      </c>
      <c r="N41" s="2">
        <f>SUM(data[[#This Row],[Commission]:[Incentive]],data[[#This Row],[Credit Sales Commission]],data[[#This Row],[Credit Sales Incentive]],data[[#This Row],[Sundry]],data[[#This Row],[GST]])</f>
        <v>75.482066168153182</v>
      </c>
      <c r="O41" s="5">
        <v>2301</v>
      </c>
      <c r="P41" s="2"/>
    </row>
    <row r="42" spans="1:16" x14ac:dyDescent="0.3">
      <c r="A42" t="s">
        <v>207</v>
      </c>
      <c r="B42" s="1">
        <v>44939</v>
      </c>
      <c r="C42" s="1" t="s">
        <v>187</v>
      </c>
      <c r="D42" s="26">
        <v>3</v>
      </c>
      <c r="E42" t="s">
        <v>220</v>
      </c>
      <c r="F42" s="2">
        <v>58.880560134413329</v>
      </c>
      <c r="G42" s="2">
        <v>22.10955803717335</v>
      </c>
      <c r="K42" s="2"/>
      <c r="L42" s="2"/>
      <c r="M42" s="2">
        <f>(data[[#This Row],[Commission]]+data[[#This Row],[Incentive]]+data[[#This Row],[Credit Sales Commission]]+data[[#This Row],[Credit Sales Incentive]])*0.1</f>
        <v>2.2109558037173351</v>
      </c>
      <c r="N42" s="2">
        <f>SUM(data[[#This Row],[Commission]:[Incentive]],data[[#This Row],[Credit Sales Commission]],data[[#This Row],[Credit Sales Incentive]],data[[#This Row],[Sundry]],data[[#This Row],[GST]])</f>
        <v>24.320513840890687</v>
      </c>
      <c r="O42" s="5">
        <v>2301</v>
      </c>
      <c r="P42" s="2"/>
    </row>
    <row r="43" spans="1:16" x14ac:dyDescent="0.3">
      <c r="A43" t="s">
        <v>207</v>
      </c>
      <c r="B43" s="1">
        <v>44939</v>
      </c>
      <c r="C43" s="1" t="s">
        <v>187</v>
      </c>
      <c r="D43" s="26">
        <v>3</v>
      </c>
      <c r="E43" t="s">
        <v>220</v>
      </c>
      <c r="F43" s="2">
        <v>60.083309696678022</v>
      </c>
      <c r="G43" s="2">
        <v>19.94633825334693</v>
      </c>
      <c r="K43" s="2"/>
      <c r="L43" s="2"/>
      <c r="M43" s="2">
        <f>(data[[#This Row],[Commission]]+data[[#This Row],[Incentive]]+data[[#This Row],[Credit Sales Commission]]+data[[#This Row],[Credit Sales Incentive]])*0.1</f>
        <v>1.9946338253346931</v>
      </c>
      <c r="N43" s="2">
        <f>SUM(data[[#This Row],[Commission]:[Incentive]],data[[#This Row],[Credit Sales Commission]],data[[#This Row],[Credit Sales Incentive]],data[[#This Row],[Sundry]],data[[#This Row],[GST]])</f>
        <v>21.940972078681622</v>
      </c>
      <c r="O43" s="5">
        <v>2301</v>
      </c>
      <c r="P43" s="2"/>
    </row>
    <row r="44" spans="1:16" x14ac:dyDescent="0.3">
      <c r="A44" t="s">
        <v>206</v>
      </c>
      <c r="B44" s="1">
        <v>44939</v>
      </c>
      <c r="C44" s="1" t="s">
        <v>179</v>
      </c>
      <c r="D44" s="26">
        <v>8</v>
      </c>
      <c r="E44" t="s">
        <v>220</v>
      </c>
      <c r="F44" s="2">
        <v>1763.5357858653513</v>
      </c>
      <c r="G44" s="2">
        <v>500.003895310117</v>
      </c>
      <c r="K44" s="2"/>
      <c r="L44" s="2"/>
      <c r="M44" s="2">
        <f>(data[[#This Row],[Commission]]+data[[#This Row],[Incentive]]+data[[#This Row],[Credit Sales Commission]]+data[[#This Row],[Credit Sales Incentive]])*0.1</f>
        <v>50.000389531011706</v>
      </c>
      <c r="N44" s="2">
        <f>SUM(data[[#This Row],[Commission]:[Incentive]],data[[#This Row],[Credit Sales Commission]],data[[#This Row],[Credit Sales Incentive]],data[[#This Row],[Sundry]],data[[#This Row],[GST]])</f>
        <v>550.00428484112877</v>
      </c>
      <c r="O44" s="5">
        <v>2301</v>
      </c>
      <c r="P44" s="2"/>
    </row>
    <row r="45" spans="1:16" x14ac:dyDescent="0.3">
      <c r="A45" t="s">
        <v>206</v>
      </c>
      <c r="B45" s="1">
        <v>44939</v>
      </c>
      <c r="C45" s="1" t="s">
        <v>176</v>
      </c>
      <c r="D45" s="26">
        <v>11</v>
      </c>
      <c r="E45" t="s">
        <v>307</v>
      </c>
      <c r="F45" s="2">
        <v>5751.0407835697415</v>
      </c>
      <c r="G45" s="2">
        <v>1687.021372606969</v>
      </c>
      <c r="K45" s="2"/>
      <c r="L45" s="2"/>
      <c r="M45" s="2">
        <f>(data[[#This Row],[Commission]]+data[[#This Row],[Incentive]]+data[[#This Row],[Credit Sales Commission]]+data[[#This Row],[Credit Sales Incentive]])*0.1</f>
        <v>168.7021372606969</v>
      </c>
      <c r="N45" s="2">
        <f>SUM(data[[#This Row],[Commission]:[Incentive]],data[[#This Row],[Credit Sales Commission]],data[[#This Row],[Credit Sales Incentive]],data[[#This Row],[Sundry]],data[[#This Row],[GST]])</f>
        <v>1855.7235098676658</v>
      </c>
      <c r="O45" s="5">
        <v>2301</v>
      </c>
      <c r="P45" s="2"/>
    </row>
    <row r="46" spans="1:16" x14ac:dyDescent="0.3">
      <c r="A46" t="s">
        <v>208</v>
      </c>
      <c r="B46" s="1">
        <v>44939</v>
      </c>
      <c r="C46" s="1" t="s">
        <v>187</v>
      </c>
      <c r="D46" s="26">
        <v>4</v>
      </c>
      <c r="E46" t="s">
        <v>220</v>
      </c>
      <c r="F46" s="2">
        <v>2525.4887031562789</v>
      </c>
      <c r="G46" s="2">
        <v>523.06039213285203</v>
      </c>
      <c r="K46" s="2"/>
      <c r="L46" s="2">
        <f>25*1.1</f>
        <v>27.500000000000004</v>
      </c>
      <c r="M46" s="2">
        <f>(data[[#This Row],[Commission]]+data[[#This Row],[Incentive]]+data[[#This Row],[Credit Sales Commission]]+data[[#This Row],[Credit Sales Incentive]])*0.1</f>
        <v>52.306039213285203</v>
      </c>
      <c r="N46" s="2">
        <f>SUM(data[[#This Row],[Commission]:[Incentive]],data[[#This Row],[Credit Sales Commission]],data[[#This Row],[Credit Sales Incentive]],data[[#This Row],[Sundry]],data[[#This Row],[GST]])</f>
        <v>602.86643134613723</v>
      </c>
      <c r="O46" s="5">
        <v>2301</v>
      </c>
      <c r="P46" s="2"/>
    </row>
    <row r="47" spans="1:16" x14ac:dyDescent="0.3">
      <c r="A47" t="s">
        <v>205</v>
      </c>
      <c r="B47" s="1">
        <v>44940</v>
      </c>
      <c r="C47" s="1" t="s">
        <v>175</v>
      </c>
      <c r="D47" s="26">
        <v>10</v>
      </c>
      <c r="E47" t="s">
        <v>282</v>
      </c>
      <c r="F47" s="2">
        <v>3181.3599888918138</v>
      </c>
      <c r="G47" s="2">
        <v>1655.074653743588</v>
      </c>
      <c r="K47" s="2"/>
      <c r="L47" s="2"/>
      <c r="M47" s="2">
        <f>(data[[#This Row],[Commission]]+data[[#This Row],[Incentive]]+data[[#This Row],[Credit Sales Commission]]+data[[#This Row],[Credit Sales Incentive]])*0.1</f>
        <v>165.50746537435882</v>
      </c>
      <c r="N47" s="2">
        <f>SUM(data[[#This Row],[Commission]:[Incentive]],data[[#This Row],[Credit Sales Commission]],data[[#This Row],[Credit Sales Incentive]],data[[#This Row],[Sundry]],data[[#This Row],[GST]])</f>
        <v>1820.5821191179468</v>
      </c>
      <c r="O47" s="5">
        <v>2301</v>
      </c>
      <c r="P47" s="2"/>
    </row>
    <row r="48" spans="1:16" x14ac:dyDescent="0.3">
      <c r="A48" t="s">
        <v>206</v>
      </c>
      <c r="B48" s="1">
        <v>44940</v>
      </c>
      <c r="C48" s="1" t="s">
        <v>175</v>
      </c>
      <c r="D48" s="26">
        <v>10</v>
      </c>
      <c r="E48" t="s">
        <v>282</v>
      </c>
      <c r="F48" s="2">
        <v>2655.1147158203103</v>
      </c>
      <c r="G48" s="2">
        <v>731.07541414592504</v>
      </c>
      <c r="K48" s="2"/>
      <c r="L48" s="2"/>
      <c r="M48" s="2">
        <f>(data[[#This Row],[Commission]]+data[[#This Row],[Incentive]]+data[[#This Row],[Credit Sales Commission]]+data[[#This Row],[Credit Sales Incentive]])*0.1</f>
        <v>73.107541414592504</v>
      </c>
      <c r="N48" s="2">
        <f>SUM(data[[#This Row],[Commission]:[Incentive]],data[[#This Row],[Credit Sales Commission]],data[[#This Row],[Credit Sales Incentive]],data[[#This Row],[Sundry]],data[[#This Row],[GST]])</f>
        <v>804.18295556051748</v>
      </c>
      <c r="O48" s="5">
        <v>2301</v>
      </c>
      <c r="P48" s="2"/>
    </row>
    <row r="49" spans="1:16" x14ac:dyDescent="0.3">
      <c r="A49" t="s">
        <v>207</v>
      </c>
      <c r="B49" s="1">
        <v>44941</v>
      </c>
      <c r="C49" s="1" t="s">
        <v>184</v>
      </c>
      <c r="D49" s="26">
        <v>5</v>
      </c>
      <c r="E49" t="s">
        <v>283</v>
      </c>
      <c r="F49" s="2">
        <v>6590.9131751503355</v>
      </c>
      <c r="G49" s="2">
        <v>2425.0720368144439</v>
      </c>
      <c r="K49" s="2"/>
      <c r="L49" s="2">
        <f>187.5*1.1</f>
        <v>206.25000000000003</v>
      </c>
      <c r="M49" s="2">
        <f>(data[[#This Row],[Commission]]+data[[#This Row],[Incentive]]+data[[#This Row],[Credit Sales Commission]]+data[[#This Row],[Credit Sales Incentive]])*0.1</f>
        <v>242.50720368144439</v>
      </c>
      <c r="N49" s="2">
        <f>SUM(data[[#This Row],[Commission]:[Incentive]],data[[#This Row],[Credit Sales Commission]],data[[#This Row],[Credit Sales Incentive]],data[[#This Row],[Sundry]],data[[#This Row],[GST]])</f>
        <v>2873.8292404958884</v>
      </c>
      <c r="O49" s="5">
        <v>2301</v>
      </c>
      <c r="P49" s="2"/>
    </row>
    <row r="50" spans="1:16" x14ac:dyDescent="0.3">
      <c r="A50" t="s">
        <v>208</v>
      </c>
      <c r="B50" s="1">
        <v>44941</v>
      </c>
      <c r="C50" s="1" t="s">
        <v>184</v>
      </c>
      <c r="D50" s="26">
        <v>5</v>
      </c>
      <c r="E50" t="s">
        <v>283</v>
      </c>
      <c r="F50" s="2">
        <v>1900.1441892268558</v>
      </c>
      <c r="G50" s="2">
        <v>549.85730509108441</v>
      </c>
      <c r="K50" s="2"/>
      <c r="L50" s="2">
        <f>45*1.1</f>
        <v>49.500000000000007</v>
      </c>
      <c r="M50" s="2">
        <f>(data[[#This Row],[Commission]]+data[[#This Row],[Incentive]]+data[[#This Row],[Credit Sales Commission]]+data[[#This Row],[Credit Sales Incentive]])*0.1</f>
        <v>54.985730509108443</v>
      </c>
      <c r="N50" s="2">
        <f>SUM(data[[#This Row],[Commission]:[Incentive]],data[[#This Row],[Credit Sales Commission]],data[[#This Row],[Credit Sales Incentive]],data[[#This Row],[Sundry]],data[[#This Row],[GST]])</f>
        <v>654.34303560019282</v>
      </c>
      <c r="O50" s="5">
        <v>2301</v>
      </c>
      <c r="P50" s="2"/>
    </row>
    <row r="51" spans="1:16" x14ac:dyDescent="0.3">
      <c r="A51" t="s">
        <v>210</v>
      </c>
      <c r="B51" s="1">
        <v>44941</v>
      </c>
      <c r="C51" s="1" t="s">
        <v>182</v>
      </c>
      <c r="D51" s="26">
        <v>6</v>
      </c>
      <c r="E51" t="s">
        <v>284</v>
      </c>
      <c r="F51" s="2">
        <v>4517.3624302776179</v>
      </c>
      <c r="G51" s="2">
        <v>1719.6211501205369</v>
      </c>
      <c r="K51" s="2"/>
      <c r="L51" s="2"/>
      <c r="M51" s="2">
        <f>(data[[#This Row],[Commission]]+data[[#This Row],[Incentive]]+data[[#This Row],[Credit Sales Commission]]+data[[#This Row],[Credit Sales Incentive]])*0.1</f>
        <v>171.96211501205369</v>
      </c>
      <c r="N51" s="2">
        <f>SUM(data[[#This Row],[Commission]:[Incentive]],data[[#This Row],[Credit Sales Commission]],data[[#This Row],[Credit Sales Incentive]],data[[#This Row],[Sundry]],data[[#This Row],[GST]])</f>
        <v>1891.5832651325904</v>
      </c>
      <c r="O51" s="5">
        <v>2301</v>
      </c>
      <c r="P51" s="2"/>
    </row>
    <row r="52" spans="1:16" x14ac:dyDescent="0.3">
      <c r="A52" t="s">
        <v>205</v>
      </c>
      <c r="B52" s="1">
        <v>44944</v>
      </c>
      <c r="C52" s="1" t="s">
        <v>188</v>
      </c>
      <c r="D52" s="26">
        <v>2</v>
      </c>
      <c r="E52" t="s">
        <v>221</v>
      </c>
      <c r="F52" s="2">
        <v>897.91436495038079</v>
      </c>
      <c r="G52" s="2">
        <v>408.57452907202344</v>
      </c>
      <c r="K52" s="2"/>
      <c r="L52" s="2"/>
      <c r="M52" s="2">
        <f>(data[[#This Row],[Commission]]+data[[#This Row],[Incentive]]+data[[#This Row],[Credit Sales Commission]]+data[[#This Row],[Credit Sales Incentive]])*0.1</f>
        <v>40.857452907202344</v>
      </c>
      <c r="N52" s="2">
        <f>SUM(data[[#This Row],[Commission]:[Incentive]],data[[#This Row],[Credit Sales Commission]],data[[#This Row],[Credit Sales Incentive]],data[[#This Row],[Sundry]],data[[#This Row],[GST]])</f>
        <v>449.43198197922578</v>
      </c>
      <c r="O52" s="5">
        <v>2301</v>
      </c>
      <c r="P52" s="2"/>
    </row>
    <row r="53" spans="1:16" x14ac:dyDescent="0.3">
      <c r="A53" t="s">
        <v>207</v>
      </c>
      <c r="B53" s="1">
        <v>44944</v>
      </c>
      <c r="C53" s="1" t="s">
        <v>179</v>
      </c>
      <c r="D53" s="26">
        <v>3</v>
      </c>
      <c r="E53" t="s">
        <v>283</v>
      </c>
      <c r="F53" s="2">
        <v>4063.5689234327397</v>
      </c>
      <c r="G53" s="2">
        <v>1559.1141374048407</v>
      </c>
      <c r="H53" s="2">
        <v>135</v>
      </c>
      <c r="K53" s="2"/>
      <c r="L53" s="2">
        <f>135*1.1</f>
        <v>148.5</v>
      </c>
      <c r="M53" s="2">
        <f>(data[[#This Row],[Commission]]+data[[#This Row],[Incentive]]+data[[#This Row],[Credit Sales Commission]]+data[[#This Row],[Credit Sales Incentive]])*0.1</f>
        <v>169.41141374048408</v>
      </c>
      <c r="N53" s="2">
        <f>SUM(data[[#This Row],[Commission]:[Incentive]],data[[#This Row],[Credit Sales Commission]],data[[#This Row],[Credit Sales Incentive]],data[[#This Row],[Sundry]],data[[#This Row],[GST]])</f>
        <v>2012.0255511453247</v>
      </c>
      <c r="O53" s="5">
        <v>2301</v>
      </c>
      <c r="P53" s="2"/>
    </row>
    <row r="54" spans="1:16" x14ac:dyDescent="0.3">
      <c r="A54" t="s">
        <v>206</v>
      </c>
      <c r="B54" s="1">
        <v>44944</v>
      </c>
      <c r="C54" s="1" t="s">
        <v>188</v>
      </c>
      <c r="D54" s="26">
        <v>2</v>
      </c>
      <c r="E54" t="s">
        <v>221</v>
      </c>
      <c r="F54" s="2">
        <v>231.75383156794078</v>
      </c>
      <c r="G54" s="2">
        <v>101.06441419734541</v>
      </c>
      <c r="K54" s="2"/>
      <c r="L54" s="2"/>
      <c r="M54" s="2">
        <f>(data[[#This Row],[Commission]]+data[[#This Row],[Incentive]]+data[[#This Row],[Credit Sales Commission]]+data[[#This Row],[Credit Sales Incentive]])*0.1</f>
        <v>10.106441419734542</v>
      </c>
      <c r="N54" s="2">
        <f>SUM(data[[#This Row],[Commission]:[Incentive]],data[[#This Row],[Credit Sales Commission]],data[[#This Row],[Credit Sales Incentive]],data[[#This Row],[Sundry]],data[[#This Row],[GST]])</f>
        <v>111.17085561707995</v>
      </c>
      <c r="O54" s="5">
        <v>2301</v>
      </c>
      <c r="P54" s="2"/>
    </row>
    <row r="55" spans="1:16" x14ac:dyDescent="0.3">
      <c r="A55" t="s">
        <v>208</v>
      </c>
      <c r="B55" s="1">
        <v>44944</v>
      </c>
      <c r="C55" s="1" t="s">
        <v>179</v>
      </c>
      <c r="D55" s="26">
        <v>6</v>
      </c>
      <c r="E55" t="s">
        <v>284</v>
      </c>
      <c r="F55" s="2">
        <v>1567.6258698147599</v>
      </c>
      <c r="G55" s="2">
        <v>292.56184506454696</v>
      </c>
      <c r="H55" s="2">
        <v>20</v>
      </c>
      <c r="K55" s="2"/>
      <c r="L55" s="2"/>
      <c r="M55" s="2">
        <f>(data[[#This Row],[Commission]]+data[[#This Row],[Incentive]]+data[[#This Row],[Credit Sales Commission]]+data[[#This Row],[Credit Sales Incentive]])*0.1</f>
        <v>31.256184506454698</v>
      </c>
      <c r="N55" s="2">
        <f>SUM(data[[#This Row],[Commission]:[Incentive]],data[[#This Row],[Credit Sales Commission]],data[[#This Row],[Credit Sales Incentive]],data[[#This Row],[Sundry]],data[[#This Row],[GST]])</f>
        <v>343.81802957100166</v>
      </c>
      <c r="O55" s="5">
        <v>2301</v>
      </c>
      <c r="P55" s="2"/>
    </row>
    <row r="56" spans="1:16" x14ac:dyDescent="0.3">
      <c r="A56" t="s">
        <v>210</v>
      </c>
      <c r="B56" s="1">
        <v>44944</v>
      </c>
      <c r="C56" s="1" t="s">
        <v>189</v>
      </c>
      <c r="D56" s="26">
        <v>4</v>
      </c>
      <c r="E56" t="s">
        <v>285</v>
      </c>
      <c r="F56" s="2">
        <v>638.63638994565406</v>
      </c>
      <c r="G56" s="2">
        <v>259.51210403796148</v>
      </c>
      <c r="K56" s="2"/>
      <c r="L56" s="2"/>
      <c r="M56" s="2">
        <f>(data[[#This Row],[Commission]]+data[[#This Row],[Incentive]]+data[[#This Row],[Credit Sales Commission]]+data[[#This Row],[Credit Sales Incentive]])*0.1</f>
        <v>25.95121040379615</v>
      </c>
      <c r="N56" s="2">
        <f>SUM(data[[#This Row],[Commission]:[Incentive]],data[[#This Row],[Credit Sales Commission]],data[[#This Row],[Credit Sales Incentive]],data[[#This Row],[Sundry]],data[[#This Row],[GST]])</f>
        <v>285.46331444175763</v>
      </c>
      <c r="O56" s="5">
        <v>2301</v>
      </c>
      <c r="P56" s="2"/>
    </row>
    <row r="57" spans="1:16" x14ac:dyDescent="0.3">
      <c r="A57" t="s">
        <v>205</v>
      </c>
      <c r="B57" s="1">
        <v>44945</v>
      </c>
      <c r="C57" s="1" t="s">
        <v>190</v>
      </c>
      <c r="D57" s="26">
        <v>11</v>
      </c>
      <c r="E57" t="s">
        <v>222</v>
      </c>
      <c r="F57" s="2">
        <v>7163.9069358759189</v>
      </c>
      <c r="G57" s="2">
        <v>3745.1047871709125</v>
      </c>
      <c r="K57" s="2"/>
      <c r="L57" s="2"/>
      <c r="M57" s="2">
        <f>(data[[#This Row],[Commission]]+data[[#This Row],[Incentive]]+data[[#This Row],[Credit Sales Commission]]+data[[#This Row],[Credit Sales Incentive]])*0.1</f>
        <v>374.51047871709125</v>
      </c>
      <c r="N57" s="2">
        <f>SUM(data[[#This Row],[Commission]:[Incentive]],data[[#This Row],[Credit Sales Commission]],data[[#This Row],[Credit Sales Incentive]],data[[#This Row],[Sundry]],data[[#This Row],[GST]])</f>
        <v>4119.6152658880037</v>
      </c>
      <c r="O57" s="5">
        <v>2301</v>
      </c>
      <c r="P57" s="2"/>
    </row>
    <row r="58" spans="1:16" x14ac:dyDescent="0.3">
      <c r="A58" t="s">
        <v>209</v>
      </c>
      <c r="B58" s="1">
        <v>44945</v>
      </c>
      <c r="C58" s="1" t="s">
        <v>174</v>
      </c>
      <c r="D58" s="26">
        <v>6</v>
      </c>
      <c r="E58" t="s">
        <v>223</v>
      </c>
      <c r="F58" s="2">
        <v>2569.1663871558385</v>
      </c>
      <c r="G58" s="2">
        <v>1148.8474514966074</v>
      </c>
      <c r="K58" s="2"/>
      <c r="L58" s="2">
        <v>-0.01</v>
      </c>
      <c r="M58" s="2">
        <f>(data[[#This Row],[Commission]]+data[[#This Row],[Incentive]]+data[[#This Row],[Credit Sales Commission]]+data[[#This Row],[Credit Sales Incentive]])*0.1</f>
        <v>114.88474514966074</v>
      </c>
      <c r="N58" s="2">
        <f>SUM(data[[#This Row],[Commission]:[Incentive]],data[[#This Row],[Credit Sales Commission]],data[[#This Row],[Credit Sales Incentive]],data[[#This Row],[Sundry]],data[[#This Row],[GST]])</f>
        <v>1263.7221966462682</v>
      </c>
      <c r="O58" s="5">
        <v>2301</v>
      </c>
      <c r="P58" s="2"/>
    </row>
    <row r="59" spans="1:16" x14ac:dyDescent="0.3">
      <c r="A59" t="s">
        <v>206</v>
      </c>
      <c r="B59" s="1">
        <v>44945</v>
      </c>
      <c r="C59" s="1" t="s">
        <v>190</v>
      </c>
      <c r="D59" s="26">
        <v>10</v>
      </c>
      <c r="E59" t="s">
        <v>222</v>
      </c>
      <c r="F59" s="2">
        <v>2220.947473137242</v>
      </c>
      <c r="G59" s="2">
        <v>670.04326380453426</v>
      </c>
      <c r="K59" s="2"/>
      <c r="L59" s="2"/>
      <c r="M59" s="2">
        <f>(data[[#This Row],[Commission]]+data[[#This Row],[Incentive]]+data[[#This Row],[Credit Sales Commission]]+data[[#This Row],[Credit Sales Incentive]])*0.1</f>
        <v>67.004326380453435</v>
      </c>
      <c r="N59" s="2">
        <f>SUM(data[[#This Row],[Commission]:[Incentive]],data[[#This Row],[Credit Sales Commission]],data[[#This Row],[Credit Sales Incentive]],data[[#This Row],[Sundry]],data[[#This Row],[GST]])</f>
        <v>737.04759018498771</v>
      </c>
      <c r="O59" s="5">
        <v>2301</v>
      </c>
      <c r="P59" s="2"/>
    </row>
    <row r="60" spans="1:16" x14ac:dyDescent="0.3">
      <c r="A60" t="s">
        <v>208</v>
      </c>
      <c r="B60" s="1">
        <v>44945</v>
      </c>
      <c r="C60" s="1" t="s">
        <v>185</v>
      </c>
      <c r="D60" s="26">
        <v>9</v>
      </c>
      <c r="E60" t="s">
        <v>308</v>
      </c>
      <c r="F60" s="2">
        <v>3266.7485797818881</v>
      </c>
      <c r="G60" s="2">
        <v>485.35930127498239</v>
      </c>
      <c r="H60" s="2">
        <v>62.5</v>
      </c>
      <c r="K60" s="2"/>
      <c r="L60" s="2"/>
      <c r="M60" s="2">
        <f>(data[[#This Row],[Commission]]+data[[#This Row],[Incentive]]+data[[#This Row],[Credit Sales Commission]]+data[[#This Row],[Credit Sales Incentive]])*0.1</f>
        <v>54.78593012749824</v>
      </c>
      <c r="N60" s="2">
        <f>SUM(data[[#This Row],[Commission]:[Incentive]],data[[#This Row],[Credit Sales Commission]],data[[#This Row],[Credit Sales Incentive]],data[[#This Row],[Sundry]],data[[#This Row],[GST]])</f>
        <v>602.64523140248059</v>
      </c>
      <c r="O60" s="5">
        <v>2301</v>
      </c>
      <c r="P60" s="2"/>
    </row>
    <row r="61" spans="1:16" x14ac:dyDescent="0.3">
      <c r="A61" t="s">
        <v>210</v>
      </c>
      <c r="B61" s="1">
        <v>44945</v>
      </c>
      <c r="C61" s="1" t="s">
        <v>182</v>
      </c>
      <c r="D61" s="26">
        <v>6</v>
      </c>
      <c r="E61" t="s">
        <v>285</v>
      </c>
      <c r="F61" s="2">
        <v>882.3697481370391</v>
      </c>
      <c r="G61" s="2">
        <v>375.11405712808886</v>
      </c>
      <c r="K61" s="2"/>
      <c r="L61" s="2"/>
      <c r="M61" s="2">
        <f>(data[[#This Row],[Commission]]+data[[#This Row],[Incentive]]+data[[#This Row],[Credit Sales Commission]]+data[[#This Row],[Credit Sales Incentive]])*0.1</f>
        <v>37.511405712808887</v>
      </c>
      <c r="N61" s="2">
        <f>SUM(data[[#This Row],[Commission]:[Incentive]],data[[#This Row],[Credit Sales Commission]],data[[#This Row],[Credit Sales Incentive]],data[[#This Row],[Sundry]],data[[#This Row],[GST]])</f>
        <v>412.62546284089774</v>
      </c>
      <c r="O61" s="5">
        <v>2301</v>
      </c>
      <c r="P61" s="2"/>
    </row>
    <row r="62" spans="1:16" x14ac:dyDescent="0.3">
      <c r="A62" t="s">
        <v>205</v>
      </c>
      <c r="B62" s="1">
        <v>44946</v>
      </c>
      <c r="C62" s="1" t="s">
        <v>174</v>
      </c>
      <c r="D62" s="26">
        <v>6</v>
      </c>
      <c r="E62" t="s">
        <v>223</v>
      </c>
      <c r="F62" s="2">
        <v>879.01154061499165</v>
      </c>
      <c r="G62" s="2">
        <v>422.87575848954503</v>
      </c>
      <c r="K62" s="2"/>
      <c r="L62" s="2"/>
      <c r="M62" s="2">
        <f>(data[[#This Row],[Commission]]+data[[#This Row],[Incentive]]+data[[#This Row],[Credit Sales Commission]]+data[[#This Row],[Credit Sales Incentive]])*0.1</f>
        <v>42.287575848954503</v>
      </c>
      <c r="N62" s="2">
        <f>SUM(data[[#This Row],[Commission]:[Incentive]],data[[#This Row],[Credit Sales Commission]],data[[#This Row],[Credit Sales Incentive]],data[[#This Row],[Sundry]],data[[#This Row],[GST]])</f>
        <v>465.16333433849957</v>
      </c>
      <c r="O62" s="5">
        <v>2301</v>
      </c>
      <c r="P62" s="2"/>
    </row>
    <row r="63" spans="1:16" x14ac:dyDescent="0.3">
      <c r="A63" t="s">
        <v>206</v>
      </c>
      <c r="B63" s="1">
        <v>44946</v>
      </c>
      <c r="C63" s="1" t="s">
        <v>174</v>
      </c>
      <c r="D63" s="26">
        <v>6</v>
      </c>
      <c r="E63" t="s">
        <v>285</v>
      </c>
      <c r="F63" s="2">
        <v>1320.2732110520249</v>
      </c>
      <c r="G63" s="2">
        <v>212.89450127499677</v>
      </c>
      <c r="K63" s="2"/>
      <c r="L63" s="2"/>
      <c r="M63" s="2">
        <f>(data[[#This Row],[Commission]]+data[[#This Row],[Incentive]]+data[[#This Row],[Credit Sales Commission]]+data[[#This Row],[Credit Sales Incentive]])*0.1</f>
        <v>21.289450127499677</v>
      </c>
      <c r="N63" s="2">
        <f>SUM(data[[#This Row],[Commission]:[Incentive]],data[[#This Row],[Credit Sales Commission]],data[[#This Row],[Credit Sales Incentive]],data[[#This Row],[Sundry]],data[[#This Row],[GST]])</f>
        <v>234.18395140249646</v>
      </c>
      <c r="O63" s="5">
        <v>2301</v>
      </c>
      <c r="P63" s="2"/>
    </row>
    <row r="64" spans="1:16" x14ac:dyDescent="0.3">
      <c r="A64" t="s">
        <v>205</v>
      </c>
      <c r="B64" s="1">
        <v>44947</v>
      </c>
      <c r="C64" s="1" t="s">
        <v>177</v>
      </c>
      <c r="D64" s="26">
        <v>4</v>
      </c>
      <c r="E64" t="s">
        <v>285</v>
      </c>
      <c r="F64" s="2">
        <v>7152.0054354354634</v>
      </c>
      <c r="G64" s="2">
        <v>3535.5816419831008</v>
      </c>
      <c r="K64" s="2"/>
      <c r="L64" s="2"/>
      <c r="M64" s="2">
        <f>(data[[#This Row],[Commission]]+data[[#This Row],[Incentive]]+data[[#This Row],[Credit Sales Commission]]+data[[#This Row],[Credit Sales Incentive]])*0.1</f>
        <v>353.55816419831012</v>
      </c>
      <c r="N64" s="2">
        <f>SUM(data[[#This Row],[Commission]:[Incentive]],data[[#This Row],[Credit Sales Commission]],data[[#This Row],[Credit Sales Incentive]],data[[#This Row],[Sundry]],data[[#This Row],[GST]])</f>
        <v>3889.1398061814107</v>
      </c>
      <c r="O64" s="5">
        <v>2301</v>
      </c>
      <c r="P64" s="2"/>
    </row>
    <row r="65" spans="1:16" x14ac:dyDescent="0.3">
      <c r="A65" t="s">
        <v>206</v>
      </c>
      <c r="B65" s="1">
        <v>44947</v>
      </c>
      <c r="C65" s="1" t="s">
        <v>177</v>
      </c>
      <c r="D65" s="26">
        <v>4</v>
      </c>
      <c r="E65" t="s">
        <v>285</v>
      </c>
      <c r="F65" s="2">
        <v>586.19589357479981</v>
      </c>
      <c r="G65" s="2">
        <v>223.01930310484525</v>
      </c>
      <c r="K65" s="2"/>
      <c r="L65" s="2"/>
      <c r="M65" s="2">
        <f>(data[[#This Row],[Commission]]+data[[#This Row],[Incentive]]+data[[#This Row],[Credit Sales Commission]]+data[[#This Row],[Credit Sales Incentive]])*0.1</f>
        <v>22.301930310484526</v>
      </c>
      <c r="N65" s="2">
        <f>SUM(data[[#This Row],[Commission]:[Incentive]],data[[#This Row],[Credit Sales Commission]],data[[#This Row],[Credit Sales Incentive]],data[[#This Row],[Sundry]],data[[#This Row],[GST]])</f>
        <v>245.32123341532977</v>
      </c>
      <c r="O65" s="5">
        <v>2301</v>
      </c>
      <c r="P65" s="2"/>
    </row>
    <row r="66" spans="1:16" x14ac:dyDescent="0.3">
      <c r="A66" t="s">
        <v>210</v>
      </c>
      <c r="B66" s="1">
        <v>44947</v>
      </c>
      <c r="C66" s="1" t="s">
        <v>189</v>
      </c>
      <c r="D66" s="26">
        <v>2</v>
      </c>
      <c r="E66" t="s">
        <v>286</v>
      </c>
      <c r="F66" s="2">
        <v>31.828137580962334</v>
      </c>
      <c r="G66" s="2">
        <v>84.590334896974696</v>
      </c>
      <c r="K66" s="2"/>
      <c r="L66" s="2"/>
      <c r="M66" s="2">
        <f>(data[[#This Row],[Commission]]+data[[#This Row],[Incentive]]+data[[#This Row],[Credit Sales Commission]]+data[[#This Row],[Credit Sales Incentive]])*0.1</f>
        <v>8.4590334896974699</v>
      </c>
      <c r="N66" s="2">
        <f>SUM(data[[#This Row],[Commission]:[Incentive]],data[[#This Row],[Credit Sales Commission]],data[[#This Row],[Credit Sales Incentive]],data[[#This Row],[Sundry]],data[[#This Row],[GST]])</f>
        <v>93.049368386672171</v>
      </c>
      <c r="O66" s="5">
        <v>2301</v>
      </c>
      <c r="P66" s="2"/>
    </row>
    <row r="67" spans="1:16" x14ac:dyDescent="0.3">
      <c r="A67" t="s">
        <v>207</v>
      </c>
      <c r="B67" s="1">
        <v>44948</v>
      </c>
      <c r="C67" s="1" t="s">
        <v>184</v>
      </c>
      <c r="D67" s="26">
        <v>4</v>
      </c>
      <c r="E67" t="s">
        <v>224</v>
      </c>
      <c r="F67" s="2">
        <v>3708.6839274741324</v>
      </c>
      <c r="G67" s="2">
        <v>1508.0660810444581</v>
      </c>
      <c r="H67" s="2">
        <v>135</v>
      </c>
      <c r="K67" s="2"/>
      <c r="L67" s="2"/>
      <c r="M67" s="2">
        <f>(data[[#This Row],[Commission]]+data[[#This Row],[Incentive]]+data[[#This Row],[Credit Sales Commission]]+data[[#This Row],[Credit Sales Incentive]])*0.1</f>
        <v>164.30660810444581</v>
      </c>
      <c r="N67" s="2">
        <f>SUM(data[[#This Row],[Commission]:[Incentive]],data[[#This Row],[Credit Sales Commission]],data[[#This Row],[Credit Sales Incentive]],data[[#This Row],[Sundry]],data[[#This Row],[GST]])</f>
        <v>1807.3726891489039</v>
      </c>
      <c r="O67" s="5">
        <v>2301</v>
      </c>
      <c r="P67" s="2"/>
    </row>
    <row r="68" spans="1:16" x14ac:dyDescent="0.3">
      <c r="A68" t="s">
        <v>207</v>
      </c>
      <c r="B68" s="1">
        <v>44948</v>
      </c>
      <c r="C68" s="1" t="s">
        <v>185</v>
      </c>
      <c r="D68" s="26">
        <v>3</v>
      </c>
      <c r="E68" t="s">
        <v>287</v>
      </c>
      <c r="F68" s="2">
        <v>3290.7830161414472</v>
      </c>
      <c r="G68" s="2">
        <v>1324.7815000159621</v>
      </c>
      <c r="H68" s="2">
        <v>107.5</v>
      </c>
      <c r="K68" s="2"/>
      <c r="L68" s="2"/>
      <c r="M68" s="2">
        <f>(data[[#This Row],[Commission]]+data[[#This Row],[Incentive]]+data[[#This Row],[Credit Sales Commission]]+data[[#This Row],[Credit Sales Incentive]])*0.1</f>
        <v>143.22815000159622</v>
      </c>
      <c r="N68" s="2">
        <f>SUM(data[[#This Row],[Commission]:[Incentive]],data[[#This Row],[Credit Sales Commission]],data[[#This Row],[Credit Sales Incentive]],data[[#This Row],[Sundry]],data[[#This Row],[GST]])</f>
        <v>1575.5096500175584</v>
      </c>
      <c r="O68" s="5">
        <v>2301</v>
      </c>
      <c r="P68" s="2"/>
    </row>
    <row r="69" spans="1:16" x14ac:dyDescent="0.3">
      <c r="A69" t="s">
        <v>209</v>
      </c>
      <c r="B69" s="1">
        <v>44948</v>
      </c>
      <c r="C69" s="1" t="s">
        <v>175</v>
      </c>
      <c r="D69" s="26">
        <v>12</v>
      </c>
      <c r="E69" t="s">
        <v>225</v>
      </c>
      <c r="F69" s="2">
        <v>803.39841376199513</v>
      </c>
      <c r="G69" s="2">
        <v>350.84364950554817</v>
      </c>
      <c r="K69" s="2"/>
      <c r="L69" s="2">
        <v>-0.04</v>
      </c>
      <c r="M69" s="2">
        <f>(data[[#This Row],[Commission]]+data[[#This Row],[Incentive]]+data[[#This Row],[Credit Sales Commission]]+data[[#This Row],[Credit Sales Incentive]])*0.1</f>
        <v>35.084364950554821</v>
      </c>
      <c r="N69" s="2">
        <f>SUM(data[[#This Row],[Commission]:[Incentive]],data[[#This Row],[Credit Sales Commission]],data[[#This Row],[Credit Sales Incentive]],data[[#This Row],[Sundry]],data[[#This Row],[GST]])</f>
        <v>385.88801445610295</v>
      </c>
      <c r="O69" s="5">
        <v>2301</v>
      </c>
      <c r="P69" s="2"/>
    </row>
    <row r="70" spans="1:16" x14ac:dyDescent="0.3">
      <c r="A70" t="s">
        <v>209</v>
      </c>
      <c r="B70" s="1">
        <v>44948</v>
      </c>
      <c r="C70" s="1" t="s">
        <v>187</v>
      </c>
      <c r="D70" s="26">
        <v>8</v>
      </c>
      <c r="E70" t="s">
        <v>226</v>
      </c>
      <c r="F70" s="2">
        <v>8189.8836318996582</v>
      </c>
      <c r="G70" s="2">
        <v>3359.7091931480313</v>
      </c>
      <c r="K70" s="2"/>
      <c r="L70" s="2">
        <v>-0.04</v>
      </c>
      <c r="M70" s="2">
        <f>(data[[#This Row],[Commission]]+data[[#This Row],[Incentive]]+data[[#This Row],[Credit Sales Commission]]+data[[#This Row],[Credit Sales Incentive]])*0.1</f>
        <v>335.97091931480315</v>
      </c>
      <c r="N70" s="2">
        <f>SUM(data[[#This Row],[Commission]:[Incentive]],data[[#This Row],[Credit Sales Commission]],data[[#This Row],[Credit Sales Incentive]],data[[#This Row],[Sundry]],data[[#This Row],[GST]])</f>
        <v>3695.6401124628346</v>
      </c>
      <c r="O70" s="5">
        <v>2301</v>
      </c>
      <c r="P70" s="2"/>
    </row>
    <row r="71" spans="1:16" x14ac:dyDescent="0.3">
      <c r="A71" t="s">
        <v>208</v>
      </c>
      <c r="B71" s="1">
        <v>44948</v>
      </c>
      <c r="C71" s="1" t="s">
        <v>184</v>
      </c>
      <c r="D71" s="26">
        <v>4</v>
      </c>
      <c r="E71" t="s">
        <v>224</v>
      </c>
      <c r="F71" s="2">
        <v>767.46417875837767</v>
      </c>
      <c r="G71" s="2">
        <v>218.32252666748138</v>
      </c>
      <c r="H71" s="2">
        <v>17.5</v>
      </c>
      <c r="K71" s="2"/>
      <c r="L71" s="2"/>
      <c r="M71" s="2">
        <f>(data[[#This Row],[Commission]]+data[[#This Row],[Incentive]]+data[[#This Row],[Credit Sales Commission]]+data[[#This Row],[Credit Sales Incentive]])*0.1</f>
        <v>23.58225266674814</v>
      </c>
      <c r="N71" s="2">
        <f>SUM(data[[#This Row],[Commission]:[Incentive]],data[[#This Row],[Credit Sales Commission]],data[[#This Row],[Credit Sales Incentive]],data[[#This Row],[Sundry]],data[[#This Row],[GST]])</f>
        <v>259.40477933422954</v>
      </c>
      <c r="O71" s="5">
        <v>2301</v>
      </c>
      <c r="P71" s="2"/>
    </row>
    <row r="72" spans="1:16" x14ac:dyDescent="0.3">
      <c r="A72" t="s">
        <v>208</v>
      </c>
      <c r="B72" s="1">
        <v>44948</v>
      </c>
      <c r="C72" s="1" t="s">
        <v>185</v>
      </c>
      <c r="D72" s="26">
        <v>3</v>
      </c>
      <c r="E72" t="s">
        <v>287</v>
      </c>
      <c r="F72" s="2">
        <v>244.65909009815124</v>
      </c>
      <c r="G72" s="2">
        <v>69.793316311001689</v>
      </c>
      <c r="H72" s="2">
        <v>5</v>
      </c>
      <c r="K72" s="2"/>
      <c r="L72" s="2"/>
      <c r="M72" s="2">
        <f>(data[[#This Row],[Commission]]+data[[#This Row],[Incentive]]+data[[#This Row],[Credit Sales Commission]]+data[[#This Row],[Credit Sales Incentive]])*0.1</f>
        <v>7.4793316311001696</v>
      </c>
      <c r="N72" s="2">
        <f>SUM(data[[#This Row],[Commission]:[Incentive]],data[[#This Row],[Credit Sales Commission]],data[[#This Row],[Credit Sales Incentive]],data[[#This Row],[Sundry]],data[[#This Row],[GST]])</f>
        <v>82.272647942101855</v>
      </c>
      <c r="O72" s="5">
        <v>2301</v>
      </c>
      <c r="P72" s="2"/>
    </row>
    <row r="73" spans="1:16" x14ac:dyDescent="0.3">
      <c r="A73" t="s">
        <v>205</v>
      </c>
      <c r="B73" s="1">
        <v>44949</v>
      </c>
      <c r="C73" s="1" t="s">
        <v>174</v>
      </c>
      <c r="D73" s="26">
        <v>6</v>
      </c>
      <c r="E73" t="s">
        <v>288</v>
      </c>
      <c r="F73" s="2">
        <v>4922.9004008068396</v>
      </c>
      <c r="G73" s="2">
        <v>2387.002167588696</v>
      </c>
      <c r="K73" s="2"/>
      <c r="L73" s="2"/>
      <c r="M73" s="2">
        <f>(data[[#This Row],[Commission]]+data[[#This Row],[Incentive]]+data[[#This Row],[Credit Sales Commission]]+data[[#This Row],[Credit Sales Incentive]])*0.1</f>
        <v>238.7002167588696</v>
      </c>
      <c r="N73" s="2">
        <f>SUM(data[[#This Row],[Commission]:[Incentive]],data[[#This Row],[Credit Sales Commission]],data[[#This Row],[Credit Sales Incentive]],data[[#This Row],[Sundry]],data[[#This Row],[GST]])</f>
        <v>2625.7023843475654</v>
      </c>
      <c r="O73" s="5">
        <v>2301</v>
      </c>
      <c r="P73" s="2"/>
    </row>
    <row r="74" spans="1:16" x14ac:dyDescent="0.3">
      <c r="A74" t="s">
        <v>205</v>
      </c>
      <c r="B74" s="1">
        <v>44949</v>
      </c>
      <c r="C74" s="1" t="s">
        <v>175</v>
      </c>
      <c r="D74" s="26">
        <v>12</v>
      </c>
      <c r="E74" t="s">
        <v>225</v>
      </c>
      <c r="F74" s="2">
        <v>14075.405426193311</v>
      </c>
      <c r="G74" s="2">
        <v>7094.1089767153026</v>
      </c>
      <c r="K74" s="2"/>
      <c r="L74" s="2"/>
      <c r="M74" s="2">
        <f>(data[[#This Row],[Commission]]+data[[#This Row],[Incentive]]+data[[#This Row],[Credit Sales Commission]]+data[[#This Row],[Credit Sales Incentive]])*0.1</f>
        <v>709.41089767153028</v>
      </c>
      <c r="N74" s="2">
        <f>SUM(data[[#This Row],[Commission]:[Incentive]],data[[#This Row],[Credit Sales Commission]],data[[#This Row],[Credit Sales Incentive]],data[[#This Row],[Sundry]],data[[#This Row],[GST]])</f>
        <v>7803.5198743868332</v>
      </c>
      <c r="O74" s="5">
        <v>2301</v>
      </c>
      <c r="P74" s="2"/>
    </row>
    <row r="75" spans="1:16" ht="15.75" customHeight="1" x14ac:dyDescent="0.3">
      <c r="A75" t="s">
        <v>205</v>
      </c>
      <c r="B75" s="1">
        <v>44949</v>
      </c>
      <c r="C75" s="1" t="s">
        <v>187</v>
      </c>
      <c r="D75" s="26">
        <v>7</v>
      </c>
      <c r="E75" t="s">
        <v>226</v>
      </c>
      <c r="F75" s="2">
        <v>8032.797717465839</v>
      </c>
      <c r="G75" s="2">
        <v>3875.0522902207317</v>
      </c>
      <c r="K75" s="2"/>
      <c r="L75" s="2"/>
      <c r="M75" s="2">
        <f>(data[[#This Row],[Commission]]+data[[#This Row],[Incentive]]+data[[#This Row],[Credit Sales Commission]]+data[[#This Row],[Credit Sales Incentive]])*0.1</f>
        <v>387.50522902207319</v>
      </c>
      <c r="N75" s="2">
        <f>SUM(data[[#This Row],[Commission]:[Incentive]],data[[#This Row],[Credit Sales Commission]],data[[#This Row],[Credit Sales Incentive]],data[[#This Row],[Sundry]],data[[#This Row],[GST]])</f>
        <v>4262.557519242805</v>
      </c>
      <c r="O75" s="5">
        <v>2301</v>
      </c>
      <c r="P75" s="2"/>
    </row>
    <row r="76" spans="1:16" x14ac:dyDescent="0.3">
      <c r="A76" t="s">
        <v>205</v>
      </c>
      <c r="B76" s="1">
        <v>44949</v>
      </c>
      <c r="C76" s="1" t="s">
        <v>191</v>
      </c>
      <c r="D76" s="26">
        <v>9</v>
      </c>
      <c r="E76" t="s">
        <v>227</v>
      </c>
      <c r="F76" s="2">
        <v>8496.3646933898053</v>
      </c>
      <c r="G76" s="2">
        <v>4072.5632386810876</v>
      </c>
      <c r="K76" s="2"/>
      <c r="L76" s="2"/>
      <c r="M76" s="2">
        <f>(data[[#This Row],[Commission]]+data[[#This Row],[Incentive]]+data[[#This Row],[Credit Sales Commission]]+data[[#This Row],[Credit Sales Incentive]])*0.1</f>
        <v>407.25632386810878</v>
      </c>
      <c r="N76" s="2">
        <f>SUM(data[[#This Row],[Commission]:[Incentive]],data[[#This Row],[Credit Sales Commission]],data[[#This Row],[Credit Sales Incentive]],data[[#This Row],[Sundry]],data[[#This Row],[GST]])</f>
        <v>4479.8195625491962</v>
      </c>
      <c r="O76" s="5">
        <v>2301</v>
      </c>
      <c r="P76" s="2"/>
    </row>
    <row r="77" spans="1:16" x14ac:dyDescent="0.3">
      <c r="A77" t="s">
        <v>209</v>
      </c>
      <c r="B77" s="1">
        <v>44949</v>
      </c>
      <c r="C77" s="1" t="s">
        <v>190</v>
      </c>
      <c r="D77" s="26">
        <v>7</v>
      </c>
      <c r="E77" t="s">
        <v>228</v>
      </c>
      <c r="F77" s="2">
        <v>9986.0026009998837</v>
      </c>
      <c r="G77" s="2">
        <v>4292.3410011564774</v>
      </c>
      <c r="K77" s="2"/>
      <c r="L77" s="2">
        <v>0.04</v>
      </c>
      <c r="M77" s="2">
        <f>(data[[#This Row],[Commission]]+data[[#This Row],[Incentive]]+data[[#This Row],[Credit Sales Commission]]+data[[#This Row],[Credit Sales Incentive]])*0.1</f>
        <v>429.23410011564778</v>
      </c>
      <c r="N77" s="2">
        <f>SUM(data[[#This Row],[Commission]:[Incentive]],data[[#This Row],[Credit Sales Commission]],data[[#This Row],[Credit Sales Incentive]],data[[#This Row],[Sundry]],data[[#This Row],[GST]])</f>
        <v>4721.6151012721248</v>
      </c>
      <c r="O77" s="5">
        <v>2301</v>
      </c>
      <c r="P77" s="2"/>
    </row>
    <row r="78" spans="1:16" x14ac:dyDescent="0.3">
      <c r="A78" t="s">
        <v>206</v>
      </c>
      <c r="B78" s="1">
        <v>44949</v>
      </c>
      <c r="C78" s="1" t="s">
        <v>174</v>
      </c>
      <c r="D78" s="26">
        <v>6</v>
      </c>
      <c r="E78" t="s">
        <v>288</v>
      </c>
      <c r="F78" s="2">
        <v>813.93531067878268</v>
      </c>
      <c r="G78" s="2">
        <v>261.29241107902845</v>
      </c>
      <c r="K78" s="2"/>
      <c r="L78" s="2"/>
      <c r="M78" s="2">
        <f>(data[[#This Row],[Commission]]+data[[#This Row],[Incentive]]+data[[#This Row],[Credit Sales Commission]]+data[[#This Row],[Credit Sales Incentive]])*0.1</f>
        <v>26.129241107902846</v>
      </c>
      <c r="N78" s="2">
        <f>SUM(data[[#This Row],[Commission]:[Incentive]],data[[#This Row],[Credit Sales Commission]],data[[#This Row],[Credit Sales Incentive]],data[[#This Row],[Sundry]],data[[#This Row],[GST]])</f>
        <v>287.42165218693128</v>
      </c>
      <c r="O78" s="5">
        <v>2301</v>
      </c>
      <c r="P78" s="2"/>
    </row>
    <row r="79" spans="1:16" x14ac:dyDescent="0.3">
      <c r="A79" t="s">
        <v>206</v>
      </c>
      <c r="B79" s="1">
        <v>44949</v>
      </c>
      <c r="C79" s="1" t="s">
        <v>175</v>
      </c>
      <c r="D79" s="26">
        <v>12</v>
      </c>
      <c r="E79" t="s">
        <v>225</v>
      </c>
      <c r="F79" s="2">
        <v>4891.7338577414139</v>
      </c>
      <c r="G79" s="2">
        <v>1050.5130955485461</v>
      </c>
      <c r="K79" s="2"/>
      <c r="L79" s="2"/>
      <c r="M79" s="2">
        <f>(data[[#This Row],[Commission]]+data[[#This Row],[Incentive]]+data[[#This Row],[Credit Sales Commission]]+data[[#This Row],[Credit Sales Incentive]])*0.1</f>
        <v>105.05130955485461</v>
      </c>
      <c r="N79" s="2">
        <f>SUM(data[[#This Row],[Commission]:[Incentive]],data[[#This Row],[Credit Sales Commission]],data[[#This Row],[Credit Sales Incentive]],data[[#This Row],[Sundry]],data[[#This Row],[GST]])</f>
        <v>1155.5644051034008</v>
      </c>
      <c r="O79" s="5">
        <v>2301</v>
      </c>
      <c r="P79" s="2"/>
    </row>
    <row r="80" spans="1:16" x14ac:dyDescent="0.3">
      <c r="A80" t="s">
        <v>206</v>
      </c>
      <c r="B80" s="1">
        <v>44949</v>
      </c>
      <c r="C80" s="1" t="s">
        <v>191</v>
      </c>
      <c r="D80" s="26">
        <v>9</v>
      </c>
      <c r="E80" t="s">
        <v>227</v>
      </c>
      <c r="F80" s="2">
        <v>1643.7013026703457</v>
      </c>
      <c r="G80" s="2">
        <v>444.19105249489604</v>
      </c>
      <c r="K80" s="2"/>
      <c r="L80" s="2"/>
      <c r="M80" s="2">
        <f>(data[[#This Row],[Commission]]+data[[#This Row],[Incentive]]+data[[#This Row],[Credit Sales Commission]]+data[[#This Row],[Credit Sales Incentive]])*0.1</f>
        <v>44.419105249489604</v>
      </c>
      <c r="N80" s="2">
        <f>SUM(data[[#This Row],[Commission]:[Incentive]],data[[#This Row],[Credit Sales Commission]],data[[#This Row],[Credit Sales Incentive]],data[[#This Row],[Sundry]],data[[#This Row],[GST]])</f>
        <v>488.61015774438567</v>
      </c>
      <c r="O80" s="5">
        <v>2301</v>
      </c>
      <c r="P80" s="2"/>
    </row>
    <row r="81" spans="1:16" x14ac:dyDescent="0.3">
      <c r="A81" t="s">
        <v>207</v>
      </c>
      <c r="B81" s="1">
        <v>44950</v>
      </c>
      <c r="C81" s="1" t="s">
        <v>190</v>
      </c>
      <c r="D81" s="26">
        <v>7</v>
      </c>
      <c r="E81" t="s">
        <v>228</v>
      </c>
      <c r="F81" s="2">
        <v>17129.894932144543</v>
      </c>
      <c r="G81" s="2">
        <v>6860.7313958600316</v>
      </c>
      <c r="H81" s="2">
        <v>492.5</v>
      </c>
      <c r="K81" s="2"/>
      <c r="L81" s="2"/>
      <c r="M81" s="2">
        <f>(data[[#This Row],[Commission]]+data[[#This Row],[Incentive]]+data[[#This Row],[Credit Sales Commission]]+data[[#This Row],[Credit Sales Incentive]])*0.1</f>
        <v>735.32313958600321</v>
      </c>
      <c r="N81" s="2">
        <f>SUM(data[[#This Row],[Commission]:[Incentive]],data[[#This Row],[Credit Sales Commission]],data[[#This Row],[Credit Sales Incentive]],data[[#This Row],[Sundry]],data[[#This Row],[GST]])</f>
        <v>8088.5545354460346</v>
      </c>
      <c r="O81" s="5">
        <v>2301</v>
      </c>
      <c r="P81" s="2"/>
    </row>
    <row r="82" spans="1:16" x14ac:dyDescent="0.3">
      <c r="A82" t="s">
        <v>207</v>
      </c>
      <c r="B82" s="1">
        <v>44950</v>
      </c>
      <c r="C82" s="1" t="s">
        <v>192</v>
      </c>
      <c r="D82" s="26">
        <v>2</v>
      </c>
      <c r="E82" t="s">
        <v>286</v>
      </c>
      <c r="F82" s="2">
        <v>2.6155427872366577</v>
      </c>
      <c r="G82" s="2">
        <v>74.149694672826655</v>
      </c>
      <c r="K82" s="2"/>
      <c r="L82" s="2"/>
      <c r="M82" s="2">
        <f>(data[[#This Row],[Commission]]+data[[#This Row],[Incentive]]+data[[#This Row],[Credit Sales Commission]]+data[[#This Row],[Credit Sales Incentive]])*0.1</f>
        <v>7.414969467282666</v>
      </c>
      <c r="N82" s="2">
        <f>SUM(data[[#This Row],[Commission]:[Incentive]],data[[#This Row],[Credit Sales Commission]],data[[#This Row],[Credit Sales Incentive]],data[[#This Row],[Sundry]],data[[#This Row],[GST]])</f>
        <v>81.564664140109315</v>
      </c>
      <c r="O82" s="5">
        <v>2301</v>
      </c>
      <c r="P82" s="2"/>
    </row>
    <row r="83" spans="1:16" x14ac:dyDescent="0.3">
      <c r="A83" t="s">
        <v>207</v>
      </c>
      <c r="B83" s="1">
        <v>44950</v>
      </c>
      <c r="C83" s="1" t="s">
        <v>179</v>
      </c>
      <c r="D83" s="26">
        <v>2</v>
      </c>
      <c r="E83" t="s">
        <v>289</v>
      </c>
      <c r="F83" s="2">
        <v>711.17706961361682</v>
      </c>
      <c r="G83" s="2">
        <v>184.02791350055654</v>
      </c>
      <c r="H83" s="2">
        <v>15</v>
      </c>
      <c r="K83" s="2"/>
      <c r="L83" s="2"/>
      <c r="M83" s="2">
        <f>(data[[#This Row],[Commission]]+data[[#This Row],[Incentive]]+data[[#This Row],[Credit Sales Commission]]+data[[#This Row],[Credit Sales Incentive]])*0.1</f>
        <v>19.902791350055654</v>
      </c>
      <c r="N83" s="2">
        <f>SUM(data[[#This Row],[Commission]:[Incentive]],data[[#This Row],[Credit Sales Commission]],data[[#This Row],[Credit Sales Incentive]],data[[#This Row],[Sundry]],data[[#This Row],[GST]])</f>
        <v>218.93070485061219</v>
      </c>
      <c r="O83" s="5">
        <v>2301</v>
      </c>
      <c r="P83" s="2"/>
    </row>
    <row r="84" spans="1:16" x14ac:dyDescent="0.3">
      <c r="A84" t="s">
        <v>209</v>
      </c>
      <c r="B84" s="1">
        <v>44950</v>
      </c>
      <c r="C84" s="1" t="s">
        <v>193</v>
      </c>
      <c r="D84" s="26">
        <v>12</v>
      </c>
      <c r="E84" t="s">
        <v>229</v>
      </c>
      <c r="F84" s="2">
        <v>7473.9256094077009</v>
      </c>
      <c r="G84" s="2">
        <v>3179.4693368415419</v>
      </c>
      <c r="K84" s="2"/>
      <c r="L84" s="2">
        <v>0.04</v>
      </c>
      <c r="M84" s="2">
        <f>(data[[#This Row],[Commission]]+data[[#This Row],[Incentive]]+data[[#This Row],[Credit Sales Commission]]+data[[#This Row],[Credit Sales Incentive]])*0.1</f>
        <v>317.9469336841542</v>
      </c>
      <c r="N84" s="2">
        <f>SUM(data[[#This Row],[Commission]:[Incentive]],data[[#This Row],[Credit Sales Commission]],data[[#This Row],[Credit Sales Incentive]],data[[#This Row],[Sundry]],data[[#This Row],[GST]])</f>
        <v>3497.4562705256963</v>
      </c>
      <c r="O84" s="5">
        <v>2301</v>
      </c>
      <c r="P84" s="2"/>
    </row>
    <row r="85" spans="1:16" x14ac:dyDescent="0.3">
      <c r="A85" t="s">
        <v>206</v>
      </c>
      <c r="B85" s="1">
        <v>44950</v>
      </c>
      <c r="C85" s="1" t="s">
        <v>187</v>
      </c>
      <c r="D85" s="26">
        <v>7</v>
      </c>
      <c r="E85" t="s">
        <v>226</v>
      </c>
      <c r="F85" s="2">
        <v>3774.0484526547216</v>
      </c>
      <c r="G85" s="2">
        <v>1034.6175942277137</v>
      </c>
      <c r="K85" s="2"/>
      <c r="L85" s="2"/>
      <c r="M85" s="2">
        <f>(data[[#This Row],[Commission]]+data[[#This Row],[Incentive]]+data[[#This Row],[Credit Sales Commission]]+data[[#This Row],[Credit Sales Incentive]])*0.1</f>
        <v>103.46175942277137</v>
      </c>
      <c r="N85" s="2">
        <f>SUM(data[[#This Row],[Commission]:[Incentive]],data[[#This Row],[Credit Sales Commission]],data[[#This Row],[Credit Sales Incentive]],data[[#This Row],[Sundry]],data[[#This Row],[GST]])</f>
        <v>1138.079353650485</v>
      </c>
      <c r="O85" s="5">
        <v>2301</v>
      </c>
      <c r="P85" s="2"/>
    </row>
    <row r="86" spans="1:16" x14ac:dyDescent="0.3">
      <c r="A86" t="s">
        <v>208</v>
      </c>
      <c r="B86" s="1">
        <v>44950</v>
      </c>
      <c r="C86" s="1" t="s">
        <v>192</v>
      </c>
      <c r="D86" s="26">
        <v>2</v>
      </c>
      <c r="E86" t="s">
        <v>286</v>
      </c>
      <c r="F86" s="2">
        <v>452.53017628461174</v>
      </c>
      <c r="G86" s="2">
        <v>54.705768411874701</v>
      </c>
      <c r="H86" s="2">
        <v>5</v>
      </c>
      <c r="K86" s="2"/>
      <c r="L86" s="2"/>
      <c r="M86" s="2">
        <f>(data[[#This Row],[Commission]]+data[[#This Row],[Incentive]]+data[[#This Row],[Credit Sales Commission]]+data[[#This Row],[Credit Sales Incentive]])*0.1</f>
        <v>5.9705768411874702</v>
      </c>
      <c r="N86" s="2">
        <f>SUM(data[[#This Row],[Commission]:[Incentive]],data[[#This Row],[Credit Sales Commission]],data[[#This Row],[Credit Sales Incentive]],data[[#This Row],[Sundry]],data[[#This Row],[GST]])</f>
        <v>65.676345253062166</v>
      </c>
      <c r="O86" s="5">
        <v>2301</v>
      </c>
      <c r="P86" s="2"/>
    </row>
    <row r="87" spans="1:16" x14ac:dyDescent="0.3">
      <c r="A87" t="s">
        <v>208</v>
      </c>
      <c r="B87" s="1">
        <v>44950</v>
      </c>
      <c r="C87" s="1" t="s">
        <v>179</v>
      </c>
      <c r="D87" s="26">
        <v>2</v>
      </c>
      <c r="E87" t="s">
        <v>289</v>
      </c>
      <c r="F87" s="2">
        <v>217.54861298221786</v>
      </c>
      <c r="G87" s="2">
        <v>97.399130748605202</v>
      </c>
      <c r="H87" s="2">
        <v>5</v>
      </c>
      <c r="K87" s="2"/>
      <c r="L87" s="2"/>
      <c r="M87" s="2">
        <f>(data[[#This Row],[Commission]]+data[[#This Row],[Incentive]]+data[[#This Row],[Credit Sales Commission]]+data[[#This Row],[Credit Sales Incentive]])*0.1</f>
        <v>10.239913074860521</v>
      </c>
      <c r="N87" s="2">
        <f>SUM(data[[#This Row],[Commission]:[Incentive]],data[[#This Row],[Credit Sales Commission]],data[[#This Row],[Credit Sales Incentive]],data[[#This Row],[Sundry]],data[[#This Row],[GST]])</f>
        <v>112.63904382346573</v>
      </c>
      <c r="O87" s="5">
        <v>2301</v>
      </c>
      <c r="P87" s="2"/>
    </row>
    <row r="88" spans="1:16" x14ac:dyDescent="0.3">
      <c r="A88" t="s">
        <v>208</v>
      </c>
      <c r="B88" s="1">
        <v>44950</v>
      </c>
      <c r="C88" s="1" t="s">
        <v>180</v>
      </c>
      <c r="D88" s="26">
        <v>4</v>
      </c>
      <c r="E88" t="s">
        <v>230</v>
      </c>
      <c r="F88" s="2">
        <v>1307.6384436196618</v>
      </c>
      <c r="G88" s="2">
        <v>204.57741953224422</v>
      </c>
      <c r="H88" s="2">
        <v>15</v>
      </c>
      <c r="K88" s="2"/>
      <c r="L88" s="2"/>
      <c r="M88" s="2">
        <f>(data[[#This Row],[Commission]]+data[[#This Row],[Incentive]]+data[[#This Row],[Credit Sales Commission]]+data[[#This Row],[Credit Sales Incentive]])*0.1</f>
        <v>21.957741953224424</v>
      </c>
      <c r="N88" s="2">
        <f>SUM(data[[#This Row],[Commission]:[Incentive]],data[[#This Row],[Credit Sales Commission]],data[[#This Row],[Credit Sales Incentive]],data[[#This Row],[Sundry]],data[[#This Row],[GST]])</f>
        <v>241.53516148546865</v>
      </c>
      <c r="O88" s="5">
        <v>2301</v>
      </c>
      <c r="P88" s="2"/>
    </row>
    <row r="89" spans="1:16" x14ac:dyDescent="0.3">
      <c r="A89" t="s">
        <v>205</v>
      </c>
      <c r="B89" s="1">
        <v>44951</v>
      </c>
      <c r="C89" s="1" t="s">
        <v>193</v>
      </c>
      <c r="D89" s="26">
        <v>10</v>
      </c>
      <c r="E89" t="s">
        <v>229</v>
      </c>
      <c r="F89" s="2">
        <v>3440.0788326182642</v>
      </c>
      <c r="G89" s="2">
        <v>1803.950987194256</v>
      </c>
      <c r="K89" s="2"/>
      <c r="L89" s="2"/>
      <c r="M89" s="2">
        <f>(data[[#This Row],[Commission]]+data[[#This Row],[Incentive]]+data[[#This Row],[Credit Sales Commission]]+data[[#This Row],[Credit Sales Incentive]])*0.1</f>
        <v>180.39509871942562</v>
      </c>
      <c r="N89" s="2">
        <f>SUM(data[[#This Row],[Commission]:[Incentive]],data[[#This Row],[Credit Sales Commission]],data[[#This Row],[Credit Sales Incentive]],data[[#This Row],[Sundry]],data[[#This Row],[GST]])</f>
        <v>1984.3460859136817</v>
      </c>
      <c r="O89" s="5">
        <v>2301</v>
      </c>
      <c r="P89" s="2"/>
    </row>
    <row r="90" spans="1:16" x14ac:dyDescent="0.3">
      <c r="A90" t="s">
        <v>205</v>
      </c>
      <c r="B90" s="1">
        <v>44951</v>
      </c>
      <c r="C90" s="1" t="s">
        <v>194</v>
      </c>
      <c r="D90" s="26">
        <v>14</v>
      </c>
      <c r="E90" t="s">
        <v>322</v>
      </c>
      <c r="F90" s="2">
        <v>14290.562780052014</v>
      </c>
      <c r="G90" s="2">
        <v>7591.3030697672848</v>
      </c>
      <c r="K90" s="2"/>
      <c r="L90" s="2"/>
      <c r="M90" s="2">
        <f>(data[[#This Row],[Commission]]+data[[#This Row],[Incentive]]+data[[#This Row],[Credit Sales Commission]]+data[[#This Row],[Credit Sales Incentive]])*0.1</f>
        <v>759.13030697672855</v>
      </c>
      <c r="N90" s="2">
        <f>SUM(data[[#This Row],[Commission]:[Incentive]],data[[#This Row],[Credit Sales Commission]],data[[#This Row],[Credit Sales Incentive]],data[[#This Row],[Sundry]],data[[#This Row],[GST]])</f>
        <v>8350.433376744013</v>
      </c>
      <c r="O90" s="5">
        <v>2301</v>
      </c>
      <c r="P90" s="2"/>
    </row>
    <row r="91" spans="1:16" x14ac:dyDescent="0.3">
      <c r="A91" t="s">
        <v>207</v>
      </c>
      <c r="B91" s="1">
        <v>44951</v>
      </c>
      <c r="C91" s="1" t="s">
        <v>177</v>
      </c>
      <c r="D91" s="26">
        <v>4</v>
      </c>
      <c r="E91" t="s">
        <v>290</v>
      </c>
      <c r="F91" s="2">
        <v>2424.3419437391813</v>
      </c>
      <c r="G91" s="2">
        <v>989.3775963312296</v>
      </c>
      <c r="H91" s="2">
        <v>90</v>
      </c>
      <c r="K91" s="2"/>
      <c r="L91" s="2"/>
      <c r="M91" s="2">
        <f>(data[[#This Row],[Commission]]+data[[#This Row],[Incentive]]+data[[#This Row],[Credit Sales Commission]]+data[[#This Row],[Credit Sales Incentive]])*0.1</f>
        <v>107.93775963312297</v>
      </c>
      <c r="N91" s="2">
        <f>SUM(data[[#This Row],[Commission]:[Incentive]],data[[#This Row],[Credit Sales Commission]],data[[#This Row],[Credit Sales Incentive]],data[[#This Row],[Sundry]],data[[#This Row],[GST]])</f>
        <v>1187.3153559643526</v>
      </c>
      <c r="O91" s="5">
        <v>2301</v>
      </c>
      <c r="P91" s="2"/>
    </row>
    <row r="92" spans="1:16" x14ac:dyDescent="0.3">
      <c r="A92" t="s">
        <v>209</v>
      </c>
      <c r="B92" s="1">
        <v>44951</v>
      </c>
      <c r="C92" s="1" t="s">
        <v>176</v>
      </c>
      <c r="D92" s="26">
        <v>11</v>
      </c>
      <c r="E92" t="s">
        <v>231</v>
      </c>
      <c r="F92" s="2">
        <v>480.07576980357157</v>
      </c>
      <c r="G92" s="2">
        <v>273.56398311104999</v>
      </c>
      <c r="K92" s="2"/>
      <c r="L92" s="2">
        <v>-0.03</v>
      </c>
      <c r="M92" s="2">
        <f>(data[[#This Row],[Commission]]+data[[#This Row],[Incentive]]+data[[#This Row],[Credit Sales Commission]]+data[[#This Row],[Credit Sales Incentive]])*0.1</f>
        <v>27.356398311105</v>
      </c>
      <c r="N92" s="2">
        <f>SUM(data[[#This Row],[Commission]:[Incentive]],data[[#This Row],[Credit Sales Commission]],data[[#This Row],[Credit Sales Incentive]],data[[#This Row],[Sundry]],data[[#This Row],[GST]])</f>
        <v>300.89038142215503</v>
      </c>
      <c r="O92" s="5">
        <v>2301</v>
      </c>
      <c r="P92" s="2"/>
    </row>
    <row r="93" spans="1:16" x14ac:dyDescent="0.3">
      <c r="A93" t="s">
        <v>209</v>
      </c>
      <c r="B93" s="1">
        <v>44951</v>
      </c>
      <c r="C93" s="1" t="s">
        <v>181</v>
      </c>
      <c r="D93" s="26">
        <v>9</v>
      </c>
      <c r="E93" t="s">
        <v>232</v>
      </c>
      <c r="F93" s="2">
        <v>1390.1405829614284</v>
      </c>
      <c r="G93" s="2">
        <v>591.08041503733193</v>
      </c>
      <c r="K93" s="2"/>
      <c r="L93" s="2">
        <v>0.03</v>
      </c>
      <c r="M93" s="2">
        <f>(data[[#This Row],[Commission]]+data[[#This Row],[Incentive]]+data[[#This Row],[Credit Sales Commission]]+data[[#This Row],[Credit Sales Incentive]])*0.1</f>
        <v>59.108041503733197</v>
      </c>
      <c r="N93" s="2">
        <f>SUM(data[[#This Row],[Commission]:[Incentive]],data[[#This Row],[Credit Sales Commission]],data[[#This Row],[Credit Sales Incentive]],data[[#This Row],[Sundry]],data[[#This Row],[GST]])</f>
        <v>650.21845654106505</v>
      </c>
      <c r="O93" s="5">
        <v>2301</v>
      </c>
      <c r="P93" s="2"/>
    </row>
    <row r="94" spans="1:16" x14ac:dyDescent="0.3">
      <c r="A94" t="s">
        <v>206</v>
      </c>
      <c r="B94" s="1">
        <v>44951</v>
      </c>
      <c r="C94" s="1" t="s">
        <v>193</v>
      </c>
      <c r="D94" s="26">
        <v>10</v>
      </c>
      <c r="E94" t="s">
        <v>229</v>
      </c>
      <c r="F94" s="2">
        <v>943.94117437951672</v>
      </c>
      <c r="G94" s="2">
        <v>289.33804147187521</v>
      </c>
      <c r="K94" s="2"/>
      <c r="L94" s="2"/>
      <c r="M94" s="2">
        <f>(data[[#This Row],[Commission]]+data[[#This Row],[Incentive]]+data[[#This Row],[Credit Sales Commission]]+data[[#This Row],[Credit Sales Incentive]])*0.1</f>
        <v>28.933804147187523</v>
      </c>
      <c r="N94" s="2">
        <f>SUM(data[[#This Row],[Commission]:[Incentive]],data[[#This Row],[Credit Sales Commission]],data[[#This Row],[Credit Sales Incentive]],data[[#This Row],[Sundry]],data[[#This Row],[GST]])</f>
        <v>318.27184561906273</v>
      </c>
      <c r="O94" s="5">
        <v>2301</v>
      </c>
      <c r="P94" s="2"/>
    </row>
    <row r="95" spans="1:16" x14ac:dyDescent="0.3">
      <c r="A95" t="s">
        <v>206</v>
      </c>
      <c r="B95" s="1">
        <v>44951</v>
      </c>
      <c r="C95" s="1" t="s">
        <v>194</v>
      </c>
      <c r="D95" s="26">
        <v>14</v>
      </c>
      <c r="E95" t="s">
        <v>322</v>
      </c>
      <c r="F95" s="2">
        <v>1394.2875754295476</v>
      </c>
      <c r="G95" s="2">
        <v>245.65094524844352</v>
      </c>
      <c r="K95" s="2"/>
      <c r="L95" s="2"/>
      <c r="M95" s="2">
        <f>(data[[#This Row],[Commission]]+data[[#This Row],[Incentive]]+data[[#This Row],[Credit Sales Commission]]+data[[#This Row],[Credit Sales Incentive]])*0.1</f>
        <v>24.565094524844355</v>
      </c>
      <c r="N95" s="2">
        <f>SUM(data[[#This Row],[Commission]:[Incentive]],data[[#This Row],[Credit Sales Commission]],data[[#This Row],[Credit Sales Incentive]],data[[#This Row],[Sundry]],data[[#This Row],[GST]])</f>
        <v>270.21603977328789</v>
      </c>
      <c r="O95" s="5">
        <v>2301</v>
      </c>
      <c r="P95" s="2"/>
    </row>
    <row r="96" spans="1:16" x14ac:dyDescent="0.3">
      <c r="A96" t="s">
        <v>208</v>
      </c>
      <c r="B96" s="1">
        <v>44951</v>
      </c>
      <c r="C96" s="1" t="s">
        <v>190</v>
      </c>
      <c r="D96" s="26">
        <v>8</v>
      </c>
      <c r="E96" t="s">
        <v>228</v>
      </c>
      <c r="F96" s="2">
        <v>3110.1691245035558</v>
      </c>
      <c r="G96" s="2">
        <v>668.12429271400424</v>
      </c>
      <c r="H96" s="2">
        <v>62.5</v>
      </c>
      <c r="K96" s="2"/>
      <c r="L96" s="2"/>
      <c r="M96" s="2">
        <f>(data[[#This Row],[Commission]]+data[[#This Row],[Incentive]]+data[[#This Row],[Credit Sales Commission]]+data[[#This Row],[Credit Sales Incentive]])*0.1</f>
        <v>73.062429271400433</v>
      </c>
      <c r="N96" s="2">
        <f>SUM(data[[#This Row],[Commission]:[Incentive]],data[[#This Row],[Credit Sales Commission]],data[[#This Row],[Credit Sales Incentive]],data[[#This Row],[Sundry]],data[[#This Row],[GST]])</f>
        <v>803.68672198540469</v>
      </c>
      <c r="O96" s="5">
        <v>2301</v>
      </c>
      <c r="P96" s="2"/>
    </row>
    <row r="97" spans="1:16" x14ac:dyDescent="0.3">
      <c r="A97" t="s">
        <v>208</v>
      </c>
      <c r="B97" s="1">
        <v>44951</v>
      </c>
      <c r="C97" s="1" t="s">
        <v>177</v>
      </c>
      <c r="D97" s="26">
        <v>7</v>
      </c>
      <c r="E97" t="s">
        <v>290</v>
      </c>
      <c r="F97" s="2">
        <v>1591.4197784431997</v>
      </c>
      <c r="G97" s="2">
        <v>393.92298921946531</v>
      </c>
      <c r="H97" s="2">
        <v>30</v>
      </c>
      <c r="K97" s="2"/>
      <c r="L97" s="2"/>
      <c r="M97" s="2">
        <f>(data[[#This Row],[Commission]]+data[[#This Row],[Incentive]]+data[[#This Row],[Credit Sales Commission]]+data[[#This Row],[Credit Sales Incentive]])*0.1</f>
        <v>42.392298921946534</v>
      </c>
      <c r="N97" s="2">
        <f>SUM(data[[#This Row],[Commission]:[Incentive]],data[[#This Row],[Credit Sales Commission]],data[[#This Row],[Credit Sales Incentive]],data[[#This Row],[Sundry]],data[[#This Row],[GST]])</f>
        <v>466.31528814141183</v>
      </c>
      <c r="O97" s="5">
        <v>2301</v>
      </c>
      <c r="P97" s="2"/>
    </row>
    <row r="98" spans="1:16" x14ac:dyDescent="0.3">
      <c r="A98" t="s">
        <v>206</v>
      </c>
      <c r="B98" s="1">
        <v>44952</v>
      </c>
      <c r="C98" s="1" t="s">
        <v>179</v>
      </c>
      <c r="D98" s="26">
        <v>4</v>
      </c>
      <c r="E98" t="s">
        <v>289</v>
      </c>
      <c r="F98" s="2">
        <v>2268.2817772064045</v>
      </c>
      <c r="G98" s="2">
        <v>664.64703083205495</v>
      </c>
      <c r="K98" s="2"/>
      <c r="L98" s="2"/>
      <c r="M98" s="2">
        <f>(data[[#This Row],[Commission]]+data[[#This Row],[Incentive]]+data[[#This Row],[Credit Sales Commission]]+data[[#This Row],[Credit Sales Incentive]])*0.1</f>
        <v>66.464703083205492</v>
      </c>
      <c r="N98" s="2">
        <f>SUM(data[[#This Row],[Commission]:[Incentive]],data[[#This Row],[Credit Sales Commission]],data[[#This Row],[Credit Sales Incentive]],data[[#This Row],[Sundry]],data[[#This Row],[GST]])</f>
        <v>731.1117339152604</v>
      </c>
      <c r="O98" s="5">
        <v>2301</v>
      </c>
      <c r="P98" s="2"/>
    </row>
    <row r="99" spans="1:16" x14ac:dyDescent="0.3">
      <c r="A99" t="s">
        <v>206</v>
      </c>
      <c r="B99" s="1">
        <v>44952</v>
      </c>
      <c r="C99" s="1" t="s">
        <v>176</v>
      </c>
      <c r="D99" s="26">
        <v>7</v>
      </c>
      <c r="E99" t="s">
        <v>231</v>
      </c>
      <c r="F99" s="2">
        <v>2102.1900437723998</v>
      </c>
      <c r="G99" s="2">
        <v>546.23961654334948</v>
      </c>
      <c r="K99" s="2"/>
      <c r="L99" s="2"/>
      <c r="M99" s="2">
        <f>(data[[#This Row],[Commission]]+data[[#This Row],[Incentive]]+data[[#This Row],[Credit Sales Commission]]+data[[#This Row],[Credit Sales Incentive]])*0.1</f>
        <v>54.623961654334948</v>
      </c>
      <c r="N99" s="2">
        <f>SUM(data[[#This Row],[Commission]:[Incentive]],data[[#This Row],[Credit Sales Commission]],data[[#This Row],[Credit Sales Incentive]],data[[#This Row],[Sundry]],data[[#This Row],[GST]])</f>
        <v>600.86357819768443</v>
      </c>
      <c r="O99" s="5">
        <v>2301</v>
      </c>
      <c r="P99" s="2"/>
    </row>
    <row r="100" spans="1:16" x14ac:dyDescent="0.3">
      <c r="A100" t="s">
        <v>206</v>
      </c>
      <c r="B100" s="1">
        <v>44952</v>
      </c>
      <c r="C100" s="1" t="s">
        <v>181</v>
      </c>
      <c r="D100" s="26">
        <v>5</v>
      </c>
      <c r="E100" t="s">
        <v>232</v>
      </c>
      <c r="F100" s="2">
        <v>954.64345953848408</v>
      </c>
      <c r="G100" s="2">
        <v>295.76403547104997</v>
      </c>
      <c r="K100" s="2"/>
      <c r="L100" s="2"/>
      <c r="M100" s="2">
        <f>(data[[#This Row],[Commission]]+data[[#This Row],[Incentive]]+data[[#This Row],[Credit Sales Commission]]+data[[#This Row],[Credit Sales Incentive]])*0.1</f>
        <v>29.576403547104999</v>
      </c>
      <c r="N100" s="2">
        <f>SUM(data[[#This Row],[Commission]:[Incentive]],data[[#This Row],[Credit Sales Commission]],data[[#This Row],[Credit Sales Incentive]],data[[#This Row],[Sundry]],data[[#This Row],[GST]])</f>
        <v>325.34043901815494</v>
      </c>
      <c r="O100" s="5">
        <v>2301</v>
      </c>
      <c r="P100" s="2"/>
    </row>
    <row r="101" spans="1:16" x14ac:dyDescent="0.3">
      <c r="A101" t="s">
        <v>209</v>
      </c>
      <c r="B101" s="1">
        <v>44953</v>
      </c>
      <c r="C101" s="1" t="s">
        <v>184</v>
      </c>
      <c r="D101" s="26">
        <v>9</v>
      </c>
      <c r="E101" t="s">
        <v>233</v>
      </c>
      <c r="F101" s="2">
        <v>2860.5215727834884</v>
      </c>
      <c r="G101" s="2">
        <v>1234.5126028196617</v>
      </c>
      <c r="K101" s="2"/>
      <c r="L101" s="2">
        <v>0.01</v>
      </c>
      <c r="M101" s="2">
        <f>(data[[#This Row],[Commission]]+data[[#This Row],[Incentive]]+data[[#This Row],[Credit Sales Commission]]+data[[#This Row],[Credit Sales Incentive]])*0.1</f>
        <v>123.45126028196617</v>
      </c>
      <c r="N101" s="2">
        <f>SUM(data[[#This Row],[Commission]:[Incentive]],data[[#This Row],[Credit Sales Commission]],data[[#This Row],[Credit Sales Incentive]],data[[#This Row],[Sundry]],data[[#This Row],[GST]])</f>
        <v>1357.9738631016278</v>
      </c>
      <c r="O101" s="5">
        <v>2301</v>
      </c>
      <c r="P101" s="2"/>
    </row>
    <row r="102" spans="1:16" x14ac:dyDescent="0.3">
      <c r="A102" t="s">
        <v>209</v>
      </c>
      <c r="B102" s="1">
        <v>44953</v>
      </c>
      <c r="C102" s="1" t="s">
        <v>187</v>
      </c>
      <c r="D102" s="26">
        <v>9</v>
      </c>
      <c r="E102" t="s">
        <v>234</v>
      </c>
      <c r="F102" s="2">
        <v>1414.763719397713</v>
      </c>
      <c r="G102" s="2">
        <v>642.39741137007422</v>
      </c>
      <c r="K102" s="2"/>
      <c r="L102" s="2">
        <v>-0.04</v>
      </c>
      <c r="M102" s="2">
        <f>(data[[#This Row],[Commission]]+data[[#This Row],[Incentive]]+data[[#This Row],[Credit Sales Commission]]+data[[#This Row],[Credit Sales Incentive]])*0.1</f>
        <v>64.239741137007428</v>
      </c>
      <c r="N102" s="2">
        <f>SUM(data[[#This Row],[Commission]:[Incentive]],data[[#This Row],[Credit Sales Commission]],data[[#This Row],[Credit Sales Incentive]],data[[#This Row],[Sundry]],data[[#This Row],[GST]])</f>
        <v>706.59715250708166</v>
      </c>
      <c r="O102" s="5">
        <v>2301</v>
      </c>
      <c r="P102" s="2"/>
    </row>
    <row r="103" spans="1:16" x14ac:dyDescent="0.3">
      <c r="A103" t="s">
        <v>208</v>
      </c>
      <c r="B103" s="1">
        <v>44953</v>
      </c>
      <c r="C103" s="1" t="s">
        <v>185</v>
      </c>
      <c r="D103" s="26">
        <v>4</v>
      </c>
      <c r="E103" t="s">
        <v>315</v>
      </c>
      <c r="F103" s="2">
        <v>1618.7377882382516</v>
      </c>
      <c r="G103" s="2">
        <v>281.09664831901108</v>
      </c>
      <c r="H103" s="2">
        <v>25</v>
      </c>
      <c r="K103" s="2"/>
      <c r="L103" s="2"/>
      <c r="M103" s="2">
        <f>(data[[#This Row],[Commission]]+data[[#This Row],[Incentive]]+data[[#This Row],[Credit Sales Commission]]+data[[#This Row],[Credit Sales Incentive]])*0.1</f>
        <v>30.60966483190111</v>
      </c>
      <c r="N103" s="2">
        <f>SUM(data[[#This Row],[Commission]:[Incentive]],data[[#This Row],[Credit Sales Commission]],data[[#This Row],[Credit Sales Incentive]],data[[#This Row],[Sundry]],data[[#This Row],[GST]])</f>
        <v>336.70631315091219</v>
      </c>
      <c r="O103" s="5">
        <v>2301</v>
      </c>
      <c r="P103" s="2"/>
    </row>
    <row r="104" spans="1:16" x14ac:dyDescent="0.3">
      <c r="A104" t="s">
        <v>210</v>
      </c>
      <c r="B104" s="1">
        <v>44953</v>
      </c>
      <c r="C104" s="1" t="s">
        <v>195</v>
      </c>
      <c r="D104" s="26">
        <v>6</v>
      </c>
      <c r="E104" t="s">
        <v>288</v>
      </c>
      <c r="F104" s="2">
        <v>394.73128160952217</v>
      </c>
      <c r="G104" s="2">
        <v>164.20342325488522</v>
      </c>
      <c r="K104" s="2"/>
      <c r="L104" s="2"/>
      <c r="M104" s="2">
        <f>(data[[#This Row],[Commission]]+data[[#This Row],[Incentive]]+data[[#This Row],[Credit Sales Commission]]+data[[#This Row],[Credit Sales Incentive]])*0.1</f>
        <v>16.420342325488523</v>
      </c>
      <c r="N104" s="2">
        <f>SUM(data[[#This Row],[Commission]:[Incentive]],data[[#This Row],[Credit Sales Commission]],data[[#This Row],[Credit Sales Incentive]],data[[#This Row],[Sundry]],data[[#This Row],[GST]])</f>
        <v>180.62376558037374</v>
      </c>
      <c r="O104" s="5">
        <v>2301</v>
      </c>
      <c r="P104" s="2"/>
    </row>
    <row r="105" spans="1:16" x14ac:dyDescent="0.3">
      <c r="A105" t="s">
        <v>210</v>
      </c>
      <c r="B105" s="1">
        <v>44953</v>
      </c>
      <c r="C105" s="1" t="s">
        <v>182</v>
      </c>
      <c r="D105" s="26">
        <v>5</v>
      </c>
      <c r="E105" t="s">
        <v>290</v>
      </c>
      <c r="F105" s="2">
        <v>2404.6075512588277</v>
      </c>
      <c r="G105" s="2">
        <v>936.03935435612277</v>
      </c>
      <c r="K105" s="2"/>
      <c r="L105" s="2"/>
      <c r="M105" s="2">
        <f>(data[[#This Row],[Commission]]+data[[#This Row],[Incentive]]+data[[#This Row],[Credit Sales Commission]]+data[[#This Row],[Credit Sales Incentive]])*0.1</f>
        <v>93.603935435612286</v>
      </c>
      <c r="N105" s="2">
        <f>SUM(data[[#This Row],[Commission]:[Incentive]],data[[#This Row],[Credit Sales Commission]],data[[#This Row],[Credit Sales Incentive]],data[[#This Row],[Sundry]],data[[#This Row],[GST]])</f>
        <v>1029.643289791735</v>
      </c>
      <c r="O105" s="5">
        <v>2301</v>
      </c>
      <c r="P105" s="2"/>
    </row>
    <row r="106" spans="1:16" x14ac:dyDescent="0.3">
      <c r="A106" t="s">
        <v>205</v>
      </c>
      <c r="B106" s="1">
        <v>44954</v>
      </c>
      <c r="C106" s="1" t="s">
        <v>184</v>
      </c>
      <c r="D106" s="26">
        <v>6</v>
      </c>
      <c r="E106" t="s">
        <v>233</v>
      </c>
      <c r="F106" s="2">
        <v>1768.7338622866278</v>
      </c>
      <c r="G106" s="2">
        <v>885.73513172068783</v>
      </c>
      <c r="K106" s="2"/>
      <c r="L106" s="2"/>
      <c r="M106" s="2">
        <f>(data[[#This Row],[Commission]]+data[[#This Row],[Incentive]]+data[[#This Row],[Credit Sales Commission]]+data[[#This Row],[Credit Sales Incentive]])*0.1</f>
        <v>88.573513172068786</v>
      </c>
      <c r="N106" s="2">
        <f>SUM(data[[#This Row],[Commission]:[Incentive]],data[[#This Row],[Credit Sales Commission]],data[[#This Row],[Credit Sales Incentive]],data[[#This Row],[Sundry]],data[[#This Row],[GST]])</f>
        <v>974.30864489275666</v>
      </c>
      <c r="O106" s="5">
        <v>2301</v>
      </c>
      <c r="P106" s="2"/>
    </row>
    <row r="107" spans="1:16" x14ac:dyDescent="0.3">
      <c r="A107" t="s">
        <v>205</v>
      </c>
      <c r="B107" s="1">
        <v>44954</v>
      </c>
      <c r="C107" s="1" t="s">
        <v>187</v>
      </c>
      <c r="D107" s="26">
        <v>7</v>
      </c>
      <c r="E107" t="s">
        <v>234</v>
      </c>
      <c r="F107" s="2">
        <v>6616.1044430606271</v>
      </c>
      <c r="G107" s="2">
        <v>3474.9410126791713</v>
      </c>
      <c r="K107" s="2"/>
      <c r="L107" s="2"/>
      <c r="M107" s="2">
        <f>(data[[#This Row],[Commission]]+data[[#This Row],[Incentive]]+data[[#This Row],[Credit Sales Commission]]+data[[#This Row],[Credit Sales Incentive]])*0.1</f>
        <v>347.49410126791713</v>
      </c>
      <c r="N107" s="2">
        <f>SUM(data[[#This Row],[Commission]:[Incentive]],data[[#This Row],[Credit Sales Commission]],data[[#This Row],[Credit Sales Incentive]],data[[#This Row],[Sundry]],data[[#This Row],[GST]])</f>
        <v>3822.4351139470882</v>
      </c>
      <c r="O107" s="5">
        <v>2301</v>
      </c>
      <c r="P107" s="2"/>
    </row>
    <row r="108" spans="1:16" x14ac:dyDescent="0.3">
      <c r="A108" t="s">
        <v>205</v>
      </c>
      <c r="B108" s="1">
        <v>44954</v>
      </c>
      <c r="C108" s="1" t="s">
        <v>194</v>
      </c>
      <c r="D108" s="26">
        <v>10</v>
      </c>
      <c r="E108" t="s">
        <v>323</v>
      </c>
      <c r="F108" s="2">
        <v>15792.455819474068</v>
      </c>
      <c r="G108" s="2">
        <v>8487.8784202931693</v>
      </c>
      <c r="K108" s="2"/>
      <c r="L108" s="2"/>
      <c r="M108" s="2">
        <f>(data[[#This Row],[Commission]]+data[[#This Row],[Incentive]]+data[[#This Row],[Credit Sales Commission]]+data[[#This Row],[Credit Sales Incentive]])*0.1</f>
        <v>848.78784202931695</v>
      </c>
      <c r="N108" s="2">
        <f>SUM(data[[#This Row],[Commission]:[Incentive]],data[[#This Row],[Credit Sales Commission]],data[[#This Row],[Credit Sales Incentive]],data[[#This Row],[Sundry]],data[[#This Row],[GST]])</f>
        <v>9336.6662623224856</v>
      </c>
      <c r="O108" s="5">
        <v>2301</v>
      </c>
      <c r="P108" s="2"/>
    </row>
    <row r="109" spans="1:16" x14ac:dyDescent="0.3">
      <c r="A109" t="s">
        <v>206</v>
      </c>
      <c r="B109" s="1">
        <v>44954</v>
      </c>
      <c r="C109" s="1" t="s">
        <v>184</v>
      </c>
      <c r="D109" s="26">
        <v>6</v>
      </c>
      <c r="E109" t="s">
        <v>233</v>
      </c>
      <c r="F109" s="2">
        <v>1724.2123000716549</v>
      </c>
      <c r="G109" s="2">
        <v>463.79863585745971</v>
      </c>
      <c r="K109" s="2"/>
      <c r="L109" s="2"/>
      <c r="M109" s="2">
        <f>(data[[#This Row],[Commission]]+data[[#This Row],[Incentive]]+data[[#This Row],[Credit Sales Commission]]+data[[#This Row],[Credit Sales Incentive]])*0.1</f>
        <v>46.379863585745973</v>
      </c>
      <c r="N109" s="2">
        <f>SUM(data[[#This Row],[Commission]:[Incentive]],data[[#This Row],[Credit Sales Commission]],data[[#This Row],[Credit Sales Incentive]],data[[#This Row],[Sundry]],data[[#This Row],[GST]])</f>
        <v>510.17849944320568</v>
      </c>
      <c r="O109" s="5">
        <v>2301</v>
      </c>
      <c r="P109" s="2"/>
    </row>
    <row r="110" spans="1:16" x14ac:dyDescent="0.3">
      <c r="A110" t="s">
        <v>206</v>
      </c>
      <c r="B110" s="1">
        <v>44954</v>
      </c>
      <c r="C110" s="1" t="s">
        <v>187</v>
      </c>
      <c r="D110" s="26">
        <v>7</v>
      </c>
      <c r="E110" t="s">
        <v>234</v>
      </c>
      <c r="F110" s="2">
        <v>2846.3250775603715</v>
      </c>
      <c r="G110" s="2">
        <v>504.77086255855738</v>
      </c>
      <c r="K110" s="2"/>
      <c r="L110" s="2"/>
      <c r="M110" s="2">
        <f>(data[[#This Row],[Commission]]+data[[#This Row],[Incentive]]+data[[#This Row],[Credit Sales Commission]]+data[[#This Row],[Credit Sales Incentive]])*0.1</f>
        <v>50.477086255855738</v>
      </c>
      <c r="N110" s="2">
        <f>SUM(data[[#This Row],[Commission]:[Incentive]],data[[#This Row],[Credit Sales Commission]],data[[#This Row],[Credit Sales Incentive]],data[[#This Row],[Sundry]],data[[#This Row],[GST]])</f>
        <v>555.24794881441312</v>
      </c>
      <c r="O110" s="5">
        <v>2301</v>
      </c>
      <c r="P110" s="2"/>
    </row>
    <row r="111" spans="1:16" x14ac:dyDescent="0.3">
      <c r="A111" t="s">
        <v>206</v>
      </c>
      <c r="B111" s="1">
        <v>44954</v>
      </c>
      <c r="C111" s="1" t="s">
        <v>194</v>
      </c>
      <c r="D111" s="26">
        <v>10</v>
      </c>
      <c r="E111" t="s">
        <v>323</v>
      </c>
      <c r="F111" s="2">
        <v>3861.4285213056337</v>
      </c>
      <c r="G111" s="2">
        <v>1076.4969613979429</v>
      </c>
      <c r="K111" s="2"/>
      <c r="L111" s="2"/>
      <c r="M111" s="2">
        <f>(data[[#This Row],[Commission]]+data[[#This Row],[Incentive]]+data[[#This Row],[Credit Sales Commission]]+data[[#This Row],[Credit Sales Incentive]])*0.1</f>
        <v>107.64969613979429</v>
      </c>
      <c r="N111" s="2">
        <f>SUM(data[[#This Row],[Commission]:[Incentive]],data[[#This Row],[Credit Sales Commission]],data[[#This Row],[Credit Sales Incentive]],data[[#This Row],[Sundry]],data[[#This Row],[GST]])</f>
        <v>1184.1466575377372</v>
      </c>
      <c r="O111" s="5">
        <v>2301</v>
      </c>
      <c r="P111" s="2"/>
    </row>
    <row r="112" spans="1:16" x14ac:dyDescent="0.3">
      <c r="A112" t="s">
        <v>210</v>
      </c>
      <c r="B112" s="1">
        <v>44954</v>
      </c>
      <c r="C112" s="1" t="s">
        <v>186</v>
      </c>
      <c r="D112" s="26">
        <v>4</v>
      </c>
      <c r="E112" t="s">
        <v>291</v>
      </c>
      <c r="F112" s="2">
        <v>23.82694088633539</v>
      </c>
      <c r="G112" s="2">
        <v>68.481686962407309</v>
      </c>
      <c r="K112" s="2"/>
      <c r="L112" s="2"/>
      <c r="M112" s="2">
        <f>(data[[#This Row],[Commission]]+data[[#This Row],[Incentive]]+data[[#This Row],[Credit Sales Commission]]+data[[#This Row],[Credit Sales Incentive]])*0.1</f>
        <v>6.8481686962407311</v>
      </c>
      <c r="N112" s="2">
        <f>SUM(data[[#This Row],[Commission]:[Incentive]],data[[#This Row],[Credit Sales Commission]],data[[#This Row],[Credit Sales Incentive]],data[[#This Row],[Sundry]],data[[#This Row],[GST]])</f>
        <v>75.329855658648043</v>
      </c>
      <c r="O112" s="5">
        <v>2301</v>
      </c>
      <c r="P112" s="2"/>
    </row>
    <row r="113" spans="1:16" x14ac:dyDescent="0.3">
      <c r="A113" t="s">
        <v>207</v>
      </c>
      <c r="B113" s="1">
        <v>44955</v>
      </c>
      <c r="C113" s="1" t="s">
        <v>180</v>
      </c>
      <c r="D113" s="26">
        <v>3</v>
      </c>
      <c r="E113" t="s">
        <v>235</v>
      </c>
      <c r="F113" s="2">
        <v>18.715891400938723</v>
      </c>
      <c r="G113" s="2">
        <v>51.052961185224689</v>
      </c>
      <c r="H113" s="2">
        <v>0</v>
      </c>
      <c r="K113" s="2"/>
      <c r="L113" s="2"/>
      <c r="M113" s="2">
        <f>(data[[#This Row],[Commission]]+data[[#This Row],[Incentive]]+data[[#This Row],[Credit Sales Commission]]+data[[#This Row],[Credit Sales Incentive]])*0.1</f>
        <v>5.1052961185224692</v>
      </c>
      <c r="N113" s="2">
        <f>SUM(data[[#This Row],[Commission]:[Incentive]],data[[#This Row],[Credit Sales Commission]],data[[#This Row],[Credit Sales Incentive]],data[[#This Row],[Sundry]],data[[#This Row],[GST]])</f>
        <v>56.158257303747156</v>
      </c>
      <c r="O113" s="5">
        <v>2301</v>
      </c>
      <c r="P113" s="2"/>
    </row>
    <row r="114" spans="1:16" x14ac:dyDescent="0.3">
      <c r="A114" t="s">
        <v>209</v>
      </c>
      <c r="B114" s="1">
        <v>44955</v>
      </c>
      <c r="C114" s="1" t="s">
        <v>196</v>
      </c>
      <c r="D114" s="26">
        <v>9</v>
      </c>
      <c r="E114" t="s">
        <v>236</v>
      </c>
      <c r="F114" s="2">
        <v>607.1435064699242</v>
      </c>
      <c r="G114" s="2">
        <v>332.28717195425179</v>
      </c>
      <c r="K114" s="2"/>
      <c r="L114" s="2">
        <v>0.01</v>
      </c>
      <c r="M114" s="2">
        <f>(data[[#This Row],[Commission]]+data[[#This Row],[Incentive]]+data[[#This Row],[Credit Sales Commission]]+data[[#This Row],[Credit Sales Incentive]])*0.1</f>
        <v>33.228717195425183</v>
      </c>
      <c r="N114" s="2">
        <f>SUM(data[[#This Row],[Commission]:[Incentive]],data[[#This Row],[Credit Sales Commission]],data[[#This Row],[Credit Sales Incentive]],data[[#This Row],[Sundry]],data[[#This Row],[GST]])</f>
        <v>365.52588914967697</v>
      </c>
      <c r="O114" s="5">
        <v>2301</v>
      </c>
      <c r="P114" s="2"/>
    </row>
    <row r="115" spans="1:16" x14ac:dyDescent="0.3">
      <c r="A115" t="s">
        <v>208</v>
      </c>
      <c r="B115" s="1">
        <v>44955</v>
      </c>
      <c r="C115" s="1" t="s">
        <v>180</v>
      </c>
      <c r="D115" s="26">
        <v>3</v>
      </c>
      <c r="E115" t="s">
        <v>235</v>
      </c>
      <c r="F115" s="2">
        <v>92.420985464134901</v>
      </c>
      <c r="G115" s="2">
        <v>47.895463011606729</v>
      </c>
      <c r="H115" s="2">
        <v>0</v>
      </c>
      <c r="K115" s="2"/>
      <c r="L115" s="2"/>
      <c r="M115" s="2">
        <f>(data[[#This Row],[Commission]]+data[[#This Row],[Incentive]]+data[[#This Row],[Credit Sales Commission]]+data[[#This Row],[Credit Sales Incentive]])*0.1</f>
        <v>4.7895463011606729</v>
      </c>
      <c r="N115" s="2">
        <f>SUM(data[[#This Row],[Commission]:[Incentive]],data[[#This Row],[Credit Sales Commission]],data[[#This Row],[Credit Sales Incentive]],data[[#This Row],[Sundry]],data[[#This Row],[GST]])</f>
        <v>52.685009312767406</v>
      </c>
      <c r="O115" s="5">
        <v>2301</v>
      </c>
      <c r="P115" s="2"/>
    </row>
    <row r="116" spans="1:16" x14ac:dyDescent="0.3">
      <c r="A116" t="s">
        <v>210</v>
      </c>
      <c r="B116" s="1">
        <v>44955</v>
      </c>
      <c r="C116" s="1" t="s">
        <v>182</v>
      </c>
      <c r="D116" s="26">
        <v>10</v>
      </c>
      <c r="E116" t="s">
        <v>334</v>
      </c>
      <c r="F116" s="2">
        <v>10164.792586326152</v>
      </c>
      <c r="G116" s="2">
        <v>4130.0110315910206</v>
      </c>
      <c r="I116" s="2">
        <v>2800</v>
      </c>
      <c r="J116" s="2">
        <v>954.8</v>
      </c>
      <c r="K116" s="2"/>
      <c r="L116" s="2"/>
      <c r="M116" s="2">
        <f>(data[[#This Row],[Commission]]+data[[#This Row],[Incentive]]+data[[#This Row],[Credit Sales Commission]]+data[[#This Row],[Credit Sales Incentive]])*0.1</f>
        <v>508.48110315910208</v>
      </c>
      <c r="N116" s="2">
        <f>SUM(data[[#This Row],[Commission]:[Incentive]],data[[#This Row],[Credit Sales Commission]],data[[#This Row],[Credit Sales Incentive]],data[[#This Row],[Sundry]],data[[#This Row],[GST]])</f>
        <v>5593.2921347501233</v>
      </c>
      <c r="O116" s="5">
        <v>2301</v>
      </c>
      <c r="P116" s="2"/>
    </row>
    <row r="117" spans="1:16" x14ac:dyDescent="0.3">
      <c r="A117" t="s">
        <v>205</v>
      </c>
      <c r="B117" s="1">
        <v>44956</v>
      </c>
      <c r="C117" s="1" t="s">
        <v>196</v>
      </c>
      <c r="D117" s="26">
        <v>3</v>
      </c>
      <c r="E117" t="s">
        <v>236</v>
      </c>
      <c r="F117" s="2">
        <v>6964.612190429697</v>
      </c>
      <c r="G117" s="2">
        <v>3508.82113877241</v>
      </c>
      <c r="K117" s="2"/>
      <c r="L117" s="2"/>
      <c r="M117" s="2">
        <f>(data[[#This Row],[Commission]]+data[[#This Row],[Incentive]]+data[[#This Row],[Credit Sales Commission]]+data[[#This Row],[Credit Sales Incentive]])*0.1</f>
        <v>350.88211387724101</v>
      </c>
      <c r="N117" s="2">
        <f>SUM(data[[#This Row],[Commission]:[Incentive]],data[[#This Row],[Credit Sales Commission]],data[[#This Row],[Credit Sales Incentive]],data[[#This Row],[Sundry]],data[[#This Row],[GST]])</f>
        <v>3859.7032526496509</v>
      </c>
      <c r="O117" s="5">
        <v>2301</v>
      </c>
      <c r="P117" s="2"/>
    </row>
    <row r="118" spans="1:16" x14ac:dyDescent="0.3">
      <c r="A118" t="s">
        <v>206</v>
      </c>
      <c r="B118" s="1">
        <v>44956</v>
      </c>
      <c r="C118" s="1" t="s">
        <v>196</v>
      </c>
      <c r="D118" s="26">
        <v>3</v>
      </c>
      <c r="E118" t="s">
        <v>236</v>
      </c>
      <c r="F118" s="2">
        <v>1096.8566822667467</v>
      </c>
      <c r="G118" s="2">
        <v>288.90492399308329</v>
      </c>
      <c r="K118" s="2"/>
      <c r="L118" s="2"/>
      <c r="M118" s="2">
        <f>(data[[#This Row],[Commission]]+data[[#This Row],[Incentive]]+data[[#This Row],[Credit Sales Commission]]+data[[#This Row],[Credit Sales Incentive]])*0.1</f>
        <v>28.890492399308329</v>
      </c>
      <c r="N118" s="2">
        <f>SUM(data[[#This Row],[Commission]:[Incentive]],data[[#This Row],[Credit Sales Commission]],data[[#This Row],[Credit Sales Incentive]],data[[#This Row],[Sundry]],data[[#This Row],[GST]])</f>
        <v>317.79541639239164</v>
      </c>
      <c r="O118" s="5">
        <v>2301</v>
      </c>
      <c r="P118" s="2"/>
    </row>
    <row r="119" spans="1:16" x14ac:dyDescent="0.3">
      <c r="A119" t="s">
        <v>210</v>
      </c>
      <c r="B119" s="1">
        <v>44956</v>
      </c>
      <c r="C119" s="1" t="s">
        <v>189</v>
      </c>
      <c r="D119" s="26">
        <v>5</v>
      </c>
      <c r="E119" t="s">
        <v>292</v>
      </c>
      <c r="F119" s="2">
        <v>4052.1362362189302</v>
      </c>
      <c r="G119" s="2">
        <v>1530.5733825720511</v>
      </c>
      <c r="K119" s="2"/>
      <c r="L119" s="2"/>
      <c r="M119" s="2">
        <f>(data[[#This Row],[Commission]]+data[[#This Row],[Incentive]]+data[[#This Row],[Credit Sales Commission]]+data[[#This Row],[Credit Sales Incentive]])*0.1</f>
        <v>153.05733825720512</v>
      </c>
      <c r="N119" s="2">
        <f>SUM(data[[#This Row],[Commission]:[Incentive]],data[[#This Row],[Credit Sales Commission]],data[[#This Row],[Credit Sales Incentive]],data[[#This Row],[Sundry]],data[[#This Row],[GST]])</f>
        <v>1683.6307208292562</v>
      </c>
      <c r="O119" s="5">
        <v>2301</v>
      </c>
      <c r="P119" s="2"/>
    </row>
    <row r="120" spans="1:16" x14ac:dyDescent="0.3">
      <c r="A120" t="s">
        <v>205</v>
      </c>
      <c r="B120" s="1">
        <v>44957</v>
      </c>
      <c r="C120" s="1" t="s">
        <v>179</v>
      </c>
      <c r="D120" s="26">
        <v>3</v>
      </c>
      <c r="E120" t="s">
        <v>316</v>
      </c>
      <c r="F120" s="2">
        <v>3029.7098176026075</v>
      </c>
      <c r="G120" s="2">
        <v>1513.2377610464373</v>
      </c>
      <c r="K120" s="2"/>
      <c r="L120" s="2"/>
      <c r="M120" s="2">
        <f>(data[[#This Row],[Commission]]+data[[#This Row],[Incentive]]+data[[#This Row],[Credit Sales Commission]]+data[[#This Row],[Credit Sales Incentive]])*0.1</f>
        <v>151.32377610464374</v>
      </c>
      <c r="N120" s="2">
        <f>SUM(data[[#This Row],[Commission]:[Incentive]],data[[#This Row],[Credit Sales Commission]],data[[#This Row],[Credit Sales Incentive]],data[[#This Row],[Sundry]],data[[#This Row],[GST]])</f>
        <v>1664.561537151081</v>
      </c>
      <c r="O120" s="5">
        <v>2301</v>
      </c>
      <c r="P120" s="2"/>
    </row>
    <row r="121" spans="1:16" x14ac:dyDescent="0.3">
      <c r="A121" t="s">
        <v>206</v>
      </c>
      <c r="B121" s="1">
        <v>44957</v>
      </c>
      <c r="C121" s="1" t="s">
        <v>179</v>
      </c>
      <c r="D121" s="26">
        <v>3</v>
      </c>
      <c r="E121" t="s">
        <v>316</v>
      </c>
      <c r="F121" s="2">
        <v>795.82131251950125</v>
      </c>
      <c r="G121" s="2">
        <v>182.31383628796192</v>
      </c>
      <c r="K121" s="2"/>
      <c r="L121" s="2"/>
      <c r="M121" s="2">
        <f>(data[[#This Row],[Commission]]+data[[#This Row],[Incentive]]+data[[#This Row],[Credit Sales Commission]]+data[[#This Row],[Credit Sales Incentive]])*0.1</f>
        <v>18.231383628796191</v>
      </c>
      <c r="N121" s="2">
        <f>SUM(data[[#This Row],[Commission]:[Incentive]],data[[#This Row],[Credit Sales Commission]],data[[#This Row],[Credit Sales Incentive]],data[[#This Row],[Sundry]],data[[#This Row],[GST]])</f>
        <v>200.5452199167581</v>
      </c>
      <c r="O121" s="5">
        <v>2301</v>
      </c>
      <c r="P121" s="2"/>
    </row>
    <row r="122" spans="1:16" x14ac:dyDescent="0.3">
      <c r="A122" t="s">
        <v>210</v>
      </c>
      <c r="B122" s="1">
        <v>44957</v>
      </c>
      <c r="C122" s="1" t="s">
        <v>186</v>
      </c>
      <c r="D122" s="26">
        <v>9</v>
      </c>
      <c r="E122" t="s">
        <v>332</v>
      </c>
      <c r="F122" s="2">
        <v>21227.148098227557</v>
      </c>
      <c r="G122" s="2">
        <v>8388.4787210674858</v>
      </c>
      <c r="K122" s="2"/>
      <c r="L122" s="2"/>
      <c r="M122" s="2">
        <f>(data[[#This Row],[Commission]]+data[[#This Row],[Incentive]]+data[[#This Row],[Credit Sales Commission]]+data[[#This Row],[Credit Sales Incentive]])*0.1</f>
        <v>838.84787210674858</v>
      </c>
      <c r="N122" s="2">
        <f>SUM(data[[#This Row],[Commission]:[Incentive]],data[[#This Row],[Credit Sales Commission]],data[[#This Row],[Credit Sales Incentive]],data[[#This Row],[Sundry]],data[[#This Row],[GST]])</f>
        <v>9227.3265931742353</v>
      </c>
      <c r="O122" s="5">
        <v>2301</v>
      </c>
      <c r="P122" s="2"/>
    </row>
    <row r="123" spans="1:16" x14ac:dyDescent="0.3">
      <c r="A123" t="s">
        <v>205</v>
      </c>
      <c r="B123" s="1">
        <v>44958</v>
      </c>
      <c r="C123" s="1" t="s">
        <v>175</v>
      </c>
      <c r="D123" s="26">
        <v>8</v>
      </c>
      <c r="E123" t="s">
        <v>293</v>
      </c>
      <c r="F123" s="2">
        <v>399.91424114588716</v>
      </c>
      <c r="G123" s="2">
        <v>177.25146226709356</v>
      </c>
      <c r="I123" s="2">
        <v>6180</v>
      </c>
      <c r="J123" s="2">
        <v>3195.94</v>
      </c>
      <c r="K123" s="2">
        <v>250</v>
      </c>
      <c r="L123" s="2"/>
      <c r="M123" s="2">
        <f>(data[[#This Row],[Commission]]+data[[#This Row],[Incentive]]+data[[#This Row],[Credit Sales Commission]]+data[[#This Row],[Credit Sales Incentive]])*0.1</f>
        <v>362.31914622670939</v>
      </c>
      <c r="N123" s="2">
        <f>SUM(data[[#This Row],[Commission]:[Incentive]],data[[#This Row],[Credit Sales Commission]],data[[#This Row],[Credit Sales Incentive]],data[[#This Row],[Sundry]],data[[#This Row],[GST]])</f>
        <v>3985.5106084938034</v>
      </c>
      <c r="O123" s="5">
        <v>2301</v>
      </c>
      <c r="P123" s="2"/>
    </row>
    <row r="124" spans="1:16" x14ac:dyDescent="0.3">
      <c r="A124" t="s">
        <v>205</v>
      </c>
      <c r="B124" s="1">
        <v>44958</v>
      </c>
      <c r="C124" s="1" t="s">
        <v>185</v>
      </c>
      <c r="D124" s="26">
        <v>4</v>
      </c>
      <c r="E124" t="s">
        <v>317</v>
      </c>
      <c r="F124" s="2">
        <v>5815.7421186143147</v>
      </c>
      <c r="G124" s="2">
        <v>3094.8718175186086</v>
      </c>
      <c r="K124" s="2"/>
      <c r="L124" s="2"/>
      <c r="M124" s="2">
        <f>(data[[#This Row],[Commission]]+data[[#This Row],[Incentive]]+data[[#This Row],[Credit Sales Commission]]+data[[#This Row],[Credit Sales Incentive]])*0.1</f>
        <v>309.48718175186087</v>
      </c>
      <c r="N124" s="2">
        <f>SUM(data[[#This Row],[Commission]:[Incentive]],data[[#This Row],[Credit Sales Commission]],data[[#This Row],[Credit Sales Incentive]],data[[#This Row],[Sundry]],data[[#This Row],[GST]])</f>
        <v>3404.3589992704697</v>
      </c>
      <c r="O124" s="5">
        <v>2301</v>
      </c>
      <c r="P124" s="2"/>
    </row>
    <row r="125" spans="1:16" x14ac:dyDescent="0.3">
      <c r="A125" t="s">
        <v>205</v>
      </c>
      <c r="B125" s="1">
        <v>44958</v>
      </c>
      <c r="C125" s="1" t="s">
        <v>194</v>
      </c>
      <c r="D125" s="26">
        <v>12</v>
      </c>
      <c r="E125" t="s">
        <v>324</v>
      </c>
      <c r="F125" s="2">
        <v>12163.543044577757</v>
      </c>
      <c r="G125" s="2">
        <v>6138.7761406802874</v>
      </c>
      <c r="I125" s="2">
        <v>1680</v>
      </c>
      <c r="J125" s="2">
        <v>795.53</v>
      </c>
      <c r="K125" s="2"/>
      <c r="L125" s="2"/>
      <c r="M125" s="2">
        <f>(data[[#This Row],[Commission]]+data[[#This Row],[Incentive]]+data[[#This Row],[Credit Sales Commission]]+data[[#This Row],[Credit Sales Incentive]])*0.1</f>
        <v>693.43061406802872</v>
      </c>
      <c r="N125" s="2">
        <f>SUM(data[[#This Row],[Commission]:[Incentive]],data[[#This Row],[Credit Sales Commission]],data[[#This Row],[Credit Sales Incentive]],data[[#This Row],[Sundry]],data[[#This Row],[GST]])</f>
        <v>7627.7367547483154</v>
      </c>
      <c r="O125" s="5">
        <v>2301</v>
      </c>
      <c r="P125" s="2"/>
    </row>
    <row r="126" spans="1:16" x14ac:dyDescent="0.3">
      <c r="A126" t="s">
        <v>205</v>
      </c>
      <c r="B126" s="1">
        <v>44958</v>
      </c>
      <c r="C126" s="1" t="s">
        <v>181</v>
      </c>
      <c r="D126" s="26">
        <v>4</v>
      </c>
      <c r="E126" t="s">
        <v>237</v>
      </c>
      <c r="F126" s="2">
        <v>2093.8178684119989</v>
      </c>
      <c r="G126" s="2">
        <v>1042.2607120587613</v>
      </c>
      <c r="K126" s="2"/>
      <c r="L126" s="2"/>
      <c r="M126" s="2">
        <f>(data[[#This Row],[Commission]]+data[[#This Row],[Incentive]]+data[[#This Row],[Credit Sales Commission]]+data[[#This Row],[Credit Sales Incentive]])*0.1</f>
        <v>104.22607120587614</v>
      </c>
      <c r="N126" s="2">
        <f>SUM(data[[#This Row],[Commission]:[Incentive]],data[[#This Row],[Credit Sales Commission]],data[[#This Row],[Credit Sales Incentive]],data[[#This Row],[Sundry]],data[[#This Row],[GST]])</f>
        <v>1146.4867832646376</v>
      </c>
      <c r="O126" s="5">
        <v>2301</v>
      </c>
      <c r="P126" s="2"/>
    </row>
    <row r="127" spans="1:16" x14ac:dyDescent="0.3">
      <c r="A127" t="s">
        <v>206</v>
      </c>
      <c r="B127" s="1">
        <v>44958</v>
      </c>
      <c r="C127" s="1" t="s">
        <v>175</v>
      </c>
      <c r="D127" s="26">
        <v>5</v>
      </c>
      <c r="E127" t="s">
        <v>293</v>
      </c>
      <c r="F127" s="2">
        <v>766.12513728092722</v>
      </c>
      <c r="G127" s="2">
        <v>261.60428934384106</v>
      </c>
      <c r="K127" s="2"/>
      <c r="L127" s="2"/>
      <c r="M127" s="2">
        <f>(data[[#This Row],[Commission]]+data[[#This Row],[Incentive]]+data[[#This Row],[Credit Sales Commission]]+data[[#This Row],[Credit Sales Incentive]])*0.1</f>
        <v>26.160428934384107</v>
      </c>
      <c r="N127" s="2">
        <f>SUM(data[[#This Row],[Commission]:[Incentive]],data[[#This Row],[Credit Sales Commission]],data[[#This Row],[Credit Sales Incentive]],data[[#This Row],[Sundry]],data[[#This Row],[GST]])</f>
        <v>287.76471827822519</v>
      </c>
      <c r="O127" s="5">
        <v>2301</v>
      </c>
      <c r="P127" s="2"/>
    </row>
    <row r="128" spans="1:16" x14ac:dyDescent="0.3">
      <c r="A128" t="s">
        <v>206</v>
      </c>
      <c r="B128" s="1">
        <v>44958</v>
      </c>
      <c r="C128" s="1" t="s">
        <v>185</v>
      </c>
      <c r="D128" s="26">
        <v>4</v>
      </c>
      <c r="E128" t="s">
        <v>317</v>
      </c>
      <c r="F128" s="2">
        <v>1442.5233824513118</v>
      </c>
      <c r="G128" s="2">
        <v>434.84583799436848</v>
      </c>
      <c r="K128" s="2"/>
      <c r="L128" s="2"/>
      <c r="M128" s="2">
        <f>(data[[#This Row],[Commission]]+data[[#This Row],[Incentive]]+data[[#This Row],[Credit Sales Commission]]+data[[#This Row],[Credit Sales Incentive]])*0.1</f>
        <v>43.484583799436848</v>
      </c>
      <c r="N128" s="2">
        <f>SUM(data[[#This Row],[Commission]:[Incentive]],data[[#This Row],[Credit Sales Commission]],data[[#This Row],[Credit Sales Incentive]],data[[#This Row],[Sundry]],data[[#This Row],[GST]])</f>
        <v>478.33042179380533</v>
      </c>
      <c r="O128" s="5">
        <v>2301</v>
      </c>
      <c r="P128" s="2"/>
    </row>
    <row r="129" spans="1:16" x14ac:dyDescent="0.3">
      <c r="A129" t="s">
        <v>206</v>
      </c>
      <c r="B129" s="1">
        <v>44958</v>
      </c>
      <c r="C129" s="1" t="s">
        <v>194</v>
      </c>
      <c r="D129" s="26">
        <v>9</v>
      </c>
      <c r="E129" t="s">
        <v>324</v>
      </c>
      <c r="F129" s="2">
        <v>408.53259192409394</v>
      </c>
      <c r="G129" s="2">
        <v>123.54545503471468</v>
      </c>
      <c r="K129" s="2"/>
      <c r="L129" s="2"/>
      <c r="M129" s="2">
        <f>(data[[#This Row],[Commission]]+data[[#This Row],[Incentive]]+data[[#This Row],[Credit Sales Commission]]+data[[#This Row],[Credit Sales Incentive]])*0.1</f>
        <v>12.354545503471469</v>
      </c>
      <c r="N129" s="2">
        <f>SUM(data[[#This Row],[Commission]:[Incentive]],data[[#This Row],[Credit Sales Commission]],data[[#This Row],[Credit Sales Incentive]],data[[#This Row],[Sundry]],data[[#This Row],[GST]])</f>
        <v>135.90000053818613</v>
      </c>
      <c r="O129" s="5">
        <v>2301</v>
      </c>
      <c r="P129" s="2"/>
    </row>
    <row r="130" spans="1:16" x14ac:dyDescent="0.3">
      <c r="A130" t="s">
        <v>205</v>
      </c>
      <c r="B130" s="1">
        <v>44959</v>
      </c>
      <c r="C130" s="1" t="s">
        <v>190</v>
      </c>
      <c r="D130" s="26">
        <v>16</v>
      </c>
      <c r="E130" t="s">
        <v>238</v>
      </c>
      <c r="F130" s="2">
        <v>4965.4454737392962</v>
      </c>
      <c r="G130" s="2">
        <v>2719.7273376307753</v>
      </c>
      <c r="K130" s="2"/>
      <c r="L130" s="2"/>
      <c r="M130" s="2">
        <f>(data[[#This Row],[Commission]]+data[[#This Row],[Incentive]]+data[[#This Row],[Credit Sales Commission]]+data[[#This Row],[Credit Sales Incentive]])*0.1</f>
        <v>271.97273376307754</v>
      </c>
      <c r="N130" s="2">
        <f>SUM(data[[#This Row],[Commission]:[Incentive]],data[[#This Row],[Credit Sales Commission]],data[[#This Row],[Credit Sales Incentive]],data[[#This Row],[Sundry]],data[[#This Row],[GST]])</f>
        <v>2991.7000713938528</v>
      </c>
      <c r="O130" s="5">
        <v>2301</v>
      </c>
      <c r="P130" s="2"/>
    </row>
    <row r="131" spans="1:16" x14ac:dyDescent="0.3">
      <c r="A131" t="s">
        <v>205</v>
      </c>
      <c r="B131" s="1">
        <v>44959</v>
      </c>
      <c r="C131" s="1" t="s">
        <v>196</v>
      </c>
      <c r="D131" s="26">
        <v>9</v>
      </c>
      <c r="E131" t="s">
        <v>332</v>
      </c>
      <c r="F131" s="2">
        <v>15254.065339010285</v>
      </c>
      <c r="G131" s="2">
        <v>7713.7374589967294</v>
      </c>
      <c r="K131" s="2"/>
      <c r="L131" s="2"/>
      <c r="M131" s="2">
        <f>(data[[#This Row],[Commission]]+data[[#This Row],[Incentive]]+data[[#This Row],[Credit Sales Commission]]+data[[#This Row],[Credit Sales Incentive]])*0.1</f>
        <v>771.37374589967294</v>
      </c>
      <c r="N131" s="2">
        <f>SUM(data[[#This Row],[Commission]:[Incentive]],data[[#This Row],[Credit Sales Commission]],data[[#This Row],[Credit Sales Incentive]],data[[#This Row],[Sundry]],data[[#This Row],[GST]])</f>
        <v>8485.1112048964023</v>
      </c>
      <c r="O131" s="5">
        <v>2301</v>
      </c>
      <c r="P131" s="2"/>
    </row>
    <row r="132" spans="1:16" x14ac:dyDescent="0.3">
      <c r="A132" t="s">
        <v>206</v>
      </c>
      <c r="B132" s="1">
        <v>44959</v>
      </c>
      <c r="C132" s="1" t="s">
        <v>190</v>
      </c>
      <c r="D132" s="26">
        <v>16</v>
      </c>
      <c r="E132" t="s">
        <v>238</v>
      </c>
      <c r="F132" s="2">
        <v>2402.2919660454158</v>
      </c>
      <c r="G132" s="2">
        <v>602.14409942918132</v>
      </c>
      <c r="K132" s="2"/>
      <c r="L132" s="2"/>
      <c r="M132" s="2">
        <f>(data[[#This Row],[Commission]]+data[[#This Row],[Incentive]]+data[[#This Row],[Credit Sales Commission]]+data[[#This Row],[Credit Sales Incentive]])*0.1</f>
        <v>60.214409942918138</v>
      </c>
      <c r="N132" s="2">
        <f>SUM(data[[#This Row],[Commission]:[Incentive]],data[[#This Row],[Credit Sales Commission]],data[[#This Row],[Credit Sales Incentive]],data[[#This Row],[Sundry]],data[[#This Row],[GST]])</f>
        <v>662.35850937209943</v>
      </c>
      <c r="O132" s="5">
        <v>2301</v>
      </c>
      <c r="P132" s="2"/>
    </row>
    <row r="133" spans="1:16" x14ac:dyDescent="0.3">
      <c r="A133" t="s">
        <v>206</v>
      </c>
      <c r="B133" s="1">
        <v>44959</v>
      </c>
      <c r="C133" s="1" t="s">
        <v>181</v>
      </c>
      <c r="D133" s="26">
        <v>4</v>
      </c>
      <c r="E133" t="s">
        <v>237</v>
      </c>
      <c r="F133" s="2">
        <v>1162.2110783828593</v>
      </c>
      <c r="G133" s="2">
        <v>373.89403006186444</v>
      </c>
      <c r="K133" s="2"/>
      <c r="L133" s="2"/>
      <c r="M133" s="2">
        <f>(data[[#This Row],[Commission]]+data[[#This Row],[Incentive]]+data[[#This Row],[Credit Sales Commission]]+data[[#This Row],[Credit Sales Incentive]])*0.1</f>
        <v>37.389403006186448</v>
      </c>
      <c r="N133" s="2">
        <f>SUM(data[[#This Row],[Commission]:[Incentive]],data[[#This Row],[Credit Sales Commission]],data[[#This Row],[Credit Sales Incentive]],data[[#This Row],[Sundry]],data[[#This Row],[GST]])</f>
        <v>411.2834330680509</v>
      </c>
      <c r="O133" s="5">
        <v>2301</v>
      </c>
      <c r="P133" s="2"/>
    </row>
    <row r="134" spans="1:16" x14ac:dyDescent="0.3">
      <c r="A134" t="s">
        <v>206</v>
      </c>
      <c r="B134" s="1">
        <v>44959</v>
      </c>
      <c r="C134" s="1" t="s">
        <v>196</v>
      </c>
      <c r="D134" s="26">
        <v>9</v>
      </c>
      <c r="E134" t="s">
        <v>332</v>
      </c>
      <c r="F134" s="2">
        <v>2643.560124891465</v>
      </c>
      <c r="G134" s="2">
        <v>623.744166221245</v>
      </c>
      <c r="K134" s="2"/>
      <c r="L134" s="2"/>
      <c r="M134" s="2">
        <f>(data[[#This Row],[Commission]]+data[[#This Row],[Incentive]]+data[[#This Row],[Credit Sales Commission]]+data[[#This Row],[Credit Sales Incentive]])*0.1</f>
        <v>62.3744166221245</v>
      </c>
      <c r="N134" s="2">
        <f>SUM(data[[#This Row],[Commission]:[Incentive]],data[[#This Row],[Credit Sales Commission]],data[[#This Row],[Credit Sales Incentive]],data[[#This Row],[Sundry]],data[[#This Row],[GST]])</f>
        <v>686.1185828433695</v>
      </c>
      <c r="O134" s="5">
        <v>2301</v>
      </c>
      <c r="P134" s="2"/>
    </row>
    <row r="135" spans="1:16" x14ac:dyDescent="0.3">
      <c r="A135" t="s">
        <v>205</v>
      </c>
      <c r="B135" s="1">
        <v>44960</v>
      </c>
      <c r="C135" s="1" t="s">
        <v>174</v>
      </c>
      <c r="D135" s="26">
        <v>10</v>
      </c>
      <c r="E135" t="s">
        <v>334</v>
      </c>
      <c r="F135" s="2">
        <v>3659.460308702623</v>
      </c>
      <c r="G135" s="2">
        <v>1928.4676971641716</v>
      </c>
      <c r="K135" s="2"/>
      <c r="L135" s="2"/>
      <c r="M135" s="2">
        <f>(data[[#This Row],[Commission]]+data[[#This Row],[Incentive]]+data[[#This Row],[Credit Sales Commission]]+data[[#This Row],[Credit Sales Incentive]])*0.1</f>
        <v>192.84676971641716</v>
      </c>
      <c r="N135" s="2">
        <f>SUM(data[[#This Row],[Commission]:[Incentive]],data[[#This Row],[Credit Sales Commission]],data[[#This Row],[Credit Sales Incentive]],data[[#This Row],[Sundry]],data[[#This Row],[GST]])</f>
        <v>2121.314466880589</v>
      </c>
      <c r="O135" s="5">
        <v>2301</v>
      </c>
      <c r="P135" s="2"/>
    </row>
    <row r="136" spans="1:16" x14ac:dyDescent="0.3">
      <c r="A136" t="s">
        <v>207</v>
      </c>
      <c r="B136" s="1">
        <v>44960</v>
      </c>
      <c r="C136" s="1" t="s">
        <v>176</v>
      </c>
      <c r="D136" s="26">
        <v>11</v>
      </c>
      <c r="E136" t="s">
        <v>239</v>
      </c>
      <c r="F136" s="2">
        <v>4296.8557227832371</v>
      </c>
      <c r="G136" s="2">
        <v>1731.5125856048016</v>
      </c>
      <c r="H136" s="2">
        <v>65</v>
      </c>
      <c r="K136" s="2"/>
      <c r="L136" s="2">
        <v>233.83</v>
      </c>
      <c r="M136" s="2">
        <f>(data[[#This Row],[Commission]]+data[[#This Row],[Incentive]]+data[[#This Row],[Credit Sales Commission]]+data[[#This Row],[Credit Sales Incentive]])*0.1</f>
        <v>179.65125856048019</v>
      </c>
      <c r="N136" s="2">
        <f>SUM(data[[#This Row],[Commission]:[Incentive]],data[[#This Row],[Credit Sales Commission]],data[[#This Row],[Credit Sales Incentive]],data[[#This Row],[Sundry]],data[[#This Row],[GST]])</f>
        <v>2209.9938441652816</v>
      </c>
      <c r="O136" s="5">
        <v>2301</v>
      </c>
      <c r="P136" s="2"/>
    </row>
    <row r="137" spans="1:16" x14ac:dyDescent="0.3">
      <c r="A137" t="s">
        <v>206</v>
      </c>
      <c r="B137" s="1">
        <v>44960</v>
      </c>
      <c r="C137" s="1" t="s">
        <v>174</v>
      </c>
      <c r="D137" s="26">
        <v>10</v>
      </c>
      <c r="E137" t="s">
        <v>334</v>
      </c>
      <c r="F137" s="2">
        <v>2857.9029679969908</v>
      </c>
      <c r="G137" s="2">
        <v>761.07578132396611</v>
      </c>
      <c r="K137" s="2"/>
      <c r="L137" s="2"/>
      <c r="M137" s="2">
        <f>(data[[#This Row],[Commission]]+data[[#This Row],[Incentive]]+data[[#This Row],[Credit Sales Commission]]+data[[#This Row],[Credit Sales Incentive]])*0.1</f>
        <v>76.107578132396611</v>
      </c>
      <c r="N137" s="2">
        <f>SUM(data[[#This Row],[Commission]:[Incentive]],data[[#This Row],[Credit Sales Commission]],data[[#This Row],[Credit Sales Incentive]],data[[#This Row],[Sundry]],data[[#This Row],[GST]])</f>
        <v>837.18335945636272</v>
      </c>
      <c r="O137" s="5">
        <v>2301</v>
      </c>
      <c r="P137" s="2"/>
    </row>
    <row r="138" spans="1:16" x14ac:dyDescent="0.3">
      <c r="A138" t="s">
        <v>208</v>
      </c>
      <c r="B138" s="1">
        <v>44960</v>
      </c>
      <c r="C138" s="1" t="s">
        <v>176</v>
      </c>
      <c r="D138" s="26">
        <v>11</v>
      </c>
      <c r="E138" t="s">
        <v>239</v>
      </c>
      <c r="F138" s="2">
        <v>3115.5654153020078</v>
      </c>
      <c r="G138" s="2">
        <v>560.55289431418123</v>
      </c>
      <c r="H138" s="2">
        <v>52.5</v>
      </c>
      <c r="K138" s="2"/>
      <c r="L138" s="2"/>
      <c r="M138" s="2">
        <f>(data[[#This Row],[Commission]]+data[[#This Row],[Incentive]]+data[[#This Row],[Credit Sales Commission]]+data[[#This Row],[Credit Sales Incentive]])*0.1</f>
        <v>61.305289431418124</v>
      </c>
      <c r="N138" s="2">
        <f>SUM(data[[#This Row],[Commission]:[Incentive]],data[[#This Row],[Credit Sales Commission]],data[[#This Row],[Credit Sales Incentive]],data[[#This Row],[Sundry]],data[[#This Row],[GST]])</f>
        <v>674.35818374559938</v>
      </c>
      <c r="O138" s="5">
        <v>2301</v>
      </c>
      <c r="P138" s="2"/>
    </row>
    <row r="139" spans="1:16" x14ac:dyDescent="0.3">
      <c r="A139" t="s">
        <v>210</v>
      </c>
      <c r="B139" s="1">
        <v>44960</v>
      </c>
      <c r="C139" s="1" t="s">
        <v>189</v>
      </c>
      <c r="D139" s="26">
        <v>7</v>
      </c>
      <c r="E139" t="s">
        <v>293</v>
      </c>
      <c r="F139" s="2">
        <v>254.8397761035294</v>
      </c>
      <c r="G139" s="2">
        <v>81.398850088722497</v>
      </c>
      <c r="K139" s="2"/>
      <c r="L139" s="2"/>
      <c r="M139" s="2">
        <f>(data[[#This Row],[Commission]]+data[[#This Row],[Incentive]]+data[[#This Row],[Credit Sales Commission]]+data[[#This Row],[Credit Sales Incentive]])*0.1</f>
        <v>8.1398850088722501</v>
      </c>
      <c r="N139" s="2">
        <f>SUM(data[[#This Row],[Commission]:[Incentive]],data[[#This Row],[Credit Sales Commission]],data[[#This Row],[Credit Sales Incentive]],data[[#This Row],[Sundry]],data[[#This Row],[GST]])</f>
        <v>89.538735097594753</v>
      </c>
      <c r="O139" s="5">
        <v>2301</v>
      </c>
      <c r="P139" s="2"/>
    </row>
    <row r="140" spans="1:16" x14ac:dyDescent="0.3">
      <c r="A140" t="s">
        <v>208</v>
      </c>
      <c r="B140" s="1">
        <v>44961</v>
      </c>
      <c r="C140" s="1" t="s">
        <v>180</v>
      </c>
      <c r="D140" s="26">
        <v>3</v>
      </c>
      <c r="E140" t="s">
        <v>318</v>
      </c>
      <c r="F140" s="2">
        <v>1473.3832101465148</v>
      </c>
      <c r="G140" s="2">
        <v>256.54119536255337</v>
      </c>
      <c r="H140" s="2">
        <v>17.5</v>
      </c>
      <c r="K140" s="2"/>
      <c r="L140" s="2"/>
      <c r="M140" s="2">
        <f>(data[[#This Row],[Commission]]+data[[#This Row],[Incentive]]+data[[#This Row],[Credit Sales Commission]]+data[[#This Row],[Credit Sales Incentive]])*0.1</f>
        <v>27.404119536255337</v>
      </c>
      <c r="N140" s="2">
        <f>SUM(data[[#This Row],[Commission]:[Incentive]],data[[#This Row],[Credit Sales Commission]],data[[#This Row],[Credit Sales Incentive]],data[[#This Row],[Sundry]],data[[#This Row],[GST]])</f>
        <v>301.4453148988087</v>
      </c>
      <c r="O140" s="5">
        <v>2301</v>
      </c>
      <c r="P140" s="2"/>
    </row>
    <row r="141" spans="1:16" x14ac:dyDescent="0.3">
      <c r="A141" t="s">
        <v>206</v>
      </c>
      <c r="B141" s="1">
        <v>44962</v>
      </c>
      <c r="C141" s="1" t="s">
        <v>175</v>
      </c>
      <c r="D141" s="26">
        <v>0</v>
      </c>
      <c r="E141" t="s">
        <v>225</v>
      </c>
      <c r="F141" s="2">
        <v>25.699654629151226</v>
      </c>
      <c r="G141" s="2">
        <v>42.618922556985758</v>
      </c>
      <c r="I141" s="2">
        <v>932</v>
      </c>
      <c r="J141" s="2">
        <v>253.23</v>
      </c>
      <c r="K141" s="2"/>
      <c r="L141" s="2"/>
      <c r="M141" s="2">
        <f>(data[[#This Row],[Commission]]+data[[#This Row],[Incentive]]+data[[#This Row],[Credit Sales Commission]]+data[[#This Row],[Credit Sales Incentive]])*0.1</f>
        <v>29.584892255698577</v>
      </c>
      <c r="N141" s="2">
        <f>SUM(data[[#This Row],[Commission]:[Incentive]],data[[#This Row],[Credit Sales Commission]],data[[#This Row],[Credit Sales Incentive]],data[[#This Row],[Sundry]],data[[#This Row],[GST]])</f>
        <v>325.43381481268432</v>
      </c>
      <c r="O141" s="5">
        <v>2301</v>
      </c>
      <c r="P141" s="2"/>
    </row>
    <row r="142" spans="1:16" x14ac:dyDescent="0.3">
      <c r="A142" t="s">
        <v>206</v>
      </c>
      <c r="B142" s="1">
        <v>44962</v>
      </c>
      <c r="C142" s="1" t="s">
        <v>187</v>
      </c>
      <c r="D142" s="26">
        <v>0</v>
      </c>
      <c r="E142" t="s">
        <v>234</v>
      </c>
      <c r="F142" s="2">
        <v>57.914414592344684</v>
      </c>
      <c r="G142" s="2">
        <v>81.490248429608926</v>
      </c>
      <c r="I142" s="2">
        <v>745.5</v>
      </c>
      <c r="J142" s="2">
        <v>223.25</v>
      </c>
      <c r="K142" s="2"/>
      <c r="L142" s="2"/>
      <c r="M142" s="2">
        <f>(data[[#This Row],[Commission]]+data[[#This Row],[Incentive]]+data[[#This Row],[Credit Sales Commission]]+data[[#This Row],[Credit Sales Incentive]])*0.1</f>
        <v>30.474024842960894</v>
      </c>
      <c r="N142" s="2">
        <f>SUM(data[[#This Row],[Commission]:[Incentive]],data[[#This Row],[Credit Sales Commission]],data[[#This Row],[Credit Sales Incentive]],data[[#This Row],[Sundry]],data[[#This Row],[GST]])</f>
        <v>335.21427327256981</v>
      </c>
      <c r="O142" s="5">
        <v>2301</v>
      </c>
      <c r="P142" s="2"/>
    </row>
    <row r="143" spans="1:16" x14ac:dyDescent="0.3">
      <c r="A143" t="s">
        <v>210</v>
      </c>
      <c r="B143" s="1">
        <v>44962</v>
      </c>
      <c r="C143" s="1" t="s">
        <v>186</v>
      </c>
      <c r="D143" s="26">
        <v>9</v>
      </c>
      <c r="E143" t="s">
        <v>335</v>
      </c>
      <c r="F143" s="2">
        <v>2063.2618766506607</v>
      </c>
      <c r="G143" s="2">
        <v>845.70742529351242</v>
      </c>
      <c r="K143" s="2"/>
      <c r="L143" s="2"/>
      <c r="M143" s="2">
        <f>(data[[#This Row],[Commission]]+data[[#This Row],[Incentive]]+data[[#This Row],[Credit Sales Commission]]+data[[#This Row],[Credit Sales Incentive]])*0.1</f>
        <v>84.57074252935125</v>
      </c>
      <c r="N143" s="2">
        <f>SUM(data[[#This Row],[Commission]:[Incentive]],data[[#This Row],[Credit Sales Commission]],data[[#This Row],[Credit Sales Incentive]],data[[#This Row],[Sundry]],data[[#This Row],[GST]])</f>
        <v>930.27816782286368</v>
      </c>
      <c r="O143" s="5">
        <v>2302</v>
      </c>
      <c r="P143" s="2"/>
    </row>
    <row r="144" spans="1:16" x14ac:dyDescent="0.3">
      <c r="A144" t="s">
        <v>205</v>
      </c>
      <c r="B144" s="1">
        <v>44963</v>
      </c>
      <c r="C144" s="1" t="s">
        <v>175</v>
      </c>
      <c r="D144" s="26">
        <v>5</v>
      </c>
      <c r="E144" t="s">
        <v>294</v>
      </c>
      <c r="F144" s="2">
        <v>7442.6520250698759</v>
      </c>
      <c r="G144" s="2">
        <v>3701.4491159878698</v>
      </c>
      <c r="K144" s="2"/>
      <c r="L144" s="2"/>
      <c r="M144" s="2">
        <f>(data[[#This Row],[Commission]]+data[[#This Row],[Incentive]]+data[[#This Row],[Credit Sales Commission]]+data[[#This Row],[Credit Sales Incentive]])*0.1</f>
        <v>370.14491159878702</v>
      </c>
      <c r="N144" s="2">
        <f>SUM(data[[#This Row],[Commission]:[Incentive]],data[[#This Row],[Credit Sales Commission]],data[[#This Row],[Credit Sales Incentive]],data[[#This Row],[Sundry]],data[[#This Row],[GST]])</f>
        <v>4071.5940275866569</v>
      </c>
      <c r="O144" s="5">
        <v>2302</v>
      </c>
      <c r="P144" s="2"/>
    </row>
    <row r="145" spans="1:16" x14ac:dyDescent="0.3">
      <c r="A145" t="s">
        <v>209</v>
      </c>
      <c r="B145" s="1">
        <v>44963</v>
      </c>
      <c r="C145" s="1" t="s">
        <v>176</v>
      </c>
      <c r="D145" s="26">
        <v>17</v>
      </c>
      <c r="E145" t="s">
        <v>240</v>
      </c>
      <c r="F145" s="2">
        <v>8888.8461386510753</v>
      </c>
      <c r="G145" s="2">
        <v>3852.9690949811411</v>
      </c>
      <c r="K145" s="2"/>
      <c r="L145" s="2"/>
      <c r="M145" s="2">
        <f>(data[[#This Row],[Commission]]+data[[#This Row],[Incentive]]+data[[#This Row],[Credit Sales Commission]]+data[[#This Row],[Credit Sales Incentive]])*0.1</f>
        <v>385.29690949811413</v>
      </c>
      <c r="N145" s="2">
        <f>SUM(data[[#This Row],[Commission]:[Incentive]],data[[#This Row],[Credit Sales Commission]],data[[#This Row],[Credit Sales Incentive]],data[[#This Row],[Sundry]],data[[#This Row],[GST]])</f>
        <v>4238.2660044792556</v>
      </c>
      <c r="O145" s="5">
        <v>2302</v>
      </c>
      <c r="P145" s="2"/>
    </row>
    <row r="146" spans="1:16" x14ac:dyDescent="0.3">
      <c r="A146" t="s">
        <v>206</v>
      </c>
      <c r="B146" s="1">
        <v>44963</v>
      </c>
      <c r="C146" s="1" t="s">
        <v>175</v>
      </c>
      <c r="D146" s="26">
        <v>5</v>
      </c>
      <c r="E146" t="s">
        <v>294</v>
      </c>
      <c r="F146" s="2">
        <v>3090.2296117983997</v>
      </c>
      <c r="G146" s="2">
        <v>929.26223835417318</v>
      </c>
      <c r="K146" s="2"/>
      <c r="L146" s="2"/>
      <c r="M146" s="2">
        <f>(data[[#This Row],[Commission]]+data[[#This Row],[Incentive]]+data[[#This Row],[Credit Sales Commission]]+data[[#This Row],[Credit Sales Incentive]])*0.1</f>
        <v>92.926223835417318</v>
      </c>
      <c r="N146" s="2">
        <f>SUM(data[[#This Row],[Commission]:[Incentive]],data[[#This Row],[Credit Sales Commission]],data[[#This Row],[Credit Sales Incentive]],data[[#This Row],[Sundry]],data[[#This Row],[GST]])</f>
        <v>1022.1884621895905</v>
      </c>
      <c r="O146" s="5">
        <v>2302</v>
      </c>
      <c r="P146" s="2"/>
    </row>
    <row r="147" spans="1:16" x14ac:dyDescent="0.3">
      <c r="A147" t="s">
        <v>207</v>
      </c>
      <c r="B147" s="1">
        <v>44964</v>
      </c>
      <c r="C147" s="1" t="s">
        <v>176</v>
      </c>
      <c r="D147" s="26">
        <v>17</v>
      </c>
      <c r="E147" t="s">
        <v>240</v>
      </c>
      <c r="F147" s="2">
        <v>6044.2650106479632</v>
      </c>
      <c r="G147" s="2">
        <v>2445.0199253932742</v>
      </c>
      <c r="H147" s="2">
        <v>187.5</v>
      </c>
      <c r="K147" s="2"/>
      <c r="L147" s="2">
        <f>data[[#This Row],[Commission]]/7943.92*1009.74*1.1</f>
        <v>341.86117954527049</v>
      </c>
      <c r="M147" s="2">
        <f>(data[[#This Row],[Commission]]+data[[#This Row],[Incentive]]+data[[#This Row],[Credit Sales Commission]]+data[[#This Row],[Credit Sales Incentive]])*0.1</f>
        <v>263.25199253932743</v>
      </c>
      <c r="N147" s="2">
        <f>SUM(data[[#This Row],[Commission]:[Incentive]],data[[#This Row],[Credit Sales Commission]],data[[#This Row],[Credit Sales Incentive]],data[[#This Row],[Sundry]],data[[#This Row],[GST]])</f>
        <v>3237.6330974778725</v>
      </c>
      <c r="O147" s="5">
        <v>2302</v>
      </c>
      <c r="P147" s="2"/>
    </row>
    <row r="148" spans="1:16" x14ac:dyDescent="0.3">
      <c r="A148" t="s">
        <v>209</v>
      </c>
      <c r="B148" s="1">
        <v>44964</v>
      </c>
      <c r="C148" s="1" t="s">
        <v>184</v>
      </c>
      <c r="D148" s="26">
        <v>7</v>
      </c>
      <c r="E148" t="s">
        <v>241</v>
      </c>
      <c r="F148" s="2">
        <v>34.915907914042712</v>
      </c>
      <c r="G148" s="2">
        <v>98.471299359180904</v>
      </c>
      <c r="K148" s="2"/>
      <c r="L148" s="2"/>
      <c r="M148" s="2">
        <f>(data[[#This Row],[Commission]]+data[[#This Row],[Incentive]]+data[[#This Row],[Credit Sales Commission]]+data[[#This Row],[Credit Sales Incentive]])*0.1</f>
        <v>9.8471299359180904</v>
      </c>
      <c r="N148" s="2">
        <f>SUM(data[[#This Row],[Commission]:[Incentive]],data[[#This Row],[Credit Sales Commission]],data[[#This Row],[Credit Sales Incentive]],data[[#This Row],[Sundry]],data[[#This Row],[GST]])</f>
        <v>108.31842929509899</v>
      </c>
      <c r="O148" s="5">
        <v>2302</v>
      </c>
      <c r="P148" s="2"/>
    </row>
    <row r="149" spans="1:16" x14ac:dyDescent="0.3">
      <c r="A149" t="s">
        <v>208</v>
      </c>
      <c r="B149" s="1">
        <v>44964</v>
      </c>
      <c r="C149" s="1" t="s">
        <v>176</v>
      </c>
      <c r="D149" s="26">
        <v>17</v>
      </c>
      <c r="E149" t="s">
        <v>240</v>
      </c>
      <c r="F149" s="2">
        <v>3822.9611477056569</v>
      </c>
      <c r="G149" s="2">
        <v>768.6088822280542</v>
      </c>
      <c r="H149" s="2">
        <v>60</v>
      </c>
      <c r="K149" s="2"/>
      <c r="L149" s="2">
        <f>data[[#This Row],[Sales amount]]/14130.03*777.15</f>
        <v>210.26241670679053</v>
      </c>
      <c r="M149" s="2">
        <f>(data[[#This Row],[Commission]]+data[[#This Row],[Incentive]]+data[[#This Row],[Credit Sales Commission]]+data[[#This Row],[Credit Sales Incentive]])*0.1</f>
        <v>82.860888222805428</v>
      </c>
      <c r="N149" s="2">
        <f>SUM(data[[#This Row],[Commission]:[Incentive]],data[[#This Row],[Credit Sales Commission]],data[[#This Row],[Credit Sales Incentive]],data[[#This Row],[Sundry]],data[[#This Row],[GST]])</f>
        <v>1121.7321871576501</v>
      </c>
      <c r="O149" s="5">
        <v>2302</v>
      </c>
      <c r="P149" s="2"/>
    </row>
    <row r="150" spans="1:16" x14ac:dyDescent="0.3">
      <c r="A150" t="s">
        <v>205</v>
      </c>
      <c r="B150" s="1">
        <v>44965</v>
      </c>
      <c r="C150" s="1" t="s">
        <v>194</v>
      </c>
      <c r="D150" s="26">
        <v>20</v>
      </c>
      <c r="E150" t="s">
        <v>325</v>
      </c>
      <c r="F150" s="2">
        <v>38724.589541169255</v>
      </c>
      <c r="G150" s="2">
        <v>19195.547165373315</v>
      </c>
      <c r="K150" s="2"/>
      <c r="L150" s="2"/>
      <c r="M150" s="2">
        <f>(data[[#This Row],[Commission]]+data[[#This Row],[Incentive]]+data[[#This Row],[Credit Sales Commission]]+data[[#This Row],[Credit Sales Incentive]])*0.1</f>
        <v>1919.5547165373316</v>
      </c>
      <c r="N150" s="2">
        <f>SUM(data[[#This Row],[Commission]:[Incentive]],data[[#This Row],[Credit Sales Commission]],data[[#This Row],[Credit Sales Incentive]],data[[#This Row],[Sundry]],data[[#This Row],[GST]])</f>
        <v>21115.101881910647</v>
      </c>
      <c r="O150" s="5">
        <v>2302</v>
      </c>
      <c r="P150" s="2"/>
    </row>
    <row r="151" spans="1:16" x14ac:dyDescent="0.3">
      <c r="A151" t="s">
        <v>207</v>
      </c>
      <c r="B151" s="1">
        <v>44965</v>
      </c>
      <c r="C151" s="1" t="s">
        <v>197</v>
      </c>
      <c r="D151" s="26">
        <v>5</v>
      </c>
      <c r="E151" t="s">
        <v>295</v>
      </c>
      <c r="F151" s="2">
        <v>3446.730247513523</v>
      </c>
      <c r="G151" s="2">
        <v>1323.8583508758431</v>
      </c>
      <c r="H151" s="2">
        <v>107.5</v>
      </c>
      <c r="K151" s="2"/>
      <c r="L151" s="2">
        <f>data[[#This Row],[Commission]]/7943.92*1009.74*1.1</f>
        <v>185.10105896518485</v>
      </c>
      <c r="M151" s="2">
        <f>(data[[#This Row],[Commission]]+data[[#This Row],[Incentive]]+data[[#This Row],[Credit Sales Commission]]+data[[#This Row],[Credit Sales Incentive]])*0.1</f>
        <v>143.13583508758433</v>
      </c>
      <c r="N151" s="2">
        <f>SUM(data[[#This Row],[Commission]:[Incentive]],data[[#This Row],[Credit Sales Commission]],data[[#This Row],[Credit Sales Incentive]],data[[#This Row],[Sundry]],data[[#This Row],[GST]])</f>
        <v>1759.5952449286124</v>
      </c>
      <c r="O151" s="5">
        <v>2302</v>
      </c>
      <c r="P151" s="2"/>
    </row>
    <row r="152" spans="1:16" x14ac:dyDescent="0.3">
      <c r="A152" t="s">
        <v>209</v>
      </c>
      <c r="B152" s="1">
        <v>44965</v>
      </c>
      <c r="C152" s="1" t="s">
        <v>193</v>
      </c>
      <c r="D152" s="26">
        <v>10</v>
      </c>
      <c r="E152" t="s">
        <v>242</v>
      </c>
      <c r="F152" s="2">
        <v>757.31970560471564</v>
      </c>
      <c r="G152" s="2">
        <v>314.4264655435195</v>
      </c>
      <c r="K152" s="2"/>
      <c r="L152" s="2">
        <v>-0.02</v>
      </c>
      <c r="M152" s="2">
        <f>(data[[#This Row],[Commission]]+data[[#This Row],[Incentive]]+data[[#This Row],[Credit Sales Commission]]+data[[#This Row],[Credit Sales Incentive]])*0.1</f>
        <v>31.442646554351953</v>
      </c>
      <c r="N152" s="2">
        <f>SUM(data[[#This Row],[Commission]:[Incentive]],data[[#This Row],[Credit Sales Commission]],data[[#This Row],[Credit Sales Incentive]],data[[#This Row],[Sundry]],data[[#This Row],[GST]])</f>
        <v>345.84911209787145</v>
      </c>
      <c r="O152" s="5">
        <v>2302</v>
      </c>
      <c r="P152" s="2"/>
    </row>
    <row r="153" spans="1:16" x14ac:dyDescent="0.3">
      <c r="A153" t="s">
        <v>209</v>
      </c>
      <c r="B153" s="1">
        <v>44965</v>
      </c>
      <c r="C153" s="1" t="s">
        <v>174</v>
      </c>
      <c r="D153" s="26">
        <v>10</v>
      </c>
      <c r="E153" t="s">
        <v>243</v>
      </c>
      <c r="F153" s="2">
        <v>714.06580317812723</v>
      </c>
      <c r="G153" s="2">
        <v>307.85672458775383</v>
      </c>
      <c r="K153" s="2"/>
      <c r="L153" s="2"/>
      <c r="M153" s="2">
        <f>(data[[#This Row],[Commission]]+data[[#This Row],[Incentive]]+data[[#This Row],[Credit Sales Commission]]+data[[#This Row],[Credit Sales Incentive]])*0.1</f>
        <v>30.785672458775384</v>
      </c>
      <c r="N153" s="2">
        <f>SUM(data[[#This Row],[Commission]:[Incentive]],data[[#This Row],[Credit Sales Commission]],data[[#This Row],[Credit Sales Incentive]],data[[#This Row],[Sundry]],data[[#This Row],[GST]])</f>
        <v>338.6423970465292</v>
      </c>
      <c r="O153" s="5">
        <v>2302</v>
      </c>
      <c r="P153" s="2"/>
    </row>
    <row r="154" spans="1:16" x14ac:dyDescent="0.3">
      <c r="A154" t="s">
        <v>209</v>
      </c>
      <c r="B154" s="1">
        <v>44965</v>
      </c>
      <c r="C154" s="1" t="s">
        <v>183</v>
      </c>
      <c r="D154" s="26">
        <v>10</v>
      </c>
      <c r="E154" t="s">
        <v>244</v>
      </c>
      <c r="F154" s="2">
        <v>2685.0069735990514</v>
      </c>
      <c r="G154" s="2">
        <v>1202.968237986237</v>
      </c>
      <c r="K154" s="2"/>
      <c r="L154" s="2">
        <v>0.03</v>
      </c>
      <c r="M154" s="2">
        <f>(data[[#This Row],[Commission]]+data[[#This Row],[Incentive]]+data[[#This Row],[Credit Sales Commission]]+data[[#This Row],[Credit Sales Incentive]])*0.1</f>
        <v>120.29682379862371</v>
      </c>
      <c r="N154" s="2">
        <f>SUM(data[[#This Row],[Commission]:[Incentive]],data[[#This Row],[Credit Sales Commission]],data[[#This Row],[Credit Sales Incentive]],data[[#This Row],[Sundry]],data[[#This Row],[GST]])</f>
        <v>1323.2950617848608</v>
      </c>
      <c r="O154" s="5">
        <v>2302</v>
      </c>
      <c r="P154" s="2"/>
    </row>
    <row r="155" spans="1:16" x14ac:dyDescent="0.3">
      <c r="A155" t="s">
        <v>206</v>
      </c>
      <c r="B155" s="1">
        <v>44965</v>
      </c>
      <c r="C155" s="1" t="s">
        <v>194</v>
      </c>
      <c r="D155" s="26">
        <v>20</v>
      </c>
      <c r="E155" t="s">
        <v>325</v>
      </c>
      <c r="F155" s="2">
        <v>4937.9935775847307</v>
      </c>
      <c r="G155" s="2">
        <v>1378.4586015088321</v>
      </c>
      <c r="K155" s="2"/>
      <c r="L155" s="2"/>
      <c r="M155" s="2">
        <f>(data[[#This Row],[Commission]]+data[[#This Row],[Incentive]]+data[[#This Row],[Credit Sales Commission]]+data[[#This Row],[Credit Sales Incentive]])*0.1</f>
        <v>137.84586015088323</v>
      </c>
      <c r="N155" s="2">
        <f>SUM(data[[#This Row],[Commission]:[Incentive]],data[[#This Row],[Credit Sales Commission]],data[[#This Row],[Credit Sales Incentive]],data[[#This Row],[Sundry]],data[[#This Row],[GST]])</f>
        <v>1516.3044616597153</v>
      </c>
      <c r="O155" s="5">
        <v>2302</v>
      </c>
      <c r="P155" s="2"/>
    </row>
    <row r="156" spans="1:16" x14ac:dyDescent="0.3">
      <c r="A156" t="s">
        <v>208</v>
      </c>
      <c r="B156" s="1">
        <v>44965</v>
      </c>
      <c r="C156" s="1" t="s">
        <v>197</v>
      </c>
      <c r="D156" s="26">
        <v>8</v>
      </c>
      <c r="E156" t="s">
        <v>295</v>
      </c>
      <c r="F156" s="2">
        <v>1830.7105216425182</v>
      </c>
      <c r="G156" s="2">
        <v>516.94492455892441</v>
      </c>
      <c r="H156" s="2">
        <v>47.5</v>
      </c>
      <c r="K156" s="2"/>
      <c r="L156" s="2">
        <f>data[[#This Row],[Sales amount]]/14130.03*777.15</f>
        <v>100.68886491355525</v>
      </c>
      <c r="M156" s="2">
        <f>(data[[#This Row],[Commission]]+data[[#This Row],[Incentive]]+data[[#This Row],[Credit Sales Commission]]+data[[#This Row],[Credit Sales Incentive]])*0.1</f>
        <v>56.444492455892444</v>
      </c>
      <c r="N156" s="2">
        <f>SUM(data[[#This Row],[Commission]:[Incentive]],data[[#This Row],[Credit Sales Commission]],data[[#This Row],[Credit Sales Incentive]],data[[#This Row],[Sundry]],data[[#This Row],[GST]])</f>
        <v>721.57828192837212</v>
      </c>
      <c r="O156" s="5">
        <v>2302</v>
      </c>
      <c r="P156" s="2"/>
    </row>
    <row r="157" spans="1:16" x14ac:dyDescent="0.3">
      <c r="A157" t="s">
        <v>210</v>
      </c>
      <c r="B157" s="1">
        <v>44965</v>
      </c>
      <c r="C157" s="1" t="s">
        <v>182</v>
      </c>
      <c r="D157" s="26">
        <v>5</v>
      </c>
      <c r="E157" t="s">
        <v>296</v>
      </c>
      <c r="F157" s="2">
        <v>74.380835562695012</v>
      </c>
      <c r="G157" s="2">
        <v>19.373848354592472</v>
      </c>
      <c r="K157" s="2"/>
      <c r="L157" s="2"/>
      <c r="M157" s="2">
        <f>(data[[#This Row],[Commission]]+data[[#This Row],[Incentive]]+data[[#This Row],[Credit Sales Commission]]+data[[#This Row],[Credit Sales Incentive]])*0.1</f>
        <v>1.9373848354592473</v>
      </c>
      <c r="N157" s="2">
        <f>SUM(data[[#This Row],[Commission]:[Incentive]],data[[#This Row],[Credit Sales Commission]],data[[#This Row],[Credit Sales Incentive]],data[[#This Row],[Sundry]],data[[#This Row],[GST]])</f>
        <v>21.31123319005172</v>
      </c>
      <c r="O157" s="5">
        <v>2302</v>
      </c>
      <c r="P157" s="2"/>
    </row>
    <row r="158" spans="1:16" x14ac:dyDescent="0.3">
      <c r="A158" t="s">
        <v>205</v>
      </c>
      <c r="B158" s="1">
        <v>44966</v>
      </c>
      <c r="C158" s="1" t="s">
        <v>193</v>
      </c>
      <c r="D158" s="26">
        <v>5</v>
      </c>
      <c r="E158" t="s">
        <v>242</v>
      </c>
      <c r="F158" s="2">
        <v>1403.7194934422607</v>
      </c>
      <c r="G158" s="2">
        <v>811.577261165918</v>
      </c>
      <c r="K158" s="2"/>
      <c r="L158" s="2"/>
      <c r="M158" s="2">
        <f>(data[[#This Row],[Commission]]+data[[#This Row],[Incentive]]+data[[#This Row],[Credit Sales Commission]]+data[[#This Row],[Credit Sales Incentive]])*0.1</f>
        <v>81.157726116591803</v>
      </c>
      <c r="N158" s="2">
        <f>SUM(data[[#This Row],[Commission]:[Incentive]],data[[#This Row],[Credit Sales Commission]],data[[#This Row],[Credit Sales Incentive]],data[[#This Row],[Sundry]],data[[#This Row],[GST]])</f>
        <v>892.73498728250979</v>
      </c>
      <c r="O158" s="5">
        <v>2302</v>
      </c>
      <c r="P158" s="2"/>
    </row>
    <row r="159" spans="1:16" x14ac:dyDescent="0.3">
      <c r="A159" t="s">
        <v>205</v>
      </c>
      <c r="B159" s="1">
        <v>44966</v>
      </c>
      <c r="C159" s="1" t="s">
        <v>174</v>
      </c>
      <c r="D159" s="26">
        <v>5</v>
      </c>
      <c r="E159" t="s">
        <v>243</v>
      </c>
      <c r="F159" s="2">
        <v>2106.9803074490737</v>
      </c>
      <c r="G159" s="2">
        <v>1048.1027057314104</v>
      </c>
      <c r="K159" s="2"/>
      <c r="L159" s="2"/>
      <c r="M159" s="2">
        <f>(data[[#This Row],[Commission]]+data[[#This Row],[Incentive]]+data[[#This Row],[Credit Sales Commission]]+data[[#This Row],[Credit Sales Incentive]])*0.1</f>
        <v>104.81027057314105</v>
      </c>
      <c r="N159" s="2">
        <f>SUM(data[[#This Row],[Commission]:[Incentive]],data[[#This Row],[Credit Sales Commission]],data[[#This Row],[Credit Sales Incentive]],data[[#This Row],[Sundry]],data[[#This Row],[GST]])</f>
        <v>1152.9129763045514</v>
      </c>
      <c r="O159" s="5">
        <v>2302</v>
      </c>
      <c r="P159" s="2"/>
    </row>
    <row r="160" spans="1:16" x14ac:dyDescent="0.3">
      <c r="A160" t="s">
        <v>207</v>
      </c>
      <c r="B160" s="1">
        <v>44966</v>
      </c>
      <c r="C160" s="1" t="s">
        <v>184</v>
      </c>
      <c r="D160" s="26">
        <v>7</v>
      </c>
      <c r="E160" t="s">
        <v>241</v>
      </c>
      <c r="F160" s="2">
        <v>2432.8112265959644</v>
      </c>
      <c r="G160" s="2">
        <v>963.69493042238457</v>
      </c>
      <c r="H160" s="2">
        <v>90</v>
      </c>
      <c r="K160" s="2"/>
      <c r="L160" s="2">
        <f>data[[#This Row],[Commission]]/7943.92*1009.74*1.1</f>
        <v>134.74323142090662</v>
      </c>
      <c r="M160" s="2">
        <f>(data[[#This Row],[Commission]]+data[[#This Row],[Incentive]]+data[[#This Row],[Credit Sales Commission]]+data[[#This Row],[Credit Sales Incentive]])*0.1</f>
        <v>105.36949304223845</v>
      </c>
      <c r="N160" s="2">
        <f>SUM(data[[#This Row],[Commission]:[Incentive]],data[[#This Row],[Credit Sales Commission]],data[[#This Row],[Credit Sales Incentive]],data[[#This Row],[Sundry]],data[[#This Row],[GST]])</f>
        <v>1293.8076548855295</v>
      </c>
      <c r="O160" s="5">
        <v>2302</v>
      </c>
      <c r="P160" s="2"/>
    </row>
    <row r="161" spans="1:16" x14ac:dyDescent="0.3">
      <c r="A161" t="s">
        <v>207</v>
      </c>
      <c r="B161" s="1">
        <v>44966</v>
      </c>
      <c r="C161" s="1" t="s">
        <v>183</v>
      </c>
      <c r="D161" s="26">
        <v>9</v>
      </c>
      <c r="E161" t="s">
        <v>244</v>
      </c>
      <c r="F161" s="2">
        <v>2004.4907455298207</v>
      </c>
      <c r="G161" s="2">
        <v>838.07923207411397</v>
      </c>
      <c r="H161" s="2">
        <v>62.5</v>
      </c>
      <c r="K161" s="2"/>
      <c r="L161" s="2">
        <f>data[[#This Row],[Commission]]/7943.92*1009.74*1.1</f>
        <v>117.17972187206914</v>
      </c>
      <c r="M161" s="2">
        <f>(data[[#This Row],[Commission]]+data[[#This Row],[Incentive]]+data[[#This Row],[Credit Sales Commission]]+data[[#This Row],[Credit Sales Incentive]])*0.1</f>
        <v>90.057923207411406</v>
      </c>
      <c r="N161" s="2">
        <f>SUM(data[[#This Row],[Commission]:[Incentive]],data[[#This Row],[Credit Sales Commission]],data[[#This Row],[Credit Sales Incentive]],data[[#This Row],[Sundry]],data[[#This Row],[GST]])</f>
        <v>1107.8168771535945</v>
      </c>
      <c r="O161" s="5">
        <v>2302</v>
      </c>
      <c r="P161" s="2"/>
    </row>
    <row r="162" spans="1:16" x14ac:dyDescent="0.3">
      <c r="A162" t="s">
        <v>209</v>
      </c>
      <c r="B162" s="1">
        <v>44966</v>
      </c>
      <c r="C162" s="1" t="s">
        <v>179</v>
      </c>
      <c r="D162" s="26">
        <v>7</v>
      </c>
      <c r="E162" t="s">
        <v>245</v>
      </c>
      <c r="F162" s="2">
        <v>18.126790605773067</v>
      </c>
      <c r="G162" s="2">
        <v>92.969668576699888</v>
      </c>
      <c r="K162" s="2"/>
      <c r="L162" s="2"/>
      <c r="M162" s="2">
        <f>(data[[#This Row],[Commission]]+data[[#This Row],[Incentive]]+data[[#This Row],[Credit Sales Commission]]+data[[#This Row],[Credit Sales Incentive]])*0.1</f>
        <v>9.2969668576699895</v>
      </c>
      <c r="N162" s="2">
        <f>SUM(data[[#This Row],[Commission]:[Incentive]],data[[#This Row],[Credit Sales Commission]],data[[#This Row],[Credit Sales Incentive]],data[[#This Row],[Sundry]],data[[#This Row],[GST]])</f>
        <v>102.26663543436987</v>
      </c>
      <c r="O162" s="5">
        <v>2302</v>
      </c>
      <c r="P162" s="2"/>
    </row>
    <row r="163" spans="1:16" x14ac:dyDescent="0.3">
      <c r="A163" t="s">
        <v>206</v>
      </c>
      <c r="B163" s="1">
        <v>44966</v>
      </c>
      <c r="C163" s="1" t="s">
        <v>193</v>
      </c>
      <c r="D163" s="26">
        <v>5</v>
      </c>
      <c r="E163" t="s">
        <v>242</v>
      </c>
      <c r="F163" s="2">
        <v>1245.2363231686088</v>
      </c>
      <c r="G163" s="2">
        <v>372.52670713923601</v>
      </c>
      <c r="K163" s="2"/>
      <c r="L163" s="2"/>
      <c r="M163" s="2">
        <f>(data[[#This Row],[Commission]]+data[[#This Row],[Incentive]]+data[[#This Row],[Credit Sales Commission]]+data[[#This Row],[Credit Sales Incentive]])*0.1</f>
        <v>37.2526707139236</v>
      </c>
      <c r="N163" s="2">
        <f>SUM(data[[#This Row],[Commission]:[Incentive]],data[[#This Row],[Credit Sales Commission]],data[[#This Row],[Credit Sales Incentive]],data[[#This Row],[Sundry]],data[[#This Row],[GST]])</f>
        <v>409.77937785315959</v>
      </c>
      <c r="O163" s="5">
        <v>2302</v>
      </c>
      <c r="P163" s="2"/>
    </row>
    <row r="164" spans="1:16" x14ac:dyDescent="0.3">
      <c r="A164" t="s">
        <v>206</v>
      </c>
      <c r="B164" s="1">
        <v>44966</v>
      </c>
      <c r="C164" s="1" t="s">
        <v>174</v>
      </c>
      <c r="D164" s="26">
        <v>5</v>
      </c>
      <c r="E164" t="s">
        <v>243</v>
      </c>
      <c r="F164" s="2">
        <v>1890.1288550249274</v>
      </c>
      <c r="G164" s="2">
        <v>481.26559372695624</v>
      </c>
      <c r="I164" s="2">
        <v>1533</v>
      </c>
      <c r="J164" s="2">
        <v>365.37</v>
      </c>
      <c r="K164" s="2"/>
      <c r="L164" s="2"/>
      <c r="M164" s="2">
        <f>(data[[#This Row],[Commission]]+data[[#This Row],[Incentive]]+data[[#This Row],[Credit Sales Commission]]+data[[#This Row],[Credit Sales Incentive]])*0.1</f>
        <v>84.66355937269563</v>
      </c>
      <c r="N164" s="2">
        <f>SUM(data[[#This Row],[Commission]:[Incentive]],data[[#This Row],[Credit Sales Commission]],data[[#This Row],[Credit Sales Incentive]],data[[#This Row],[Sundry]],data[[#This Row],[GST]])</f>
        <v>931.2991530996519</v>
      </c>
      <c r="O164" s="5">
        <v>2302</v>
      </c>
      <c r="P164" s="2"/>
    </row>
    <row r="165" spans="1:16" x14ac:dyDescent="0.3">
      <c r="A165" t="s">
        <v>208</v>
      </c>
      <c r="B165" s="1">
        <v>44966</v>
      </c>
      <c r="C165" s="1" t="s">
        <v>184</v>
      </c>
      <c r="D165" s="26">
        <v>7</v>
      </c>
      <c r="E165" t="s">
        <v>241</v>
      </c>
      <c r="F165" s="2">
        <v>1658.5824849798396</v>
      </c>
      <c r="G165" s="2">
        <v>395.30119374711114</v>
      </c>
      <c r="H165" s="2">
        <v>37.5</v>
      </c>
      <c r="K165" s="2"/>
      <c r="L165" s="2">
        <f>data[[#This Row],[Sales amount]]/14130.03*777.15</f>
        <v>91.221842996942129</v>
      </c>
      <c r="M165" s="2">
        <f>(data[[#This Row],[Commission]]+data[[#This Row],[Incentive]]+data[[#This Row],[Credit Sales Commission]]+data[[#This Row],[Credit Sales Incentive]])*0.1</f>
        <v>43.28011937471112</v>
      </c>
      <c r="N165" s="2">
        <f>SUM(data[[#This Row],[Commission]:[Incentive]],data[[#This Row],[Credit Sales Commission]],data[[#This Row],[Credit Sales Incentive]],data[[#This Row],[Sundry]],data[[#This Row],[GST]])</f>
        <v>567.30315611876438</v>
      </c>
      <c r="O165" s="5">
        <v>2302</v>
      </c>
      <c r="P165" s="2"/>
    </row>
    <row r="166" spans="1:16" x14ac:dyDescent="0.3">
      <c r="A166" t="s">
        <v>208</v>
      </c>
      <c r="B166" s="1">
        <v>44966</v>
      </c>
      <c r="C166" s="1" t="s">
        <v>183</v>
      </c>
      <c r="D166" s="26">
        <v>9</v>
      </c>
      <c r="E166" t="s">
        <v>244</v>
      </c>
      <c r="F166" s="2">
        <v>3316.6762553616604</v>
      </c>
      <c r="G166" s="2">
        <v>571.23502863571491</v>
      </c>
      <c r="H166" s="2">
        <v>40</v>
      </c>
      <c r="K166" s="2"/>
      <c r="L166" s="2">
        <f>data[[#This Row],[Sales amount]]/14130.03*777.15</f>
        <v>182.4168067480617</v>
      </c>
      <c r="M166" s="2">
        <f>(data[[#This Row],[Commission]]+data[[#This Row],[Incentive]]+data[[#This Row],[Credit Sales Commission]]+data[[#This Row],[Credit Sales Incentive]])*0.1</f>
        <v>61.123502863571495</v>
      </c>
      <c r="N166" s="2">
        <f>SUM(data[[#This Row],[Commission]:[Incentive]],data[[#This Row],[Credit Sales Commission]],data[[#This Row],[Credit Sales Incentive]],data[[#This Row],[Sundry]],data[[#This Row],[GST]])</f>
        <v>854.77533824734815</v>
      </c>
      <c r="O166" s="5">
        <v>2302</v>
      </c>
      <c r="P166" s="2"/>
    </row>
    <row r="167" spans="1:16" x14ac:dyDescent="0.3">
      <c r="A167" t="s">
        <v>205</v>
      </c>
      <c r="B167" s="1">
        <v>44967</v>
      </c>
      <c r="C167" s="1" t="s">
        <v>175</v>
      </c>
      <c r="D167" s="26">
        <v>6</v>
      </c>
      <c r="E167" t="s">
        <v>335</v>
      </c>
      <c r="F167" s="2">
        <v>1291.5997939287834</v>
      </c>
      <c r="G167" s="2">
        <v>736.16792775401495</v>
      </c>
      <c r="I167" s="2">
        <v>4830</v>
      </c>
      <c r="J167" s="2">
        <v>2475.8200000000002</v>
      </c>
      <c r="K167" s="2"/>
      <c r="L167" s="2"/>
      <c r="M167" s="2">
        <f>(data[[#This Row],[Commission]]+data[[#This Row],[Incentive]]+data[[#This Row],[Credit Sales Commission]]+data[[#This Row],[Credit Sales Incentive]])*0.1</f>
        <v>321.1987927754015</v>
      </c>
      <c r="N167" s="2">
        <f>SUM(data[[#This Row],[Commission]:[Incentive]],data[[#This Row],[Credit Sales Commission]],data[[#This Row],[Credit Sales Incentive]],data[[#This Row],[Sundry]],data[[#This Row],[GST]])</f>
        <v>3533.1867205294166</v>
      </c>
      <c r="O167" s="5">
        <v>2302</v>
      </c>
      <c r="P167" s="2"/>
    </row>
    <row r="168" spans="1:16" x14ac:dyDescent="0.3">
      <c r="A168" t="s">
        <v>205</v>
      </c>
      <c r="B168" s="1">
        <v>44967</v>
      </c>
      <c r="C168" s="1" t="s">
        <v>179</v>
      </c>
      <c r="D168" s="26">
        <v>2</v>
      </c>
      <c r="E168" t="s">
        <v>245</v>
      </c>
      <c r="F168" s="2">
        <v>25.822509261640281</v>
      </c>
      <c r="G168" s="2">
        <v>77.237202501927513</v>
      </c>
      <c r="K168" s="2"/>
      <c r="L168" s="2"/>
      <c r="M168" s="2">
        <f>(data[[#This Row],[Commission]]+data[[#This Row],[Incentive]]+data[[#This Row],[Credit Sales Commission]]+data[[#This Row],[Credit Sales Incentive]])*0.1</f>
        <v>7.723720250192752</v>
      </c>
      <c r="N168" s="2">
        <f>SUM(data[[#This Row],[Commission]:[Incentive]],data[[#This Row],[Credit Sales Commission]],data[[#This Row],[Credit Sales Incentive]],data[[#This Row],[Sundry]],data[[#This Row],[GST]])</f>
        <v>84.960922752120268</v>
      </c>
      <c r="O168" s="5">
        <v>2302</v>
      </c>
      <c r="P168" s="2"/>
    </row>
    <row r="169" spans="1:16" x14ac:dyDescent="0.3">
      <c r="A169" t="s">
        <v>205</v>
      </c>
      <c r="B169" s="1">
        <v>44967</v>
      </c>
      <c r="C169" s="1" t="s">
        <v>196</v>
      </c>
      <c r="D169" s="26">
        <v>10</v>
      </c>
      <c r="E169" t="s">
        <v>326</v>
      </c>
      <c r="F169" s="2">
        <v>6385.4936457730364</v>
      </c>
      <c r="G169" s="2">
        <v>3413.1653884246552</v>
      </c>
      <c r="K169" s="2"/>
      <c r="L169" s="2"/>
      <c r="M169" s="2">
        <f>(data[[#This Row],[Commission]]+data[[#This Row],[Incentive]]+data[[#This Row],[Credit Sales Commission]]+data[[#This Row],[Credit Sales Incentive]])*0.1</f>
        <v>341.31653884246555</v>
      </c>
      <c r="N169" s="2">
        <f>SUM(data[[#This Row],[Commission]:[Incentive]],data[[#This Row],[Credit Sales Commission]],data[[#This Row],[Credit Sales Incentive]],data[[#This Row],[Sundry]],data[[#This Row],[GST]])</f>
        <v>3754.4819272671207</v>
      </c>
      <c r="O169" s="5">
        <v>2302</v>
      </c>
      <c r="P169" s="2"/>
    </row>
    <row r="170" spans="1:16" x14ac:dyDescent="0.3">
      <c r="A170" t="s">
        <v>206</v>
      </c>
      <c r="B170" s="1">
        <v>44967</v>
      </c>
      <c r="C170" s="1" t="s">
        <v>175</v>
      </c>
      <c r="D170" s="26">
        <v>6</v>
      </c>
      <c r="E170" t="s">
        <v>335</v>
      </c>
      <c r="F170" s="2">
        <v>1008.5876096322996</v>
      </c>
      <c r="G170" s="2">
        <v>227.0131501540111</v>
      </c>
      <c r="K170" s="2"/>
      <c r="L170" s="2"/>
      <c r="M170" s="2">
        <f>(data[[#This Row],[Commission]]+data[[#This Row],[Incentive]]+data[[#This Row],[Credit Sales Commission]]+data[[#This Row],[Credit Sales Incentive]])*0.1</f>
        <v>22.701315015401111</v>
      </c>
      <c r="N170" s="2">
        <f>SUM(data[[#This Row],[Commission]:[Incentive]],data[[#This Row],[Credit Sales Commission]],data[[#This Row],[Credit Sales Incentive]],data[[#This Row],[Sundry]],data[[#This Row],[GST]])</f>
        <v>249.71446516941222</v>
      </c>
      <c r="O170" s="5">
        <v>2302</v>
      </c>
      <c r="P170" s="2"/>
    </row>
    <row r="171" spans="1:16" x14ac:dyDescent="0.3">
      <c r="A171" t="s">
        <v>206</v>
      </c>
      <c r="B171" s="1">
        <v>44967</v>
      </c>
      <c r="C171" s="1" t="s">
        <v>179</v>
      </c>
      <c r="D171" s="26">
        <v>2</v>
      </c>
      <c r="E171" t="s">
        <v>245</v>
      </c>
      <c r="F171" s="2">
        <v>870.16252351131061</v>
      </c>
      <c r="G171" s="2">
        <v>215.74465378464868</v>
      </c>
      <c r="K171" s="2"/>
      <c r="L171" s="2"/>
      <c r="M171" s="2">
        <f>(data[[#This Row],[Commission]]+data[[#This Row],[Incentive]]+data[[#This Row],[Credit Sales Commission]]+data[[#This Row],[Credit Sales Incentive]])*0.1</f>
        <v>21.574465378464868</v>
      </c>
      <c r="N171" s="2">
        <f>SUM(data[[#This Row],[Commission]:[Incentive]],data[[#This Row],[Credit Sales Commission]],data[[#This Row],[Credit Sales Incentive]],data[[#This Row],[Sundry]],data[[#This Row],[GST]])</f>
        <v>237.31911916311356</v>
      </c>
      <c r="O171" s="5">
        <v>2302</v>
      </c>
      <c r="P171" s="2"/>
    </row>
    <row r="172" spans="1:16" x14ac:dyDescent="0.3">
      <c r="A172" t="s">
        <v>206</v>
      </c>
      <c r="B172" s="1">
        <v>44967</v>
      </c>
      <c r="C172" s="1" t="s">
        <v>196</v>
      </c>
      <c r="D172" s="26">
        <v>10</v>
      </c>
      <c r="E172" t="s">
        <v>326</v>
      </c>
      <c r="F172" s="2">
        <v>1653.8997407179004</v>
      </c>
      <c r="G172" s="2">
        <v>450.84051153767405</v>
      </c>
      <c r="K172" s="2"/>
      <c r="L172" s="2"/>
      <c r="M172" s="2">
        <f>(data[[#This Row],[Commission]]+data[[#This Row],[Incentive]]+data[[#This Row],[Credit Sales Commission]]+data[[#This Row],[Credit Sales Incentive]])*0.1</f>
        <v>45.084051153767405</v>
      </c>
      <c r="N172" s="2">
        <f>SUM(data[[#This Row],[Commission]:[Incentive]],data[[#This Row],[Credit Sales Commission]],data[[#This Row],[Credit Sales Incentive]],data[[#This Row],[Sundry]],data[[#This Row],[GST]])</f>
        <v>495.92456269144145</v>
      </c>
      <c r="O172" s="5">
        <v>2302</v>
      </c>
      <c r="P172" s="2"/>
    </row>
    <row r="173" spans="1:16" x14ac:dyDescent="0.3">
      <c r="A173" t="s">
        <v>210</v>
      </c>
      <c r="B173" s="1">
        <v>44967</v>
      </c>
      <c r="C173" s="1" t="s">
        <v>195</v>
      </c>
      <c r="D173" s="26">
        <v>9</v>
      </c>
      <c r="E173" t="s">
        <v>294</v>
      </c>
      <c r="F173" s="2">
        <v>3997.1216578155845</v>
      </c>
      <c r="G173" s="2">
        <v>1664.703015608774</v>
      </c>
      <c r="K173" s="2"/>
      <c r="L173" s="2"/>
      <c r="M173" s="2">
        <f>(data[[#This Row],[Commission]]+data[[#This Row],[Incentive]]+data[[#This Row],[Credit Sales Commission]]+data[[#This Row],[Credit Sales Incentive]])*0.1</f>
        <v>166.4703015608774</v>
      </c>
      <c r="N173" s="2">
        <f>SUM(data[[#This Row],[Commission]:[Incentive]],data[[#This Row],[Credit Sales Commission]],data[[#This Row],[Credit Sales Incentive]],data[[#This Row],[Sundry]],data[[#This Row],[GST]])</f>
        <v>1831.1733171696515</v>
      </c>
      <c r="O173" s="5">
        <v>2302</v>
      </c>
      <c r="P173" s="2"/>
    </row>
    <row r="174" spans="1:16" x14ac:dyDescent="0.3">
      <c r="A174" t="s">
        <v>210</v>
      </c>
      <c r="B174" s="1">
        <v>44967</v>
      </c>
      <c r="C174" s="1" t="s">
        <v>189</v>
      </c>
      <c r="D174" s="26">
        <v>8</v>
      </c>
      <c r="E174" t="s">
        <v>295</v>
      </c>
      <c r="F174" s="2">
        <v>5313.6059926036842</v>
      </c>
      <c r="G174" s="2">
        <v>1855.4671682400676</v>
      </c>
      <c r="K174" s="2"/>
      <c r="L174" s="2"/>
      <c r="M174" s="2">
        <f>(data[[#This Row],[Commission]]+data[[#This Row],[Incentive]]+data[[#This Row],[Credit Sales Commission]]+data[[#This Row],[Credit Sales Incentive]])*0.1</f>
        <v>185.54671682400678</v>
      </c>
      <c r="N174" s="2">
        <f>SUM(data[[#This Row],[Commission]:[Incentive]],data[[#This Row],[Credit Sales Commission]],data[[#This Row],[Credit Sales Incentive]],data[[#This Row],[Sundry]],data[[#This Row],[GST]])</f>
        <v>2041.0138850640744</v>
      </c>
      <c r="O174" s="5">
        <v>2302</v>
      </c>
      <c r="P174" s="2"/>
    </row>
    <row r="175" spans="1:16" x14ac:dyDescent="0.3">
      <c r="A175" t="s">
        <v>205</v>
      </c>
      <c r="B175" s="1">
        <v>44968</v>
      </c>
      <c r="C175" s="1" t="s">
        <v>197</v>
      </c>
      <c r="D175" s="26">
        <v>12</v>
      </c>
      <c r="E175" t="s">
        <v>297</v>
      </c>
      <c r="F175" s="2">
        <v>19302.134002322873</v>
      </c>
      <c r="G175" s="2">
        <v>9746.5242758187906</v>
      </c>
      <c r="K175" s="2"/>
      <c r="L175" s="2"/>
      <c r="M175" s="2">
        <f>(data[[#This Row],[Commission]]+data[[#This Row],[Incentive]]+data[[#This Row],[Credit Sales Commission]]+data[[#This Row],[Credit Sales Incentive]])*0.1</f>
        <v>974.65242758187912</v>
      </c>
      <c r="N175" s="2">
        <f>SUM(data[[#This Row],[Commission]:[Incentive]],data[[#This Row],[Credit Sales Commission]],data[[#This Row],[Credit Sales Incentive]],data[[#This Row],[Sundry]],data[[#This Row],[GST]])</f>
        <v>10721.17670340067</v>
      </c>
      <c r="O175" s="5">
        <v>2302</v>
      </c>
      <c r="P175" s="2"/>
    </row>
    <row r="176" spans="1:16" x14ac:dyDescent="0.3">
      <c r="A176" t="s">
        <v>207</v>
      </c>
      <c r="B176" s="1">
        <v>44968</v>
      </c>
      <c r="C176" s="1" t="s">
        <v>177</v>
      </c>
      <c r="D176" s="26">
        <v>5</v>
      </c>
      <c r="E176" t="s">
        <v>296</v>
      </c>
      <c r="F176" s="2">
        <v>490.71521359332371</v>
      </c>
      <c r="G176" s="2">
        <v>261.68447829674898</v>
      </c>
      <c r="H176" s="2">
        <v>15</v>
      </c>
      <c r="K176" s="2"/>
      <c r="L176" s="2">
        <f>data[[#This Row],[Commission]]/7943.92*1009.74*1.1</f>
        <v>36.58856252667389</v>
      </c>
      <c r="M176" s="2">
        <f>(data[[#This Row],[Commission]]+data[[#This Row],[Incentive]]+data[[#This Row],[Credit Sales Commission]]+data[[#This Row],[Credit Sales Incentive]])*0.1</f>
        <v>27.6684478296749</v>
      </c>
      <c r="N176" s="2">
        <f>SUM(data[[#This Row],[Commission]:[Incentive]],data[[#This Row],[Credit Sales Commission]],data[[#This Row],[Credit Sales Incentive]],data[[#This Row],[Sundry]],data[[#This Row],[GST]])</f>
        <v>340.94148865309779</v>
      </c>
      <c r="O176" s="5">
        <v>2302</v>
      </c>
      <c r="P176" s="2"/>
    </row>
    <row r="177" spans="1:16" x14ac:dyDescent="0.3">
      <c r="A177" t="s">
        <v>207</v>
      </c>
      <c r="B177" s="1">
        <v>44968</v>
      </c>
      <c r="C177" s="1" t="s">
        <v>180</v>
      </c>
      <c r="D177" s="26">
        <v>6</v>
      </c>
      <c r="E177" t="s">
        <v>246</v>
      </c>
      <c r="F177" s="2">
        <v>3908.0574046374277</v>
      </c>
      <c r="G177" s="2">
        <v>1476.130199157365</v>
      </c>
      <c r="H177" s="2">
        <v>60</v>
      </c>
      <c r="K177" s="2"/>
      <c r="L177" s="2">
        <f>data[[#This Row],[Commission]]/7943.92*1009.74*1.1+0.02</f>
        <v>206.4116149743293</v>
      </c>
      <c r="M177" s="2">
        <f>(data[[#This Row],[Commission]]+data[[#This Row],[Incentive]]+data[[#This Row],[Credit Sales Commission]]+data[[#This Row],[Credit Sales Incentive]])*0.1</f>
        <v>153.61301991573652</v>
      </c>
      <c r="N177" s="2">
        <f>SUM(data[[#This Row],[Commission]:[Incentive]],data[[#This Row],[Credit Sales Commission]],data[[#This Row],[Credit Sales Incentive]],data[[#This Row],[Sundry]],data[[#This Row],[GST]])</f>
        <v>1896.1548340474308</v>
      </c>
      <c r="O177" s="5">
        <v>2302</v>
      </c>
      <c r="P177" s="2"/>
    </row>
    <row r="178" spans="1:16" x14ac:dyDescent="0.3">
      <c r="A178" t="s">
        <v>209</v>
      </c>
      <c r="B178" s="1">
        <v>44968</v>
      </c>
      <c r="C178" s="1" t="s">
        <v>176</v>
      </c>
      <c r="D178" s="26">
        <v>5</v>
      </c>
      <c r="E178" t="s">
        <v>247</v>
      </c>
      <c r="F178" s="2">
        <v>1096.3679771878492</v>
      </c>
      <c r="G178" s="2">
        <v>488.68828693906437</v>
      </c>
      <c r="K178" s="2"/>
      <c r="L178" s="2">
        <v>-0.02</v>
      </c>
      <c r="M178" s="2">
        <f>(data[[#This Row],[Commission]]+data[[#This Row],[Incentive]]+data[[#This Row],[Credit Sales Commission]]+data[[#This Row],[Credit Sales Incentive]])*0.1</f>
        <v>48.868828693906437</v>
      </c>
      <c r="N178" s="2">
        <f>SUM(data[[#This Row],[Commission]:[Incentive]],data[[#This Row],[Credit Sales Commission]],data[[#This Row],[Credit Sales Incentive]],data[[#This Row],[Sundry]],data[[#This Row],[GST]])</f>
        <v>537.53711563297088</v>
      </c>
      <c r="O178" s="5">
        <v>2302</v>
      </c>
      <c r="P178" s="2"/>
    </row>
    <row r="179" spans="1:16" x14ac:dyDescent="0.3">
      <c r="A179" t="s">
        <v>206</v>
      </c>
      <c r="B179" s="1">
        <v>44968</v>
      </c>
      <c r="C179" s="1" t="s">
        <v>197</v>
      </c>
      <c r="D179" s="26">
        <v>12</v>
      </c>
      <c r="E179" t="s">
        <v>297</v>
      </c>
      <c r="F179" s="2">
        <v>1750.5703225122425</v>
      </c>
      <c r="G179" s="2">
        <v>500.71504269372531</v>
      </c>
      <c r="K179" s="2"/>
      <c r="L179" s="2"/>
      <c r="M179" s="2">
        <f>(data[[#This Row],[Commission]]+data[[#This Row],[Incentive]]+data[[#This Row],[Credit Sales Commission]]+data[[#This Row],[Credit Sales Incentive]])*0.1</f>
        <v>50.071504269372532</v>
      </c>
      <c r="N179" s="2">
        <f>SUM(data[[#This Row],[Commission]:[Incentive]],data[[#This Row],[Credit Sales Commission]],data[[#This Row],[Credit Sales Incentive]],data[[#This Row],[Sundry]],data[[#This Row],[GST]])</f>
        <v>550.78654696309786</v>
      </c>
      <c r="O179" s="5">
        <v>2302</v>
      </c>
      <c r="P179" s="2"/>
    </row>
    <row r="180" spans="1:16" x14ac:dyDescent="0.3">
      <c r="A180" t="s">
        <v>208</v>
      </c>
      <c r="B180" s="1">
        <v>44968</v>
      </c>
      <c r="C180" s="1" t="s">
        <v>177</v>
      </c>
      <c r="D180" s="26">
        <v>5</v>
      </c>
      <c r="E180" t="s">
        <v>296</v>
      </c>
      <c r="F180" s="2">
        <v>890.00435212630919</v>
      </c>
      <c r="G180" s="2">
        <v>170.74298385990292</v>
      </c>
      <c r="H180" s="2">
        <v>12.51</v>
      </c>
      <c r="K180" s="2"/>
      <c r="L180" s="2">
        <f>data[[#This Row],[Sales amount]]/14130.03*777.15</f>
        <v>48.950135438846281</v>
      </c>
      <c r="M180" s="2">
        <f>(data[[#This Row],[Commission]]+data[[#This Row],[Incentive]]+data[[#This Row],[Credit Sales Commission]]+data[[#This Row],[Credit Sales Incentive]])*0.1</f>
        <v>18.32529838599029</v>
      </c>
      <c r="N180" s="2">
        <f>SUM(data[[#This Row],[Commission]:[Incentive]],data[[#This Row],[Credit Sales Commission]],data[[#This Row],[Credit Sales Incentive]],data[[#This Row],[Sundry]],data[[#This Row],[GST]])</f>
        <v>250.52841768473948</v>
      </c>
      <c r="O180" s="5">
        <v>2302</v>
      </c>
      <c r="P180" s="2"/>
    </row>
    <row r="181" spans="1:16" x14ac:dyDescent="0.3">
      <c r="A181" t="s">
        <v>208</v>
      </c>
      <c r="B181" s="1">
        <v>44968</v>
      </c>
      <c r="C181" s="1" t="s">
        <v>180</v>
      </c>
      <c r="D181" s="26">
        <v>6</v>
      </c>
      <c r="E181" t="s">
        <v>246</v>
      </c>
      <c r="F181" s="2">
        <v>1565.7858985830865</v>
      </c>
      <c r="G181" s="2">
        <v>464.21459991399104</v>
      </c>
      <c r="H181" s="2">
        <v>35</v>
      </c>
      <c r="K181" s="2"/>
      <c r="L181" s="2">
        <f>data[[#This Row],[Sales amount]]/14130.03*777.15</f>
        <v>86.118041581217142</v>
      </c>
      <c r="M181" s="2">
        <f>(data[[#This Row],[Commission]]+data[[#This Row],[Incentive]]+data[[#This Row],[Credit Sales Commission]]+data[[#This Row],[Credit Sales Incentive]])*0.1</f>
        <v>49.921459991399104</v>
      </c>
      <c r="N181" s="2">
        <f>SUM(data[[#This Row],[Commission]:[Incentive]],data[[#This Row],[Credit Sales Commission]],data[[#This Row],[Credit Sales Incentive]],data[[#This Row],[Sundry]],data[[#This Row],[GST]])</f>
        <v>635.2541014866074</v>
      </c>
      <c r="O181" s="5">
        <v>2302</v>
      </c>
      <c r="P181" s="2"/>
    </row>
    <row r="182" spans="1:16" x14ac:dyDescent="0.3">
      <c r="A182" t="s">
        <v>210</v>
      </c>
      <c r="B182" s="1">
        <v>44968</v>
      </c>
      <c r="C182" s="1" t="s">
        <v>186</v>
      </c>
      <c r="D182" s="26">
        <v>8</v>
      </c>
      <c r="E182" t="s">
        <v>298</v>
      </c>
      <c r="F182" s="2">
        <v>4654.8257383805476</v>
      </c>
      <c r="G182" s="2">
        <v>1598.6050842797863</v>
      </c>
      <c r="K182" s="2"/>
      <c r="L182" s="2"/>
      <c r="M182" s="2">
        <f>(data[[#This Row],[Commission]]+data[[#This Row],[Incentive]]+data[[#This Row],[Credit Sales Commission]]+data[[#This Row],[Credit Sales Incentive]])*0.1</f>
        <v>159.86050842797863</v>
      </c>
      <c r="N182" s="2">
        <f>SUM(data[[#This Row],[Commission]:[Incentive]],data[[#This Row],[Credit Sales Commission]],data[[#This Row],[Credit Sales Incentive]],data[[#This Row],[Sundry]],data[[#This Row],[GST]])</f>
        <v>1758.4655927077649</v>
      </c>
      <c r="O182" s="5">
        <v>2302</v>
      </c>
      <c r="P182" s="2"/>
    </row>
    <row r="183" spans="1:16" x14ac:dyDescent="0.3">
      <c r="A183" t="s">
        <v>205</v>
      </c>
      <c r="B183" s="1">
        <v>44969</v>
      </c>
      <c r="C183" s="1" t="s">
        <v>176</v>
      </c>
      <c r="D183" s="26">
        <v>5</v>
      </c>
      <c r="E183" t="s">
        <v>247</v>
      </c>
      <c r="F183" s="2">
        <v>28.879834207577414</v>
      </c>
      <c r="G183" s="2">
        <v>62.032756146096958</v>
      </c>
      <c r="K183" s="2"/>
      <c r="L183" s="2"/>
      <c r="M183" s="2">
        <f>(data[[#This Row],[Commission]]+data[[#This Row],[Incentive]]+data[[#This Row],[Credit Sales Commission]]+data[[#This Row],[Credit Sales Incentive]])*0.1</f>
        <v>6.2032756146096961</v>
      </c>
      <c r="N183" s="2">
        <f>SUM(data[[#This Row],[Commission]:[Incentive]],data[[#This Row],[Credit Sales Commission]],data[[#This Row],[Credit Sales Incentive]],data[[#This Row],[Sundry]],data[[#This Row],[GST]])</f>
        <v>68.236031760706652</v>
      </c>
      <c r="O183" s="5">
        <v>2302</v>
      </c>
      <c r="P183" s="2"/>
    </row>
    <row r="184" spans="1:16" x14ac:dyDescent="0.3">
      <c r="A184" t="s">
        <v>207</v>
      </c>
      <c r="B184" s="1">
        <v>44969</v>
      </c>
      <c r="C184" s="1" t="s">
        <v>198</v>
      </c>
      <c r="D184" s="26">
        <v>14</v>
      </c>
      <c r="E184" t="s">
        <v>248</v>
      </c>
      <c r="F184" s="2">
        <v>2067.7169478968349</v>
      </c>
      <c r="G184" s="2">
        <v>834.47405468672389</v>
      </c>
      <c r="H184" s="2">
        <v>65</v>
      </c>
      <c r="K184" s="2"/>
      <c r="L184" s="2">
        <f>data[[#This Row],[Commission]]/7943.92*1009.74*1.1</f>
        <v>116.67564819098253</v>
      </c>
      <c r="M184" s="2">
        <f>(data[[#This Row],[Commission]]+data[[#This Row],[Incentive]]+data[[#This Row],[Credit Sales Commission]]+data[[#This Row],[Credit Sales Incentive]])*0.1</f>
        <v>89.9474054686724</v>
      </c>
      <c r="N184" s="2">
        <f>SUM(data[[#This Row],[Commission]:[Incentive]],data[[#This Row],[Credit Sales Commission]],data[[#This Row],[Credit Sales Incentive]],data[[#This Row],[Sundry]],data[[#This Row],[GST]])</f>
        <v>1106.0971083463787</v>
      </c>
      <c r="O184" s="5">
        <v>2302</v>
      </c>
      <c r="P184" s="2"/>
    </row>
    <row r="185" spans="1:16" x14ac:dyDescent="0.3">
      <c r="A185" t="s">
        <v>209</v>
      </c>
      <c r="B185" s="1">
        <v>44969</v>
      </c>
      <c r="C185" s="1" t="s">
        <v>184</v>
      </c>
      <c r="D185" s="26">
        <v>3</v>
      </c>
      <c r="E185" t="s">
        <v>249</v>
      </c>
      <c r="F185" s="2">
        <v>2928.6051578548686</v>
      </c>
      <c r="G185" s="2">
        <v>1223.4436740621588</v>
      </c>
      <c r="K185" s="2"/>
      <c r="L185" s="2"/>
      <c r="M185" s="2">
        <f>(data[[#This Row],[Commission]]+data[[#This Row],[Incentive]]+data[[#This Row],[Credit Sales Commission]]+data[[#This Row],[Credit Sales Incentive]])*0.1</f>
        <v>122.34436740621589</v>
      </c>
      <c r="N185" s="2">
        <f>SUM(data[[#This Row],[Commission]:[Incentive]],data[[#This Row],[Credit Sales Commission]],data[[#This Row],[Credit Sales Incentive]],data[[#This Row],[Sundry]],data[[#This Row],[GST]])</f>
        <v>1345.7880414683748</v>
      </c>
      <c r="O185" s="5">
        <v>2302</v>
      </c>
      <c r="P185" s="2"/>
    </row>
    <row r="186" spans="1:16" x14ac:dyDescent="0.3">
      <c r="A186" t="s">
        <v>209</v>
      </c>
      <c r="B186" s="1">
        <v>44969</v>
      </c>
      <c r="C186" s="1" t="s">
        <v>187</v>
      </c>
      <c r="D186" s="26">
        <v>7</v>
      </c>
      <c r="E186" t="s">
        <v>250</v>
      </c>
      <c r="F186" s="2">
        <v>6759.0170771011835</v>
      </c>
      <c r="G186" s="2">
        <v>2790.4708542012186</v>
      </c>
      <c r="K186" s="2"/>
      <c r="L186" s="2">
        <v>-0.03</v>
      </c>
      <c r="M186" s="2">
        <f>(data[[#This Row],[Commission]]+data[[#This Row],[Incentive]]+data[[#This Row],[Credit Sales Commission]]+data[[#This Row],[Credit Sales Incentive]])*0.1</f>
        <v>279.04708542012185</v>
      </c>
      <c r="N186" s="2">
        <f>SUM(data[[#This Row],[Commission]:[Incentive]],data[[#This Row],[Credit Sales Commission]],data[[#This Row],[Credit Sales Incentive]],data[[#This Row],[Sundry]],data[[#This Row],[GST]])</f>
        <v>3069.48793962134</v>
      </c>
      <c r="O186" s="5">
        <v>2302</v>
      </c>
      <c r="P186" s="2"/>
    </row>
    <row r="187" spans="1:16" x14ac:dyDescent="0.3">
      <c r="A187" t="s">
        <v>209</v>
      </c>
      <c r="B187" s="1">
        <v>44969</v>
      </c>
      <c r="C187" s="1" t="s">
        <v>187</v>
      </c>
      <c r="D187" s="26">
        <v>0</v>
      </c>
      <c r="E187" t="s">
        <v>226</v>
      </c>
      <c r="F187" s="2">
        <v>2195.66204956305</v>
      </c>
      <c r="G187" s="2">
        <v>937.80457298989074</v>
      </c>
      <c r="K187" s="2"/>
      <c r="L187" s="2"/>
      <c r="M187" s="2">
        <f>(data[[#This Row],[Commission]]+data[[#This Row],[Incentive]]+data[[#This Row],[Credit Sales Commission]]+data[[#This Row],[Credit Sales Incentive]])*0.1</f>
        <v>93.780457298989077</v>
      </c>
      <c r="N187" s="2">
        <f>SUM(data[[#This Row],[Commission]:[Incentive]],data[[#This Row],[Credit Sales Commission]],data[[#This Row],[Credit Sales Incentive]],data[[#This Row],[Sundry]],data[[#This Row],[GST]])</f>
        <v>1031.5850302888798</v>
      </c>
      <c r="O187" s="5">
        <v>2302</v>
      </c>
      <c r="P187" s="2"/>
    </row>
    <row r="188" spans="1:16" x14ac:dyDescent="0.3">
      <c r="A188" t="s">
        <v>209</v>
      </c>
      <c r="B188" s="1">
        <v>44969</v>
      </c>
      <c r="C188" s="1" t="s">
        <v>185</v>
      </c>
      <c r="D188" s="26">
        <v>5</v>
      </c>
      <c r="E188" t="s">
        <v>251</v>
      </c>
      <c r="F188" s="2">
        <v>3228.8364002634821</v>
      </c>
      <c r="G188" s="2">
        <v>1364.1552855668606</v>
      </c>
      <c r="K188" s="2"/>
      <c r="L188" s="2">
        <v>-0.03</v>
      </c>
      <c r="M188" s="2">
        <f>(data[[#This Row],[Commission]]+data[[#This Row],[Incentive]]+data[[#This Row],[Credit Sales Commission]]+data[[#This Row],[Credit Sales Incentive]])*0.1</f>
        <v>136.41552855668607</v>
      </c>
      <c r="N188" s="2">
        <f>SUM(data[[#This Row],[Commission]:[Incentive]],data[[#This Row],[Credit Sales Commission]],data[[#This Row],[Credit Sales Incentive]],data[[#This Row],[Sundry]],data[[#This Row],[GST]])</f>
        <v>1500.5408141235466</v>
      </c>
      <c r="O188" s="5">
        <v>2302</v>
      </c>
      <c r="P188" s="2"/>
    </row>
    <row r="189" spans="1:16" x14ac:dyDescent="0.3">
      <c r="A189" t="s">
        <v>206</v>
      </c>
      <c r="B189" s="1">
        <v>44969</v>
      </c>
      <c r="C189" s="1" t="s">
        <v>176</v>
      </c>
      <c r="D189" s="26">
        <v>5</v>
      </c>
      <c r="E189" t="s">
        <v>247</v>
      </c>
      <c r="F189" s="2">
        <v>1699.6611197695361</v>
      </c>
      <c r="G189" s="2">
        <v>367.3253955439933</v>
      </c>
      <c r="K189" s="2"/>
      <c r="L189" s="2"/>
      <c r="M189" s="2">
        <f>(data[[#This Row],[Commission]]+data[[#This Row],[Incentive]]+data[[#This Row],[Credit Sales Commission]]+data[[#This Row],[Credit Sales Incentive]])*0.1</f>
        <v>36.732539554399331</v>
      </c>
      <c r="N189" s="2">
        <f>SUM(data[[#This Row],[Commission]:[Incentive]],data[[#This Row],[Credit Sales Commission]],data[[#This Row],[Credit Sales Incentive]],data[[#This Row],[Sundry]],data[[#This Row],[GST]])</f>
        <v>404.05793509839265</v>
      </c>
      <c r="O189" s="5">
        <v>2302</v>
      </c>
      <c r="P189" s="2"/>
    </row>
    <row r="190" spans="1:16" x14ac:dyDescent="0.3">
      <c r="A190" t="s">
        <v>208</v>
      </c>
      <c r="B190" s="1">
        <v>44969</v>
      </c>
      <c r="C190" s="1" t="s">
        <v>198</v>
      </c>
      <c r="D190" s="26">
        <v>14</v>
      </c>
      <c r="E190" t="s">
        <v>248</v>
      </c>
      <c r="F190" s="2">
        <v>1394.5952138066423</v>
      </c>
      <c r="G190" s="2">
        <v>157.26044914975998</v>
      </c>
      <c r="H190" s="2">
        <v>17.5</v>
      </c>
      <c r="K190" s="2"/>
      <c r="L190" s="2">
        <f>data[[#This Row],[Sales amount]]/14130.03*777.15</f>
        <v>76.702573908889931</v>
      </c>
      <c r="M190" s="2">
        <f>(data[[#This Row],[Commission]]+data[[#This Row],[Incentive]]+data[[#This Row],[Credit Sales Commission]]+data[[#This Row],[Credit Sales Incentive]])*0.1</f>
        <v>17.476044914975997</v>
      </c>
      <c r="N190" s="2">
        <f>SUM(data[[#This Row],[Commission]:[Incentive]],data[[#This Row],[Credit Sales Commission]],data[[#This Row],[Credit Sales Incentive]],data[[#This Row],[Sundry]],data[[#This Row],[GST]])</f>
        <v>268.93906797362592</v>
      </c>
      <c r="O190" s="5">
        <v>2302</v>
      </c>
      <c r="P190" s="2"/>
    </row>
    <row r="191" spans="1:16" x14ac:dyDescent="0.3">
      <c r="A191" t="s">
        <v>210</v>
      </c>
      <c r="B191" s="1">
        <v>44969</v>
      </c>
      <c r="C191" s="1" t="s">
        <v>182</v>
      </c>
      <c r="D191" s="26">
        <v>10</v>
      </c>
      <c r="E191" t="s">
        <v>326</v>
      </c>
      <c r="F191" s="2">
        <v>964.77135622924243</v>
      </c>
      <c r="G191" s="2">
        <v>407.13758834727537</v>
      </c>
      <c r="K191" s="2"/>
      <c r="L191" s="2"/>
      <c r="M191" s="2">
        <f>(data[[#This Row],[Commission]]+data[[#This Row],[Incentive]]+data[[#This Row],[Credit Sales Commission]]+data[[#This Row],[Credit Sales Incentive]])*0.1</f>
        <v>40.713758834727543</v>
      </c>
      <c r="N191" s="2">
        <f>SUM(data[[#This Row],[Commission]:[Incentive]],data[[#This Row],[Credit Sales Commission]],data[[#This Row],[Credit Sales Incentive]],data[[#This Row],[Sundry]],data[[#This Row],[GST]])</f>
        <v>447.85134718200288</v>
      </c>
      <c r="O191" s="5">
        <v>2302</v>
      </c>
      <c r="P191" s="2"/>
    </row>
    <row r="192" spans="1:16" x14ac:dyDescent="0.3">
      <c r="A192" t="s">
        <v>205</v>
      </c>
      <c r="B192" s="1">
        <v>44970</v>
      </c>
      <c r="C192" s="1" t="s">
        <v>187</v>
      </c>
      <c r="D192" s="26">
        <v>5</v>
      </c>
      <c r="E192" t="s">
        <v>250</v>
      </c>
      <c r="F192" s="2">
        <v>4843.6009860279382</v>
      </c>
      <c r="G192" s="2">
        <v>2540.3321121225549</v>
      </c>
      <c r="K192" s="2"/>
      <c r="L192" s="2"/>
      <c r="M192" s="2">
        <f>(data[[#This Row],[Commission]]+data[[#This Row],[Incentive]]+data[[#This Row],[Credit Sales Commission]]+data[[#This Row],[Credit Sales Incentive]])*0.1</f>
        <v>254.03321121225551</v>
      </c>
      <c r="N192" s="2">
        <f>SUM(data[[#This Row],[Commission]:[Incentive]],data[[#This Row],[Credit Sales Commission]],data[[#This Row],[Credit Sales Incentive]],data[[#This Row],[Sundry]],data[[#This Row],[GST]])</f>
        <v>2794.3653233348105</v>
      </c>
      <c r="O192" s="5">
        <v>2302</v>
      </c>
      <c r="P192" s="2"/>
    </row>
    <row r="193" spans="1:16" x14ac:dyDescent="0.3">
      <c r="A193" t="s">
        <v>205</v>
      </c>
      <c r="B193" s="1">
        <v>44970</v>
      </c>
      <c r="C193" s="1" t="s">
        <v>185</v>
      </c>
      <c r="D193" s="26">
        <v>4</v>
      </c>
      <c r="E193" t="s">
        <v>251</v>
      </c>
      <c r="F193" s="2">
        <v>3810.1617979115576</v>
      </c>
      <c r="G193" s="2">
        <v>1843.9431562623238</v>
      </c>
      <c r="K193" s="2"/>
      <c r="L193" s="2"/>
      <c r="M193" s="2">
        <f>(data[[#This Row],[Commission]]+data[[#This Row],[Incentive]]+data[[#This Row],[Credit Sales Commission]]+data[[#This Row],[Credit Sales Incentive]])*0.1</f>
        <v>184.39431562623238</v>
      </c>
      <c r="N193" s="2">
        <f>SUM(data[[#This Row],[Commission]:[Incentive]],data[[#This Row],[Credit Sales Commission]],data[[#This Row],[Credit Sales Incentive]],data[[#This Row],[Sundry]],data[[#This Row],[GST]])</f>
        <v>2028.3374718885561</v>
      </c>
      <c r="O193" s="5">
        <v>2302</v>
      </c>
      <c r="P193" s="2"/>
    </row>
    <row r="194" spans="1:16" x14ac:dyDescent="0.3">
      <c r="A194" t="s">
        <v>205</v>
      </c>
      <c r="B194" s="1">
        <v>44970</v>
      </c>
      <c r="C194" s="1" t="s">
        <v>194</v>
      </c>
      <c r="D194" s="26">
        <v>12</v>
      </c>
      <c r="E194" t="s">
        <v>327</v>
      </c>
      <c r="F194" s="2">
        <v>4592.2843652790825</v>
      </c>
      <c r="G194" s="2">
        <v>2405.5851025993998</v>
      </c>
      <c r="I194" s="2">
        <v>9210</v>
      </c>
      <c r="J194" s="2">
        <v>4711.6099999999997</v>
      </c>
      <c r="K194" s="2"/>
      <c r="L194" s="2"/>
      <c r="M194" s="2">
        <f>(data[[#This Row],[Commission]]+data[[#This Row],[Incentive]]+data[[#This Row],[Credit Sales Commission]]+data[[#This Row],[Credit Sales Incentive]])*0.1</f>
        <v>711.71951025993997</v>
      </c>
      <c r="N194" s="2">
        <f>SUM(data[[#This Row],[Commission]:[Incentive]],data[[#This Row],[Credit Sales Commission]],data[[#This Row],[Credit Sales Incentive]],data[[#This Row],[Sundry]],data[[#This Row],[GST]])</f>
        <v>7828.9146128593393</v>
      </c>
      <c r="O194" s="5">
        <v>2302</v>
      </c>
      <c r="P194" s="2"/>
    </row>
    <row r="195" spans="1:16" x14ac:dyDescent="0.3">
      <c r="A195" t="s">
        <v>205</v>
      </c>
      <c r="B195" s="1">
        <v>44970</v>
      </c>
      <c r="C195" s="1" t="s">
        <v>183</v>
      </c>
      <c r="D195" s="26">
        <v>12</v>
      </c>
      <c r="E195" t="s">
        <v>252</v>
      </c>
      <c r="F195" s="2">
        <v>11446.322859282838</v>
      </c>
      <c r="G195" s="2">
        <v>5889.7888863673788</v>
      </c>
      <c r="K195" s="2"/>
      <c r="L195" s="2"/>
      <c r="M195" s="2">
        <f>(data[[#This Row],[Commission]]+data[[#This Row],[Incentive]]+data[[#This Row],[Credit Sales Commission]]+data[[#This Row],[Credit Sales Incentive]])*0.1</f>
        <v>588.97888863673791</v>
      </c>
      <c r="N195" s="2">
        <f>SUM(data[[#This Row],[Commission]:[Incentive]],data[[#This Row],[Credit Sales Commission]],data[[#This Row],[Credit Sales Incentive]],data[[#This Row],[Sundry]],data[[#This Row],[GST]])</f>
        <v>6478.7677750041166</v>
      </c>
      <c r="O195" s="5">
        <v>2302</v>
      </c>
      <c r="P195" s="2"/>
    </row>
    <row r="196" spans="1:16" x14ac:dyDescent="0.3">
      <c r="A196" t="s">
        <v>207</v>
      </c>
      <c r="B196" s="1">
        <v>44970</v>
      </c>
      <c r="C196" s="1" t="s">
        <v>184</v>
      </c>
      <c r="D196" s="26">
        <v>2</v>
      </c>
      <c r="E196" t="s">
        <v>249</v>
      </c>
      <c r="F196" s="2">
        <v>4951.1050091885581</v>
      </c>
      <c r="G196" s="2">
        <v>2009.1580968428877</v>
      </c>
      <c r="H196" s="2">
        <v>180</v>
      </c>
      <c r="K196" s="2"/>
      <c r="L196" s="2">
        <f>data[[#This Row],[Sales amount]]*0.05*1.1</f>
        <v>272.31077550537071</v>
      </c>
      <c r="M196" s="2">
        <f>(data[[#This Row],[Commission]]+data[[#This Row],[Incentive]]+data[[#This Row],[Credit Sales Commission]]+data[[#This Row],[Credit Sales Incentive]])*0.1</f>
        <v>218.9158096842888</v>
      </c>
      <c r="N196" s="2">
        <f>SUM(data[[#This Row],[Commission]:[Incentive]],data[[#This Row],[Credit Sales Commission]],data[[#This Row],[Credit Sales Incentive]],data[[#This Row],[Sundry]],data[[#This Row],[GST]])</f>
        <v>2680.3846820325475</v>
      </c>
      <c r="O196" s="5">
        <v>2302</v>
      </c>
      <c r="P196" s="2"/>
    </row>
    <row r="197" spans="1:16" x14ac:dyDescent="0.3">
      <c r="A197" t="s">
        <v>207</v>
      </c>
      <c r="B197" s="1">
        <v>44970</v>
      </c>
      <c r="C197" s="1" t="s">
        <v>179</v>
      </c>
      <c r="D197" s="26">
        <v>7</v>
      </c>
      <c r="E197" t="s">
        <v>299</v>
      </c>
      <c r="F197" s="2">
        <v>9.3966547025109648</v>
      </c>
      <c r="G197" s="2">
        <v>20.798811762383739</v>
      </c>
      <c r="K197" s="2"/>
      <c r="L197" s="2">
        <f>data[[#This Row],[Sales amount]]*0.05*1.1</f>
        <v>0.51681600863810306</v>
      </c>
      <c r="M197" s="2">
        <f>(data[[#This Row],[Commission]]+data[[#This Row],[Incentive]]+data[[#This Row],[Credit Sales Commission]]+data[[#This Row],[Credit Sales Incentive]])*0.1</f>
        <v>2.079881176238374</v>
      </c>
      <c r="N197" s="2">
        <f>SUM(data[[#This Row],[Commission]:[Incentive]],data[[#This Row],[Credit Sales Commission]],data[[#This Row],[Credit Sales Incentive]],data[[#This Row],[Sundry]],data[[#This Row],[GST]])</f>
        <v>23.395508947260215</v>
      </c>
      <c r="O197" s="5">
        <v>2302</v>
      </c>
      <c r="P197" s="2"/>
    </row>
    <row r="198" spans="1:16" x14ac:dyDescent="0.3">
      <c r="A198" t="s">
        <v>207</v>
      </c>
      <c r="B198" s="1">
        <v>44970</v>
      </c>
      <c r="C198" s="1" t="s">
        <v>176</v>
      </c>
      <c r="D198" s="26">
        <v>1</v>
      </c>
      <c r="E198" t="s">
        <v>240</v>
      </c>
      <c r="F198" s="2">
        <v>-2435.7407598984701</v>
      </c>
      <c r="G198" s="2">
        <v>-1005.0897805849332</v>
      </c>
      <c r="H198" s="2">
        <v>-90</v>
      </c>
      <c r="K198" s="2"/>
      <c r="L198" s="2">
        <f>data[[#This Row],[Sales amount]]*0.05*1.1</f>
        <v>-133.96574179441586</v>
      </c>
      <c r="M198" s="2">
        <f>(data[[#This Row],[Commission]]+data[[#This Row],[Incentive]]+data[[#This Row],[Credit Sales Commission]]+data[[#This Row],[Credit Sales Incentive]])*0.1</f>
        <v>-109.50897805849331</v>
      </c>
      <c r="N198" s="2">
        <f>SUM(data[[#This Row],[Commission]:[Incentive]],data[[#This Row],[Credit Sales Commission]],data[[#This Row],[Credit Sales Incentive]],data[[#This Row],[Sundry]],data[[#This Row],[GST]])</f>
        <v>-1338.5645004378423</v>
      </c>
      <c r="O198" s="5">
        <v>2302</v>
      </c>
      <c r="P198" s="2"/>
    </row>
    <row r="199" spans="1:16" x14ac:dyDescent="0.3">
      <c r="A199" t="s">
        <v>206</v>
      </c>
      <c r="B199" s="1">
        <v>44970</v>
      </c>
      <c r="C199" s="1" t="s">
        <v>185</v>
      </c>
      <c r="D199" s="26">
        <v>4</v>
      </c>
      <c r="E199" t="s">
        <v>251</v>
      </c>
      <c r="F199" s="2">
        <v>1517.0255556366651</v>
      </c>
      <c r="G199" s="2">
        <v>383.28691186904496</v>
      </c>
      <c r="K199" s="2"/>
      <c r="L199" s="2"/>
      <c r="M199" s="2">
        <f>(data[[#This Row],[Commission]]+data[[#This Row],[Incentive]]+data[[#This Row],[Credit Sales Commission]]+data[[#This Row],[Credit Sales Incentive]])*0.1</f>
        <v>38.3286911869045</v>
      </c>
      <c r="N199" s="2">
        <f>SUM(data[[#This Row],[Commission]:[Incentive]],data[[#This Row],[Credit Sales Commission]],data[[#This Row],[Credit Sales Incentive]],data[[#This Row],[Sundry]],data[[#This Row],[GST]])</f>
        <v>421.61560305594946</v>
      </c>
      <c r="O199" s="5">
        <v>2302</v>
      </c>
      <c r="P199" s="2"/>
    </row>
    <row r="200" spans="1:16" x14ac:dyDescent="0.3">
      <c r="A200" t="s">
        <v>206</v>
      </c>
      <c r="B200" s="1">
        <v>44970</v>
      </c>
      <c r="C200" s="1" t="s">
        <v>194</v>
      </c>
      <c r="D200" s="26">
        <v>12</v>
      </c>
      <c r="E200" t="s">
        <v>327</v>
      </c>
      <c r="F200" s="2">
        <v>3008.2623178687909</v>
      </c>
      <c r="G200" s="2">
        <v>948.80147863091474</v>
      </c>
      <c r="K200" s="2"/>
      <c r="L200" s="2"/>
      <c r="M200" s="2">
        <f>(data[[#This Row],[Commission]]+data[[#This Row],[Incentive]]+data[[#This Row],[Credit Sales Commission]]+data[[#This Row],[Credit Sales Incentive]])*0.1</f>
        <v>94.88014786309148</v>
      </c>
      <c r="N200" s="2">
        <f>SUM(data[[#This Row],[Commission]:[Incentive]],data[[#This Row],[Credit Sales Commission]],data[[#This Row],[Credit Sales Incentive]],data[[#This Row],[Sundry]],data[[#This Row],[GST]])</f>
        <v>1043.6816264940062</v>
      </c>
      <c r="O200" s="5">
        <v>2302</v>
      </c>
      <c r="P200" s="2"/>
    </row>
    <row r="201" spans="1:16" x14ac:dyDescent="0.3">
      <c r="A201" t="s">
        <v>206</v>
      </c>
      <c r="B201" s="1">
        <v>44970</v>
      </c>
      <c r="C201" s="1" t="s">
        <v>183</v>
      </c>
      <c r="D201" s="26">
        <v>12</v>
      </c>
      <c r="E201" t="s">
        <v>252</v>
      </c>
      <c r="F201" s="2">
        <v>3376.2903303025455</v>
      </c>
      <c r="G201" s="2">
        <v>940.72305154648848</v>
      </c>
      <c r="K201" s="2"/>
      <c r="L201" s="2"/>
      <c r="M201" s="2">
        <f>(data[[#This Row],[Commission]]+data[[#This Row],[Incentive]]+data[[#This Row],[Credit Sales Commission]]+data[[#This Row],[Credit Sales Incentive]])*0.1</f>
        <v>94.072305154648859</v>
      </c>
      <c r="N201" s="2">
        <f>SUM(data[[#This Row],[Commission]:[Incentive]],data[[#This Row],[Credit Sales Commission]],data[[#This Row],[Credit Sales Incentive]],data[[#This Row],[Sundry]],data[[#This Row],[GST]])</f>
        <v>1034.7953567011373</v>
      </c>
      <c r="O201" s="5">
        <v>2302</v>
      </c>
      <c r="P201" s="2"/>
    </row>
    <row r="202" spans="1:16" x14ac:dyDescent="0.3">
      <c r="A202" t="s">
        <v>208</v>
      </c>
      <c r="B202" s="1">
        <v>44970</v>
      </c>
      <c r="C202" s="1" t="s">
        <v>184</v>
      </c>
      <c r="D202" s="26">
        <v>2</v>
      </c>
      <c r="E202" t="s">
        <v>249</v>
      </c>
      <c r="F202" s="2">
        <v>1625.2672544328107</v>
      </c>
      <c r="G202" s="2">
        <v>345.66941014780917</v>
      </c>
      <c r="H202" s="2">
        <v>30</v>
      </c>
      <c r="K202" s="2"/>
      <c r="L202" s="2">
        <f>data[[#This Row],[Sales amount]]*0.05*1.1</f>
        <v>89.3896989938046</v>
      </c>
      <c r="M202" s="2">
        <f>(data[[#This Row],[Commission]]+data[[#This Row],[Incentive]]+data[[#This Row],[Credit Sales Commission]]+data[[#This Row],[Credit Sales Incentive]])*0.1</f>
        <v>37.566941014780916</v>
      </c>
      <c r="N202" s="2">
        <f>SUM(data[[#This Row],[Commission]:[Incentive]],data[[#This Row],[Credit Sales Commission]],data[[#This Row],[Credit Sales Incentive]],data[[#This Row],[Sundry]],data[[#This Row],[GST]])</f>
        <v>502.62605015639468</v>
      </c>
      <c r="O202" s="5">
        <v>2302</v>
      </c>
      <c r="P202" s="2"/>
    </row>
    <row r="203" spans="1:16" x14ac:dyDescent="0.3">
      <c r="A203" t="s">
        <v>208</v>
      </c>
      <c r="B203" s="1">
        <v>44970</v>
      </c>
      <c r="C203" s="1" t="s">
        <v>179</v>
      </c>
      <c r="D203" s="26">
        <v>7</v>
      </c>
      <c r="E203" t="s">
        <v>299</v>
      </c>
      <c r="F203" s="2">
        <v>1433.8687656137295</v>
      </c>
      <c r="G203" s="2">
        <v>319.5654679536093</v>
      </c>
      <c r="H203" s="2">
        <v>27.5</v>
      </c>
      <c r="K203" s="2"/>
      <c r="L203" s="2">
        <f>data[[#This Row],[Sales amount]]*0.05*1.1</f>
        <v>78.862782108755127</v>
      </c>
      <c r="M203" s="2">
        <f>(data[[#This Row],[Commission]]+data[[#This Row],[Incentive]]+data[[#This Row],[Credit Sales Commission]]+data[[#This Row],[Credit Sales Incentive]])*0.1</f>
        <v>34.706546795360929</v>
      </c>
      <c r="N203" s="2">
        <f>SUM(data[[#This Row],[Commission]:[Incentive]],data[[#This Row],[Credit Sales Commission]],data[[#This Row],[Credit Sales Incentive]],data[[#This Row],[Sundry]],data[[#This Row],[GST]])</f>
        <v>460.63479685772535</v>
      </c>
      <c r="O203" s="5">
        <v>2302</v>
      </c>
      <c r="P203" s="2"/>
    </row>
    <row r="204" spans="1:16" x14ac:dyDescent="0.3">
      <c r="A204" t="s">
        <v>210</v>
      </c>
      <c r="B204" s="1">
        <v>44970</v>
      </c>
      <c r="C204" s="1" t="s">
        <v>195</v>
      </c>
      <c r="D204" s="26">
        <v>10</v>
      </c>
      <c r="E204" t="s">
        <v>297</v>
      </c>
      <c r="F204" s="2">
        <v>8914.7488692241113</v>
      </c>
      <c r="G204" s="2">
        <v>3479.7748901954478</v>
      </c>
      <c r="K204" s="2"/>
      <c r="L204" s="2"/>
      <c r="M204" s="2">
        <f>(data[[#This Row],[Commission]]+data[[#This Row],[Incentive]]+data[[#This Row],[Credit Sales Commission]]+data[[#This Row],[Credit Sales Incentive]])*0.1</f>
        <v>347.97748901954481</v>
      </c>
      <c r="N204" s="2">
        <f>SUM(data[[#This Row],[Commission]:[Incentive]],data[[#This Row],[Credit Sales Commission]],data[[#This Row],[Credit Sales Incentive]],data[[#This Row],[Sundry]],data[[#This Row],[GST]])</f>
        <v>3827.7523792149927</v>
      </c>
      <c r="O204" s="5">
        <v>2302</v>
      </c>
      <c r="P204" s="2"/>
    </row>
    <row r="205" spans="1:16" x14ac:dyDescent="0.3">
      <c r="A205" t="s">
        <v>205</v>
      </c>
      <c r="B205" s="1">
        <v>44971</v>
      </c>
      <c r="C205" s="1" t="s">
        <v>176</v>
      </c>
      <c r="D205" s="26">
        <v>9</v>
      </c>
      <c r="E205" t="s">
        <v>300</v>
      </c>
      <c r="F205" s="2">
        <v>1442.3664566050502</v>
      </c>
      <c r="G205" s="2">
        <v>808.62961110572076</v>
      </c>
      <c r="K205" s="2"/>
      <c r="L205" s="2"/>
      <c r="M205" s="2">
        <f>(data[[#This Row],[Commission]]+data[[#This Row],[Incentive]]+data[[#This Row],[Credit Sales Commission]]+data[[#This Row],[Credit Sales Incentive]])*0.1</f>
        <v>80.862961110572087</v>
      </c>
      <c r="N205" s="2">
        <f>SUM(data[[#This Row],[Commission]:[Incentive]],data[[#This Row],[Credit Sales Commission]],data[[#This Row],[Credit Sales Incentive]],data[[#This Row],[Sundry]],data[[#This Row],[GST]])</f>
        <v>889.49257221629284</v>
      </c>
      <c r="O205" s="5">
        <v>2302</v>
      </c>
      <c r="P205" s="2"/>
    </row>
    <row r="206" spans="1:16" x14ac:dyDescent="0.3">
      <c r="A206" t="s">
        <v>207</v>
      </c>
      <c r="B206" s="1">
        <v>44971</v>
      </c>
      <c r="C206" s="1" t="s">
        <v>174</v>
      </c>
      <c r="D206" s="26">
        <v>4</v>
      </c>
      <c r="E206" t="s">
        <v>298</v>
      </c>
      <c r="F206" s="2">
        <v>9030.2098171015041</v>
      </c>
      <c r="G206" s="2">
        <v>3633.1032546387273</v>
      </c>
      <c r="H206" s="2">
        <v>280</v>
      </c>
      <c r="K206" s="2"/>
      <c r="L206" s="2">
        <f>data[[#This Row],[Sales amount]]*0.05*1.1</f>
        <v>496.66153994058277</v>
      </c>
      <c r="M206" s="2">
        <f>(data[[#This Row],[Commission]]+data[[#This Row],[Incentive]]+data[[#This Row],[Credit Sales Commission]]+data[[#This Row],[Credit Sales Incentive]])*0.1</f>
        <v>391.31032546387274</v>
      </c>
      <c r="N206" s="2">
        <f>SUM(data[[#This Row],[Commission]:[Incentive]],data[[#This Row],[Credit Sales Commission]],data[[#This Row],[Credit Sales Incentive]],data[[#This Row],[Sundry]],data[[#This Row],[GST]])</f>
        <v>4801.0751200431832</v>
      </c>
      <c r="O206" s="5">
        <v>2302</v>
      </c>
      <c r="P206" s="2"/>
    </row>
    <row r="207" spans="1:16" x14ac:dyDescent="0.3">
      <c r="A207" t="s">
        <v>207</v>
      </c>
      <c r="B207" s="1">
        <v>44971</v>
      </c>
      <c r="C207" s="1" t="s">
        <v>180</v>
      </c>
      <c r="D207" s="26">
        <v>4</v>
      </c>
      <c r="E207" t="s">
        <v>301</v>
      </c>
      <c r="F207" s="2">
        <v>255.52060864296155</v>
      </c>
      <c r="G207" s="2">
        <v>108.81011877549433</v>
      </c>
      <c r="H207" s="2">
        <v>0</v>
      </c>
      <c r="K207" s="2"/>
      <c r="L207" s="2">
        <f>data[[#This Row],[Sales amount]]*0.05*1.1</f>
        <v>14.053633475362886</v>
      </c>
      <c r="M207" s="2">
        <f>(data[[#This Row],[Commission]]+data[[#This Row],[Incentive]]+data[[#This Row],[Credit Sales Commission]]+data[[#This Row],[Credit Sales Incentive]])*0.1</f>
        <v>10.881011877549433</v>
      </c>
      <c r="N207" s="2">
        <f>SUM(data[[#This Row],[Commission]:[Incentive]],data[[#This Row],[Credit Sales Commission]],data[[#This Row],[Credit Sales Incentive]],data[[#This Row],[Sundry]],data[[#This Row],[GST]])</f>
        <v>133.74476412840664</v>
      </c>
      <c r="O207" s="5">
        <v>2302</v>
      </c>
      <c r="P207" s="2"/>
    </row>
    <row r="208" spans="1:16" x14ac:dyDescent="0.3">
      <c r="A208" t="s">
        <v>209</v>
      </c>
      <c r="B208" s="1">
        <v>44971</v>
      </c>
      <c r="C208" s="1" t="s">
        <v>199</v>
      </c>
      <c r="D208" s="26">
        <v>4</v>
      </c>
      <c r="E208" t="s">
        <v>253</v>
      </c>
      <c r="F208" s="2">
        <v>2010.485706150894</v>
      </c>
      <c r="G208" s="2">
        <v>817.3907331589437</v>
      </c>
      <c r="K208" s="2"/>
      <c r="L208" s="2">
        <v>0.02</v>
      </c>
      <c r="M208" s="2">
        <f>(data[[#This Row],[Commission]]+data[[#This Row],[Incentive]]+data[[#This Row],[Credit Sales Commission]]+data[[#This Row],[Credit Sales Incentive]])*0.1</f>
        <v>81.739073315894373</v>
      </c>
      <c r="N208" s="2">
        <f>SUM(data[[#This Row],[Commission]:[Incentive]],data[[#This Row],[Credit Sales Commission]],data[[#This Row],[Credit Sales Incentive]],data[[#This Row],[Sundry]],data[[#This Row],[GST]])</f>
        <v>899.1498064748381</v>
      </c>
      <c r="O208" s="5">
        <v>2302</v>
      </c>
      <c r="P208" s="2"/>
    </row>
    <row r="209" spans="1:16" x14ac:dyDescent="0.3">
      <c r="A209" t="s">
        <v>206</v>
      </c>
      <c r="B209" s="1">
        <v>44971</v>
      </c>
      <c r="C209" s="1" t="s">
        <v>187</v>
      </c>
      <c r="D209" s="26">
        <v>5</v>
      </c>
      <c r="E209" t="s">
        <v>250</v>
      </c>
      <c r="F209" s="2">
        <v>2953.4769823097654</v>
      </c>
      <c r="G209" s="2">
        <v>871.64670444173476</v>
      </c>
      <c r="K209" s="2"/>
      <c r="L209" s="2"/>
      <c r="M209" s="2">
        <f>(data[[#This Row],[Commission]]+data[[#This Row],[Incentive]]+data[[#This Row],[Credit Sales Commission]]+data[[#This Row],[Credit Sales Incentive]])*0.1</f>
        <v>87.164670444173481</v>
      </c>
      <c r="N209" s="2">
        <f>SUM(data[[#This Row],[Commission]:[Incentive]],data[[#This Row],[Credit Sales Commission]],data[[#This Row],[Credit Sales Incentive]],data[[#This Row],[Sundry]],data[[#This Row],[GST]])</f>
        <v>958.81137488590821</v>
      </c>
      <c r="O209" s="5">
        <v>2302</v>
      </c>
      <c r="P209" s="2"/>
    </row>
    <row r="210" spans="1:16" x14ac:dyDescent="0.3">
      <c r="A210" t="s">
        <v>206</v>
      </c>
      <c r="B210" s="1">
        <v>44971</v>
      </c>
      <c r="C210" s="1" t="s">
        <v>176</v>
      </c>
      <c r="D210" s="26">
        <v>9</v>
      </c>
      <c r="E210" t="s">
        <v>300</v>
      </c>
      <c r="F210" s="2">
        <v>1426.4286780299756</v>
      </c>
      <c r="G210" s="2">
        <v>355.73816178327507</v>
      </c>
      <c r="K210" s="2"/>
      <c r="L210" s="2"/>
      <c r="M210" s="2">
        <f>(data[[#This Row],[Commission]]+data[[#This Row],[Incentive]]+data[[#This Row],[Credit Sales Commission]]+data[[#This Row],[Credit Sales Incentive]])*0.1</f>
        <v>35.573816178327512</v>
      </c>
      <c r="N210" s="2">
        <f>SUM(data[[#This Row],[Commission]:[Incentive]],data[[#This Row],[Credit Sales Commission]],data[[#This Row],[Credit Sales Incentive]],data[[#This Row],[Sundry]],data[[#This Row],[GST]])</f>
        <v>391.31197796160257</v>
      </c>
      <c r="O210" s="5">
        <v>2302</v>
      </c>
      <c r="P210" s="2"/>
    </row>
    <row r="211" spans="1:16" x14ac:dyDescent="0.3">
      <c r="A211" t="s">
        <v>208</v>
      </c>
      <c r="B211" s="1">
        <v>44971</v>
      </c>
      <c r="C211" s="1" t="s">
        <v>174</v>
      </c>
      <c r="D211" s="26">
        <v>10</v>
      </c>
      <c r="E211" t="s">
        <v>298</v>
      </c>
      <c r="F211" s="2">
        <v>2124.9566428136054</v>
      </c>
      <c r="G211" s="2">
        <v>522.21739739114969</v>
      </c>
      <c r="H211" s="2">
        <v>40</v>
      </c>
      <c r="K211" s="2"/>
      <c r="L211" s="2">
        <f>data[[#This Row],[Sales amount]]*0.05*1.1</f>
        <v>116.87261535474831</v>
      </c>
      <c r="M211" s="2">
        <f>(data[[#This Row],[Commission]]+data[[#This Row],[Incentive]]+data[[#This Row],[Credit Sales Commission]]+data[[#This Row],[Credit Sales Incentive]])*0.1</f>
        <v>56.221739739114973</v>
      </c>
      <c r="N211" s="2">
        <f>SUM(data[[#This Row],[Commission]:[Incentive]],data[[#This Row],[Credit Sales Commission]],data[[#This Row],[Credit Sales Incentive]],data[[#This Row],[Sundry]],data[[#This Row],[GST]])</f>
        <v>735.3117524850129</v>
      </c>
      <c r="O211" s="5">
        <v>2302</v>
      </c>
      <c r="P211" s="2"/>
    </row>
    <row r="212" spans="1:16" x14ac:dyDescent="0.3">
      <c r="A212" t="s">
        <v>208</v>
      </c>
      <c r="B212" s="1">
        <v>44971</v>
      </c>
      <c r="C212" s="1" t="s">
        <v>180</v>
      </c>
      <c r="D212" s="26">
        <v>4</v>
      </c>
      <c r="E212" t="s">
        <v>301</v>
      </c>
      <c r="F212" s="2">
        <v>603.26948777297616</v>
      </c>
      <c r="G212" s="2">
        <v>147.59491247238492</v>
      </c>
      <c r="H212" s="2">
        <v>15</v>
      </c>
      <c r="K212" s="2"/>
      <c r="L212" s="2">
        <f>data[[#This Row],[Sales amount]]*0.05*1.1</f>
        <v>33.179821827513692</v>
      </c>
      <c r="M212" s="2">
        <f>(data[[#This Row],[Commission]]+data[[#This Row],[Incentive]]+data[[#This Row],[Credit Sales Commission]]+data[[#This Row],[Credit Sales Incentive]])*0.1</f>
        <v>16.259491247238493</v>
      </c>
      <c r="N212" s="2">
        <f>SUM(data[[#This Row],[Commission]:[Incentive]],data[[#This Row],[Credit Sales Commission]],data[[#This Row],[Credit Sales Incentive]],data[[#This Row],[Sundry]],data[[#This Row],[GST]])</f>
        <v>212.03422554713711</v>
      </c>
      <c r="O212" s="5">
        <v>2302</v>
      </c>
      <c r="P212" s="2"/>
    </row>
    <row r="213" spans="1:16" x14ac:dyDescent="0.3">
      <c r="A213" t="s">
        <v>210</v>
      </c>
      <c r="B213" s="1">
        <v>44971</v>
      </c>
      <c r="C213" s="1" t="s">
        <v>186</v>
      </c>
      <c r="D213" s="26">
        <v>7</v>
      </c>
      <c r="E213" t="s">
        <v>299</v>
      </c>
      <c r="F213" s="2">
        <v>1068.4556481547743</v>
      </c>
      <c r="G213" s="2">
        <v>392.30439816796843</v>
      </c>
      <c r="K213" s="2"/>
      <c r="L213" s="2"/>
      <c r="M213" s="2">
        <f>(data[[#This Row],[Commission]]+data[[#This Row],[Incentive]]+data[[#This Row],[Credit Sales Commission]]+data[[#This Row],[Credit Sales Incentive]])*0.1</f>
        <v>39.230439816796846</v>
      </c>
      <c r="N213" s="2">
        <f>SUM(data[[#This Row],[Commission]:[Incentive]],data[[#This Row],[Credit Sales Commission]],data[[#This Row],[Credit Sales Incentive]],data[[#This Row],[Sundry]],data[[#This Row],[GST]])</f>
        <v>431.53483798476526</v>
      </c>
      <c r="O213" s="5">
        <v>2302</v>
      </c>
      <c r="P213" s="2"/>
    </row>
    <row r="214" spans="1:16" x14ac:dyDescent="0.3">
      <c r="A214" t="s">
        <v>205</v>
      </c>
      <c r="B214" s="1">
        <v>44972</v>
      </c>
      <c r="C214" s="1" t="s">
        <v>197</v>
      </c>
      <c r="D214" s="26">
        <v>9</v>
      </c>
      <c r="E214" t="s">
        <v>302</v>
      </c>
      <c r="F214" s="2">
        <v>7083.6599727533239</v>
      </c>
      <c r="G214" s="2">
        <v>3343.0422046788185</v>
      </c>
      <c r="K214" s="2"/>
      <c r="L214" s="2"/>
      <c r="M214" s="2">
        <f>(data[[#This Row],[Commission]]+data[[#This Row],[Incentive]]+data[[#This Row],[Credit Sales Commission]]+data[[#This Row],[Credit Sales Incentive]])*0.1</f>
        <v>334.30422046788186</v>
      </c>
      <c r="N214" s="2">
        <f>SUM(data[[#This Row],[Commission]:[Incentive]],data[[#This Row],[Credit Sales Commission]],data[[#This Row],[Credit Sales Incentive]],data[[#This Row],[Sundry]],data[[#This Row],[GST]])</f>
        <v>3677.3464251467003</v>
      </c>
      <c r="O214" s="5">
        <v>2302</v>
      </c>
      <c r="P214" s="2"/>
    </row>
    <row r="215" spans="1:16" x14ac:dyDescent="0.3">
      <c r="A215" t="s">
        <v>207</v>
      </c>
      <c r="B215" s="1">
        <v>44972</v>
      </c>
      <c r="C215" s="1" t="s">
        <v>199</v>
      </c>
      <c r="D215" s="26">
        <v>4</v>
      </c>
      <c r="E215" t="s">
        <v>253</v>
      </c>
      <c r="F215" s="2">
        <v>8828.8881263477997</v>
      </c>
      <c r="G215" s="2">
        <v>3466.1602610798691</v>
      </c>
      <c r="H215" s="2">
        <v>280</v>
      </c>
      <c r="K215" s="2"/>
      <c r="L215" s="2">
        <f>data[[#This Row],[Sales amount]]*0.05*1.1</f>
        <v>485.58884694912905</v>
      </c>
      <c r="M215" s="2">
        <f>(data[[#This Row],[Commission]]+data[[#This Row],[Incentive]]+data[[#This Row],[Credit Sales Commission]]+data[[#This Row],[Credit Sales Incentive]])*0.1</f>
        <v>374.61602610798695</v>
      </c>
      <c r="N215" s="2">
        <f>SUM(data[[#This Row],[Commission]:[Incentive]],data[[#This Row],[Credit Sales Commission]],data[[#This Row],[Credit Sales Incentive]],data[[#This Row],[Sundry]],data[[#This Row],[GST]])</f>
        <v>4606.365134136985</v>
      </c>
      <c r="O215" s="5">
        <v>2302</v>
      </c>
      <c r="P215" s="2"/>
    </row>
    <row r="216" spans="1:16" x14ac:dyDescent="0.3">
      <c r="A216" t="s">
        <v>209</v>
      </c>
      <c r="B216" s="1">
        <v>44972</v>
      </c>
      <c r="C216" s="1" t="s">
        <v>193</v>
      </c>
      <c r="D216" s="26">
        <v>10</v>
      </c>
      <c r="E216" t="s">
        <v>309</v>
      </c>
      <c r="F216" s="2">
        <v>3246.7111883377443</v>
      </c>
      <c r="G216" s="2">
        <v>1449.1934649982124</v>
      </c>
      <c r="K216" s="2"/>
      <c r="L216" s="2">
        <v>-0.02</v>
      </c>
      <c r="M216" s="2">
        <f>(data[[#This Row],[Commission]]+data[[#This Row],[Incentive]]+data[[#This Row],[Credit Sales Commission]]+data[[#This Row],[Credit Sales Incentive]])*0.1</f>
        <v>144.91934649982124</v>
      </c>
      <c r="N216" s="2">
        <f>SUM(data[[#This Row],[Commission]:[Incentive]],data[[#This Row],[Credit Sales Commission]],data[[#This Row],[Credit Sales Incentive]],data[[#This Row],[Sundry]],data[[#This Row],[GST]])</f>
        <v>1594.0928114980338</v>
      </c>
      <c r="O216" s="5">
        <v>2302</v>
      </c>
      <c r="P216" s="2"/>
    </row>
    <row r="217" spans="1:16" x14ac:dyDescent="0.3">
      <c r="A217" t="s">
        <v>209</v>
      </c>
      <c r="B217" s="1">
        <v>44972</v>
      </c>
      <c r="C217" s="1" t="s">
        <v>198</v>
      </c>
      <c r="D217" s="26">
        <v>18</v>
      </c>
      <c r="E217" t="s">
        <v>254</v>
      </c>
      <c r="F217" s="2">
        <v>563.75829950717457</v>
      </c>
      <c r="G217" s="2">
        <v>249.5137094754167</v>
      </c>
      <c r="K217" s="2"/>
      <c r="L217" s="2">
        <v>0.02</v>
      </c>
      <c r="M217" s="2">
        <f>(data[[#This Row],[Commission]]+data[[#This Row],[Incentive]]+data[[#This Row],[Credit Sales Commission]]+data[[#This Row],[Credit Sales Incentive]])*0.1</f>
        <v>24.951370947541673</v>
      </c>
      <c r="N217" s="2">
        <f>SUM(data[[#This Row],[Commission]:[Incentive]],data[[#This Row],[Credit Sales Commission]],data[[#This Row],[Credit Sales Incentive]],data[[#This Row],[Sundry]],data[[#This Row],[GST]])</f>
        <v>274.48508042295839</v>
      </c>
      <c r="O217" s="5">
        <v>2302</v>
      </c>
      <c r="P217" s="2"/>
    </row>
    <row r="218" spans="1:16" x14ac:dyDescent="0.3">
      <c r="A218" t="s">
        <v>206</v>
      </c>
      <c r="B218" s="1">
        <v>44972</v>
      </c>
      <c r="C218" s="1" t="s">
        <v>197</v>
      </c>
      <c r="D218" s="26">
        <v>9</v>
      </c>
      <c r="E218" t="s">
        <v>302</v>
      </c>
      <c r="F218" s="2">
        <v>997.39230695000083</v>
      </c>
      <c r="G218" s="2">
        <v>271.48444707196455</v>
      </c>
      <c r="K218" s="2"/>
      <c r="L218" s="2"/>
      <c r="M218" s="2">
        <f>(data[[#This Row],[Commission]]+data[[#This Row],[Incentive]]+data[[#This Row],[Credit Sales Commission]]+data[[#This Row],[Credit Sales Incentive]])*0.1</f>
        <v>27.148444707196457</v>
      </c>
      <c r="N218" s="2">
        <f>SUM(data[[#This Row],[Commission]:[Incentive]],data[[#This Row],[Credit Sales Commission]],data[[#This Row],[Credit Sales Incentive]],data[[#This Row],[Sundry]],data[[#This Row],[GST]])</f>
        <v>298.63289177916101</v>
      </c>
      <c r="O218" s="5">
        <v>2302</v>
      </c>
      <c r="P218" s="2"/>
    </row>
    <row r="219" spans="1:16" x14ac:dyDescent="0.3">
      <c r="A219" t="s">
        <v>206</v>
      </c>
      <c r="B219" s="1">
        <v>44972</v>
      </c>
      <c r="C219" s="1" t="s">
        <v>175</v>
      </c>
      <c r="D219" s="26">
        <v>20</v>
      </c>
      <c r="E219" t="s">
        <v>310</v>
      </c>
      <c r="F219" s="2">
        <v>2829.8807324579402</v>
      </c>
      <c r="G219" s="2">
        <v>711.83926300195242</v>
      </c>
      <c r="K219" s="2"/>
      <c r="L219" s="2"/>
      <c r="M219" s="2">
        <f>(data[[#This Row],[Commission]]+data[[#This Row],[Incentive]]+data[[#This Row],[Credit Sales Commission]]+data[[#This Row],[Credit Sales Incentive]])*0.1</f>
        <v>71.183926300195239</v>
      </c>
      <c r="N219" s="2">
        <f>SUM(data[[#This Row],[Commission]:[Incentive]],data[[#This Row],[Credit Sales Commission]],data[[#This Row],[Credit Sales Incentive]],data[[#This Row],[Sundry]],data[[#This Row],[GST]])</f>
        <v>783.02318930214767</v>
      </c>
      <c r="O219" s="5">
        <v>2302</v>
      </c>
      <c r="P219" s="2"/>
    </row>
    <row r="220" spans="1:16" x14ac:dyDescent="0.3">
      <c r="A220" t="s">
        <v>208</v>
      </c>
      <c r="B220" s="1">
        <v>44972</v>
      </c>
      <c r="C220" s="1" t="s">
        <v>199</v>
      </c>
      <c r="D220" s="26">
        <v>4</v>
      </c>
      <c r="E220" t="s">
        <v>253</v>
      </c>
      <c r="F220" s="2">
        <v>1260.2317647268003</v>
      </c>
      <c r="G220" s="2">
        <v>283.44815761284372</v>
      </c>
      <c r="H220" s="2">
        <v>20</v>
      </c>
      <c r="K220" s="2"/>
      <c r="L220" s="2">
        <f>data[[#This Row],[Sales amount]]*0.05*1.1</f>
        <v>69.312747059974029</v>
      </c>
      <c r="M220" s="2">
        <f>(data[[#This Row],[Commission]]+data[[#This Row],[Incentive]]+data[[#This Row],[Credit Sales Commission]]+data[[#This Row],[Credit Sales Incentive]])*0.1</f>
        <v>30.344815761284373</v>
      </c>
      <c r="N220" s="2">
        <f>SUM(data[[#This Row],[Commission]:[Incentive]],data[[#This Row],[Credit Sales Commission]],data[[#This Row],[Credit Sales Incentive]],data[[#This Row],[Sundry]],data[[#This Row],[GST]])</f>
        <v>403.10572043410212</v>
      </c>
      <c r="O220" s="5">
        <v>2302</v>
      </c>
      <c r="P220" s="2"/>
    </row>
    <row r="221" spans="1:16" x14ac:dyDescent="0.3">
      <c r="A221" t="s">
        <v>210</v>
      </c>
      <c r="B221" s="1">
        <v>44972</v>
      </c>
      <c r="C221" s="1" t="s">
        <v>182</v>
      </c>
      <c r="D221" s="26">
        <v>12</v>
      </c>
      <c r="E221" t="s">
        <v>327</v>
      </c>
      <c r="F221" s="2">
        <v>2661.6936476106625</v>
      </c>
      <c r="G221" s="2">
        <v>1054.746402997938</v>
      </c>
      <c r="K221" s="2"/>
      <c r="L221" s="2"/>
      <c r="M221" s="2">
        <f>(data[[#This Row],[Commission]]+data[[#This Row],[Incentive]]+data[[#This Row],[Credit Sales Commission]]+data[[#This Row],[Credit Sales Incentive]])*0.1</f>
        <v>105.4746402997938</v>
      </c>
      <c r="N221" s="2">
        <f>SUM(data[[#This Row],[Commission]:[Incentive]],data[[#This Row],[Credit Sales Commission]],data[[#This Row],[Credit Sales Incentive]],data[[#This Row],[Sundry]],data[[#This Row],[GST]])</f>
        <v>1160.2210432977317</v>
      </c>
      <c r="O221" s="5">
        <v>2302</v>
      </c>
      <c r="P221" s="2"/>
    </row>
    <row r="222" spans="1:16" x14ac:dyDescent="0.3">
      <c r="A222" t="s">
        <v>205</v>
      </c>
      <c r="B222" s="1">
        <v>44973</v>
      </c>
      <c r="C222" s="1" t="s">
        <v>198</v>
      </c>
      <c r="D222" s="26">
        <v>15</v>
      </c>
      <c r="E222" t="s">
        <v>254</v>
      </c>
      <c r="F222" s="2">
        <v>5038.4859401743406</v>
      </c>
      <c r="G222" s="2">
        <v>2349.879637947231</v>
      </c>
      <c r="K222" s="2"/>
      <c r="L222" s="2"/>
      <c r="M222" s="2">
        <f>(data[[#This Row],[Commission]]+data[[#This Row],[Incentive]]+data[[#This Row],[Credit Sales Commission]]+data[[#This Row],[Credit Sales Incentive]])*0.1</f>
        <v>234.9879637947231</v>
      </c>
      <c r="N222" s="2">
        <f>SUM(data[[#This Row],[Commission]:[Incentive]],data[[#This Row],[Credit Sales Commission]],data[[#This Row],[Credit Sales Incentive]],data[[#This Row],[Sundry]],data[[#This Row],[GST]])</f>
        <v>2584.8676017419539</v>
      </c>
      <c r="O222" s="5">
        <v>2302</v>
      </c>
      <c r="P222" s="2"/>
    </row>
    <row r="223" spans="1:16" x14ac:dyDescent="0.3">
      <c r="A223" t="s">
        <v>207</v>
      </c>
      <c r="B223" s="1">
        <v>44973</v>
      </c>
      <c r="C223" s="1" t="s">
        <v>193</v>
      </c>
      <c r="D223" s="26">
        <v>10</v>
      </c>
      <c r="E223" t="s">
        <v>309</v>
      </c>
      <c r="F223" s="2">
        <v>4354.572405159729</v>
      </c>
      <c r="G223" s="2">
        <v>1712.8741944348042</v>
      </c>
      <c r="H223" s="2">
        <v>110</v>
      </c>
      <c r="K223" s="2"/>
      <c r="L223" s="2">
        <f>data[[#This Row],[Sales amount]]*0.05*1.1</f>
        <v>239.50148228378512</v>
      </c>
      <c r="M223" s="2">
        <f>(data[[#This Row],[Commission]]+data[[#This Row],[Incentive]]+data[[#This Row],[Credit Sales Commission]]+data[[#This Row],[Credit Sales Incentive]])*0.1</f>
        <v>182.28741944348042</v>
      </c>
      <c r="N223" s="2">
        <f>SUM(data[[#This Row],[Commission]:[Incentive]],data[[#This Row],[Credit Sales Commission]],data[[#This Row],[Credit Sales Incentive]],data[[#This Row],[Sundry]],data[[#This Row],[GST]])</f>
        <v>2244.6630961620695</v>
      </c>
      <c r="O223" s="5">
        <v>2302</v>
      </c>
      <c r="P223" s="2"/>
    </row>
    <row r="224" spans="1:16" x14ac:dyDescent="0.3">
      <c r="A224" t="s">
        <v>207</v>
      </c>
      <c r="B224" s="1">
        <v>44973</v>
      </c>
      <c r="C224" s="1" t="s">
        <v>200</v>
      </c>
      <c r="D224" s="26">
        <v>14</v>
      </c>
      <c r="E224" t="s">
        <v>319</v>
      </c>
      <c r="F224" s="2">
        <v>11474.686665416479</v>
      </c>
      <c r="G224" s="2">
        <v>4647.6342851526924</v>
      </c>
      <c r="H224" s="2">
        <v>350</v>
      </c>
      <c r="K224" s="2"/>
      <c r="L224" s="2">
        <f>data[[#This Row],[Sales amount]]*0.05*1.1</f>
        <v>631.10776659790645</v>
      </c>
      <c r="M224" s="2">
        <f>(data[[#This Row],[Commission]]+data[[#This Row],[Incentive]]+data[[#This Row],[Credit Sales Commission]]+data[[#This Row],[Credit Sales Incentive]])*0.1</f>
        <v>499.76342851526925</v>
      </c>
      <c r="N224" s="2">
        <f>SUM(data[[#This Row],[Commission]:[Incentive]],data[[#This Row],[Credit Sales Commission]],data[[#This Row],[Credit Sales Incentive]],data[[#This Row],[Sundry]],data[[#This Row],[GST]])</f>
        <v>6128.5054802658678</v>
      </c>
      <c r="O224" s="5">
        <v>2302</v>
      </c>
      <c r="P224" s="2"/>
    </row>
    <row r="225" spans="1:16" x14ac:dyDescent="0.3">
      <c r="A225" t="s">
        <v>209</v>
      </c>
      <c r="B225" s="1">
        <v>44973</v>
      </c>
      <c r="C225" s="1" t="s">
        <v>185</v>
      </c>
      <c r="D225" s="26">
        <v>8</v>
      </c>
      <c r="E225" t="s">
        <v>255</v>
      </c>
      <c r="F225" s="2">
        <v>1987.0343792146093</v>
      </c>
      <c r="G225" s="2">
        <v>835.7899555718659</v>
      </c>
      <c r="K225" s="2"/>
      <c r="L225" s="2">
        <v>-0.04</v>
      </c>
      <c r="M225" s="2">
        <f>(data[[#This Row],[Commission]]+data[[#This Row],[Incentive]]+data[[#This Row],[Credit Sales Commission]]+data[[#This Row],[Credit Sales Incentive]])*0.1</f>
        <v>83.578995557186602</v>
      </c>
      <c r="N225" s="2">
        <f>SUM(data[[#This Row],[Commission]:[Incentive]],data[[#This Row],[Credit Sales Commission]],data[[#This Row],[Credit Sales Incentive]],data[[#This Row],[Sundry]],data[[#This Row],[GST]])</f>
        <v>919.32895112905248</v>
      </c>
      <c r="O225" s="5">
        <v>2302</v>
      </c>
      <c r="P225" s="2"/>
    </row>
    <row r="226" spans="1:16" x14ac:dyDescent="0.3">
      <c r="A226" t="s">
        <v>209</v>
      </c>
      <c r="B226" s="1">
        <v>44973</v>
      </c>
      <c r="C226" s="1" t="s">
        <v>183</v>
      </c>
      <c r="D226" s="26">
        <v>29</v>
      </c>
      <c r="E226" t="s">
        <v>256</v>
      </c>
      <c r="F226" s="2">
        <v>6143.5955876350035</v>
      </c>
      <c r="G226" s="2">
        <v>2696.0774392298822</v>
      </c>
      <c r="K226" s="2"/>
      <c r="L226" s="2">
        <v>0.04</v>
      </c>
      <c r="M226" s="2">
        <f>(data[[#This Row],[Commission]]+data[[#This Row],[Incentive]]+data[[#This Row],[Credit Sales Commission]]+data[[#This Row],[Credit Sales Incentive]])*0.1</f>
        <v>269.60774392298822</v>
      </c>
      <c r="N226" s="2">
        <f>SUM(data[[#This Row],[Commission]:[Incentive]],data[[#This Row],[Credit Sales Commission]],data[[#This Row],[Credit Sales Incentive]],data[[#This Row],[Sundry]],data[[#This Row],[GST]])</f>
        <v>2965.7251831528702</v>
      </c>
      <c r="O226" s="5">
        <v>2302</v>
      </c>
      <c r="P226" s="2"/>
    </row>
    <row r="227" spans="1:16" x14ac:dyDescent="0.3">
      <c r="A227" t="s">
        <v>206</v>
      </c>
      <c r="B227" s="1">
        <v>44973</v>
      </c>
      <c r="C227" s="1" t="s">
        <v>198</v>
      </c>
      <c r="D227" s="26">
        <v>15</v>
      </c>
      <c r="E227" t="s">
        <v>254</v>
      </c>
      <c r="F227" s="2">
        <v>5909.9751597237164</v>
      </c>
      <c r="G227" s="2">
        <v>1529.6552103613988</v>
      </c>
      <c r="K227" s="2"/>
      <c r="L227" s="2"/>
      <c r="M227" s="2">
        <f>(data[[#This Row],[Commission]]+data[[#This Row],[Incentive]]+data[[#This Row],[Credit Sales Commission]]+data[[#This Row],[Credit Sales Incentive]])*0.1</f>
        <v>152.96552103613988</v>
      </c>
      <c r="N227" s="2">
        <f>SUM(data[[#This Row],[Commission]:[Incentive]],data[[#This Row],[Credit Sales Commission]],data[[#This Row],[Credit Sales Incentive]],data[[#This Row],[Sundry]],data[[#This Row],[GST]])</f>
        <v>1682.6207313975387</v>
      </c>
      <c r="O227" s="5">
        <v>2302</v>
      </c>
      <c r="P227" s="2"/>
    </row>
    <row r="228" spans="1:16" x14ac:dyDescent="0.3">
      <c r="A228" t="s">
        <v>208</v>
      </c>
      <c r="B228" s="1">
        <v>44973</v>
      </c>
      <c r="C228" s="1" t="s">
        <v>193</v>
      </c>
      <c r="D228" s="26">
        <v>10</v>
      </c>
      <c r="E228" t="s">
        <v>309</v>
      </c>
      <c r="F228" s="2">
        <v>7649.1683900328426</v>
      </c>
      <c r="G228" s="2">
        <v>1499.0033298638857</v>
      </c>
      <c r="H228" s="2">
        <v>150</v>
      </c>
      <c r="K228" s="2"/>
      <c r="L228" s="2">
        <f>data[[#This Row],[Sales amount]]*0.05*1.1</f>
        <v>420.70426145180636</v>
      </c>
      <c r="M228" s="2">
        <f>(data[[#This Row],[Commission]]+data[[#This Row],[Incentive]]+data[[#This Row],[Credit Sales Commission]]+data[[#This Row],[Credit Sales Incentive]])*0.1</f>
        <v>164.90033298638858</v>
      </c>
      <c r="N228" s="2">
        <f>SUM(data[[#This Row],[Commission]:[Incentive]],data[[#This Row],[Credit Sales Commission]],data[[#This Row],[Credit Sales Incentive]],data[[#This Row],[Sundry]],data[[#This Row],[GST]])</f>
        <v>2234.6079243020808</v>
      </c>
      <c r="O228" s="5">
        <v>2302</v>
      </c>
      <c r="P228" s="2"/>
    </row>
    <row r="229" spans="1:16" x14ac:dyDescent="0.3">
      <c r="A229" t="s">
        <v>208</v>
      </c>
      <c r="B229" s="1">
        <v>44973</v>
      </c>
      <c r="C229" s="1" t="s">
        <v>200</v>
      </c>
      <c r="D229" s="26">
        <v>14</v>
      </c>
      <c r="E229" t="s">
        <v>319</v>
      </c>
      <c r="F229" s="2">
        <v>2656.6808112541494</v>
      </c>
      <c r="G229" s="2">
        <v>500.31432687020992</v>
      </c>
      <c r="H229" s="2">
        <v>50</v>
      </c>
      <c r="K229" s="2"/>
      <c r="L229" s="2">
        <f>data[[#This Row],[Sales amount]]*0.05*1.1</f>
        <v>146.11744461897825</v>
      </c>
      <c r="M229" s="2">
        <f>(data[[#This Row],[Commission]]+data[[#This Row],[Incentive]]+data[[#This Row],[Credit Sales Commission]]+data[[#This Row],[Credit Sales Incentive]])*0.1</f>
        <v>55.031432687020995</v>
      </c>
      <c r="N229" s="2">
        <f>SUM(data[[#This Row],[Commission]:[Incentive]],data[[#This Row],[Credit Sales Commission]],data[[#This Row],[Credit Sales Incentive]],data[[#This Row],[Sundry]],data[[#This Row],[GST]])</f>
        <v>751.46320417620916</v>
      </c>
      <c r="O229" s="5">
        <v>2302</v>
      </c>
      <c r="P229" s="2"/>
    </row>
    <row r="230" spans="1:16" x14ac:dyDescent="0.3">
      <c r="A230" t="s">
        <v>210</v>
      </c>
      <c r="B230" s="1">
        <v>44973</v>
      </c>
      <c r="C230" s="1" t="s">
        <v>201</v>
      </c>
      <c r="D230" s="26">
        <v>4</v>
      </c>
      <c r="E230" t="s">
        <v>301</v>
      </c>
      <c r="F230" s="2">
        <v>31.171777904967424</v>
      </c>
      <c r="G230" s="2">
        <v>38.968191278264626</v>
      </c>
      <c r="K230" s="2"/>
      <c r="L230" s="2"/>
      <c r="M230" s="2">
        <f>(data[[#This Row],[Commission]]+data[[#This Row],[Incentive]]+data[[#This Row],[Credit Sales Commission]]+data[[#This Row],[Credit Sales Incentive]])*0.1</f>
        <v>3.896819127826463</v>
      </c>
      <c r="N230" s="2">
        <f>SUM(data[[#This Row],[Commission]:[Incentive]],data[[#This Row],[Credit Sales Commission]],data[[#This Row],[Credit Sales Incentive]],data[[#This Row],[Sundry]],data[[#This Row],[GST]])</f>
        <v>42.865010406091088</v>
      </c>
      <c r="O230" s="5">
        <v>2302</v>
      </c>
      <c r="P230" s="2"/>
    </row>
    <row r="231" spans="1:16" x14ac:dyDescent="0.3">
      <c r="A231" t="s">
        <v>210</v>
      </c>
      <c r="B231" s="1">
        <v>44973</v>
      </c>
      <c r="C231" s="1" t="s">
        <v>189</v>
      </c>
      <c r="D231" s="26">
        <v>4</v>
      </c>
      <c r="E231" t="s">
        <v>303</v>
      </c>
      <c r="F231" s="2">
        <v>2094.7025703635727</v>
      </c>
      <c r="G231" s="2">
        <v>874.27105802492747</v>
      </c>
      <c r="K231" s="2"/>
      <c r="L231" s="2"/>
      <c r="M231" s="2">
        <f>(data[[#This Row],[Commission]]+data[[#This Row],[Incentive]]+data[[#This Row],[Credit Sales Commission]]+data[[#This Row],[Credit Sales Incentive]])*0.1</f>
        <v>87.427105802492747</v>
      </c>
      <c r="N231" s="2">
        <f>SUM(data[[#This Row],[Commission]:[Incentive]],data[[#This Row],[Credit Sales Commission]],data[[#This Row],[Credit Sales Incentive]],data[[#This Row],[Sundry]],data[[#This Row],[GST]])</f>
        <v>961.69816382742022</v>
      </c>
      <c r="O231" s="5">
        <v>2302</v>
      </c>
      <c r="P231" s="2"/>
    </row>
    <row r="232" spans="1:16" x14ac:dyDescent="0.3">
      <c r="A232" t="s">
        <v>205</v>
      </c>
      <c r="B232" s="1">
        <v>44974</v>
      </c>
      <c r="C232" s="1" t="s">
        <v>179</v>
      </c>
      <c r="D232" s="26">
        <v>2</v>
      </c>
      <c r="E232" t="s">
        <v>257</v>
      </c>
      <c r="F232" s="2">
        <v>1820.9413734533109</v>
      </c>
      <c r="G232" s="2">
        <v>960.04860158974827</v>
      </c>
      <c r="K232" s="2"/>
      <c r="L232" s="2"/>
      <c r="M232" s="2">
        <f>(data[[#This Row],[Commission]]+data[[#This Row],[Incentive]]+data[[#This Row],[Credit Sales Commission]]+data[[#This Row],[Credit Sales Incentive]])*0.1</f>
        <v>96.004860158974836</v>
      </c>
      <c r="N232" s="2">
        <f>SUM(data[[#This Row],[Commission]:[Incentive]],data[[#This Row],[Credit Sales Commission]],data[[#This Row],[Credit Sales Incentive]],data[[#This Row],[Sundry]],data[[#This Row],[GST]])</f>
        <v>1056.0534617487231</v>
      </c>
      <c r="O232" s="5">
        <v>2302</v>
      </c>
      <c r="P232" s="2"/>
    </row>
    <row r="233" spans="1:16" x14ac:dyDescent="0.3">
      <c r="A233" t="s">
        <v>205</v>
      </c>
      <c r="B233" s="1">
        <v>44974</v>
      </c>
      <c r="C233" s="1" t="s">
        <v>185</v>
      </c>
      <c r="D233" s="26">
        <v>6</v>
      </c>
      <c r="E233" t="s">
        <v>255</v>
      </c>
      <c r="F233" s="2">
        <v>79.290397795803372</v>
      </c>
      <c r="G233" s="2">
        <v>40.844199959416272</v>
      </c>
      <c r="K233" s="2"/>
      <c r="L233" s="2"/>
      <c r="M233" s="2">
        <f>(data[[#This Row],[Commission]]+data[[#This Row],[Incentive]]+data[[#This Row],[Credit Sales Commission]]+data[[#This Row],[Credit Sales Incentive]])*0.1</f>
        <v>4.0844199959416274</v>
      </c>
      <c r="N233" s="2">
        <f>SUM(data[[#This Row],[Commission]:[Incentive]],data[[#This Row],[Credit Sales Commission]],data[[#This Row],[Credit Sales Incentive]],data[[#This Row],[Sundry]],data[[#This Row],[GST]])</f>
        <v>44.928619955357902</v>
      </c>
      <c r="O233" s="5">
        <v>2302</v>
      </c>
      <c r="P233" s="2"/>
    </row>
    <row r="234" spans="1:16" x14ac:dyDescent="0.3">
      <c r="A234" t="s">
        <v>205</v>
      </c>
      <c r="B234" s="1">
        <v>44974</v>
      </c>
      <c r="C234" s="1" t="s">
        <v>194</v>
      </c>
      <c r="D234" s="26">
        <v>12</v>
      </c>
      <c r="E234" t="s">
        <v>328</v>
      </c>
      <c r="F234" s="2">
        <v>4055.1506594900643</v>
      </c>
      <c r="G234" s="2">
        <v>2108.0621313544416</v>
      </c>
      <c r="I234" s="2">
        <v>15120</v>
      </c>
      <c r="J234" s="2">
        <v>7247.34</v>
      </c>
      <c r="K234" s="2"/>
      <c r="L234" s="2"/>
      <c r="M234" s="2">
        <f>(data[[#This Row],[Commission]]+data[[#This Row],[Incentive]]+data[[#This Row],[Credit Sales Commission]]+data[[#This Row],[Credit Sales Incentive]])*0.1</f>
        <v>935.54021313544422</v>
      </c>
      <c r="N234" s="2">
        <f>SUM(data[[#This Row],[Commission]:[Incentive]],data[[#This Row],[Credit Sales Commission]],data[[#This Row],[Credit Sales Incentive]],data[[#This Row],[Sundry]],data[[#This Row],[GST]])</f>
        <v>10290.942344489886</v>
      </c>
      <c r="O234" s="5">
        <v>2302</v>
      </c>
      <c r="P234" s="2"/>
    </row>
    <row r="235" spans="1:16" x14ac:dyDescent="0.3">
      <c r="A235" t="s">
        <v>205</v>
      </c>
      <c r="B235" s="1">
        <v>44974</v>
      </c>
      <c r="C235" s="1" t="s">
        <v>183</v>
      </c>
      <c r="D235" s="26">
        <v>16</v>
      </c>
      <c r="E235" t="s">
        <v>256</v>
      </c>
      <c r="F235" s="2">
        <v>14446.995424699924</v>
      </c>
      <c r="G235" s="2">
        <v>6929.0878200146644</v>
      </c>
      <c r="K235" s="2"/>
      <c r="L235" s="2"/>
      <c r="M235" s="2">
        <f>(data[[#This Row],[Commission]]+data[[#This Row],[Incentive]]+data[[#This Row],[Credit Sales Commission]]+data[[#This Row],[Credit Sales Incentive]])*0.1</f>
        <v>692.90878200146653</v>
      </c>
      <c r="N235" s="2">
        <f>SUM(data[[#This Row],[Commission]:[Incentive]],data[[#This Row],[Credit Sales Commission]],data[[#This Row],[Credit Sales Incentive]],data[[#This Row],[Sundry]],data[[#This Row],[GST]])</f>
        <v>7621.996602016131</v>
      </c>
      <c r="O235" s="5">
        <v>2302</v>
      </c>
      <c r="P235" s="2"/>
    </row>
    <row r="236" spans="1:16" x14ac:dyDescent="0.3">
      <c r="A236" t="s">
        <v>209</v>
      </c>
      <c r="B236" s="1">
        <v>44974</v>
      </c>
      <c r="C236" s="1" t="s">
        <v>181</v>
      </c>
      <c r="D236" s="26">
        <v>5</v>
      </c>
      <c r="E236" t="s">
        <v>258</v>
      </c>
      <c r="F236" s="2">
        <v>1412.3605185832705</v>
      </c>
      <c r="G236" s="2">
        <v>667.69283610340551</v>
      </c>
      <c r="K236" s="2"/>
      <c r="L236" s="2"/>
      <c r="M236" s="2">
        <f>(data[[#This Row],[Commission]]+data[[#This Row],[Incentive]]+data[[#This Row],[Credit Sales Commission]]+data[[#This Row],[Credit Sales Incentive]])*0.1</f>
        <v>66.769283610340551</v>
      </c>
      <c r="N236" s="2">
        <f>SUM(data[[#This Row],[Commission]:[Incentive]],data[[#This Row],[Credit Sales Commission]],data[[#This Row],[Credit Sales Incentive]],data[[#This Row],[Sundry]],data[[#This Row],[GST]])</f>
        <v>734.46211971374601</v>
      </c>
      <c r="O236" s="5">
        <v>2302</v>
      </c>
      <c r="P236" s="2"/>
    </row>
    <row r="237" spans="1:16" x14ac:dyDescent="0.3">
      <c r="A237" t="s">
        <v>206</v>
      </c>
      <c r="B237" s="1">
        <v>44974</v>
      </c>
      <c r="C237" s="1" t="s">
        <v>179</v>
      </c>
      <c r="D237" s="26">
        <v>2</v>
      </c>
      <c r="E237" t="s">
        <v>257</v>
      </c>
      <c r="F237" s="2">
        <v>503.30109053376617</v>
      </c>
      <c r="G237" s="2">
        <v>198.52357408003758</v>
      </c>
      <c r="K237" s="2"/>
      <c r="L237" s="2"/>
      <c r="M237" s="2">
        <f>(data[[#This Row],[Commission]]+data[[#This Row],[Incentive]]+data[[#This Row],[Credit Sales Commission]]+data[[#This Row],[Credit Sales Incentive]])*0.1</f>
        <v>19.852357408003758</v>
      </c>
      <c r="N237" s="2">
        <f>SUM(data[[#This Row],[Commission]:[Incentive]],data[[#This Row],[Credit Sales Commission]],data[[#This Row],[Credit Sales Incentive]],data[[#This Row],[Sundry]],data[[#This Row],[GST]])</f>
        <v>218.37593148804135</v>
      </c>
      <c r="O237" s="5">
        <v>2302</v>
      </c>
      <c r="P237" s="2"/>
    </row>
    <row r="238" spans="1:16" x14ac:dyDescent="0.3">
      <c r="A238" t="s">
        <v>206</v>
      </c>
      <c r="B238" s="1">
        <v>44974</v>
      </c>
      <c r="C238" s="1" t="s">
        <v>185</v>
      </c>
      <c r="D238" s="26">
        <v>6</v>
      </c>
      <c r="E238" t="s">
        <v>255</v>
      </c>
      <c r="F238" s="2">
        <v>2649.0983652439422</v>
      </c>
      <c r="G238" s="2">
        <v>637.17964799428375</v>
      </c>
      <c r="K238" s="2"/>
      <c r="L238" s="2"/>
      <c r="M238" s="2">
        <f>(data[[#This Row],[Commission]]+data[[#This Row],[Incentive]]+data[[#This Row],[Credit Sales Commission]]+data[[#This Row],[Credit Sales Incentive]])*0.1</f>
        <v>63.71796479942838</v>
      </c>
      <c r="N238" s="2">
        <f>SUM(data[[#This Row],[Commission]:[Incentive]],data[[#This Row],[Credit Sales Commission]],data[[#This Row],[Credit Sales Incentive]],data[[#This Row],[Sundry]],data[[#This Row],[GST]])</f>
        <v>700.89761279371214</v>
      </c>
      <c r="O238" s="5">
        <v>2302</v>
      </c>
      <c r="P238" s="2"/>
    </row>
    <row r="239" spans="1:16" x14ac:dyDescent="0.3">
      <c r="A239" t="s">
        <v>206</v>
      </c>
      <c r="B239" s="1">
        <v>44974</v>
      </c>
      <c r="C239" s="1" t="s">
        <v>194</v>
      </c>
      <c r="D239" s="26">
        <v>12</v>
      </c>
      <c r="E239" t="s">
        <v>328</v>
      </c>
      <c r="F239" s="2">
        <v>4379.1702797473154</v>
      </c>
      <c r="G239" s="2">
        <v>932.89627063327862</v>
      </c>
      <c r="I239" s="2">
        <v>712.49</v>
      </c>
      <c r="J239" s="2">
        <v>224.4</v>
      </c>
      <c r="K239" s="2"/>
      <c r="L239" s="2"/>
      <c r="M239" s="2">
        <f>(data[[#This Row],[Commission]]+data[[#This Row],[Incentive]]+data[[#This Row],[Credit Sales Commission]]+data[[#This Row],[Credit Sales Incentive]])*0.1</f>
        <v>115.72962706332788</v>
      </c>
      <c r="N239" s="2">
        <f>SUM(data[[#This Row],[Commission]:[Incentive]],data[[#This Row],[Credit Sales Commission]],data[[#This Row],[Credit Sales Incentive]],data[[#This Row],[Sundry]],data[[#This Row],[GST]])</f>
        <v>1273.0258976966065</v>
      </c>
      <c r="O239" s="5">
        <v>2302</v>
      </c>
      <c r="P239" s="2"/>
    </row>
    <row r="240" spans="1:16" x14ac:dyDescent="0.3">
      <c r="A240" t="s">
        <v>206</v>
      </c>
      <c r="B240" s="1">
        <v>44974</v>
      </c>
      <c r="C240" s="1" t="s">
        <v>183</v>
      </c>
      <c r="D240" s="26">
        <v>16</v>
      </c>
      <c r="E240" t="s">
        <v>256</v>
      </c>
      <c r="F240" s="2">
        <v>4994.6967036209471</v>
      </c>
      <c r="G240" s="2">
        <v>1237.6867570305342</v>
      </c>
      <c r="K240" s="2"/>
      <c r="L240" s="2"/>
      <c r="M240" s="2">
        <f>(data[[#This Row],[Commission]]+data[[#This Row],[Incentive]]+data[[#This Row],[Credit Sales Commission]]+data[[#This Row],[Credit Sales Incentive]])*0.1</f>
        <v>123.76867570305342</v>
      </c>
      <c r="N240" s="2">
        <f>SUM(data[[#This Row],[Commission]:[Incentive]],data[[#This Row],[Credit Sales Commission]],data[[#This Row],[Credit Sales Incentive]],data[[#This Row],[Sundry]],data[[#This Row],[GST]])</f>
        <v>1361.4554327335877</v>
      </c>
      <c r="O240" s="5">
        <v>2302</v>
      </c>
      <c r="P240" s="2"/>
    </row>
    <row r="241" spans="1:16" x14ac:dyDescent="0.3">
      <c r="A241" t="s">
        <v>210</v>
      </c>
      <c r="B241" s="1">
        <v>44974</v>
      </c>
      <c r="C241" s="1" t="s">
        <v>182</v>
      </c>
      <c r="D241" s="26">
        <v>13</v>
      </c>
      <c r="E241" t="s">
        <v>302</v>
      </c>
      <c r="F241" s="2">
        <v>903.74680364730932</v>
      </c>
      <c r="G241" s="2">
        <v>365.11887820116874</v>
      </c>
      <c r="K241" s="2"/>
      <c r="L241" s="2"/>
      <c r="M241" s="2">
        <f>(data[[#This Row],[Commission]]+data[[#This Row],[Incentive]]+data[[#This Row],[Credit Sales Commission]]+data[[#This Row],[Credit Sales Incentive]])*0.1</f>
        <v>36.511887820116876</v>
      </c>
      <c r="N241" s="2">
        <f>SUM(data[[#This Row],[Commission]:[Incentive]],data[[#This Row],[Credit Sales Commission]],data[[#This Row],[Credit Sales Incentive]],data[[#This Row],[Sundry]],data[[#This Row],[GST]])</f>
        <v>401.63076602128564</v>
      </c>
      <c r="O241" s="5">
        <v>2302</v>
      </c>
      <c r="P241" s="2"/>
    </row>
    <row r="242" spans="1:16" x14ac:dyDescent="0.3">
      <c r="A242" t="s">
        <v>205</v>
      </c>
      <c r="B242" s="1">
        <v>44975</v>
      </c>
      <c r="C242" s="1" t="s">
        <v>181</v>
      </c>
      <c r="D242" s="26">
        <v>4</v>
      </c>
      <c r="E242" t="s">
        <v>258</v>
      </c>
      <c r="F242" s="2">
        <v>123.67290291346944</v>
      </c>
      <c r="G242" s="2">
        <v>90.066389153952514</v>
      </c>
      <c r="K242" s="2"/>
      <c r="L242" s="2"/>
      <c r="M242" s="2">
        <f>(data[[#This Row],[Commission]]+data[[#This Row],[Incentive]]+data[[#This Row],[Credit Sales Commission]]+data[[#This Row],[Credit Sales Incentive]])*0.1</f>
        <v>9.0066389153952517</v>
      </c>
      <c r="N242" s="2">
        <f>SUM(data[[#This Row],[Commission]:[Incentive]],data[[#This Row],[Credit Sales Commission]],data[[#This Row],[Credit Sales Incentive]],data[[#This Row],[Sundry]],data[[#This Row],[GST]])</f>
        <v>99.073028069347771</v>
      </c>
      <c r="O242" s="5">
        <v>2302</v>
      </c>
      <c r="P242" s="2"/>
    </row>
    <row r="243" spans="1:16" x14ac:dyDescent="0.3">
      <c r="A243" t="s">
        <v>207</v>
      </c>
      <c r="B243" s="1">
        <v>44975</v>
      </c>
      <c r="C243" s="1" t="s">
        <v>187</v>
      </c>
      <c r="D243" s="26">
        <v>5</v>
      </c>
      <c r="E243" t="s">
        <v>259</v>
      </c>
      <c r="F243" s="2">
        <v>426.11260360058424</v>
      </c>
      <c r="G243" s="2">
        <v>204.15136349178704</v>
      </c>
      <c r="H243" s="2">
        <v>5</v>
      </c>
      <c r="K243" s="2"/>
      <c r="L243" s="2">
        <f>data[[#This Row],[Sales amount]]*0.05*1.1</f>
        <v>23.436193198032136</v>
      </c>
      <c r="M243" s="2">
        <f>(data[[#This Row],[Commission]]+data[[#This Row],[Incentive]]+data[[#This Row],[Credit Sales Commission]]+data[[#This Row],[Credit Sales Incentive]])*0.1</f>
        <v>20.915136349178706</v>
      </c>
      <c r="N243" s="2">
        <f>SUM(data[[#This Row],[Commission]:[Incentive]],data[[#This Row],[Credit Sales Commission]],data[[#This Row],[Credit Sales Incentive]],data[[#This Row],[Sundry]],data[[#This Row],[GST]])</f>
        <v>253.50269303899788</v>
      </c>
      <c r="O243" s="5">
        <v>2302</v>
      </c>
      <c r="P243" s="2"/>
    </row>
    <row r="244" spans="1:16" x14ac:dyDescent="0.3">
      <c r="A244" t="s">
        <v>209</v>
      </c>
      <c r="B244" s="1">
        <v>44975</v>
      </c>
      <c r="C244" s="1" t="s">
        <v>174</v>
      </c>
      <c r="D244" s="26">
        <v>13</v>
      </c>
      <c r="E244" t="s">
        <v>260</v>
      </c>
      <c r="F244" s="2">
        <v>380.90162385207782</v>
      </c>
      <c r="G244" s="2">
        <v>161.58237294554249</v>
      </c>
      <c r="K244" s="2"/>
      <c r="L244" s="2">
        <v>0.04</v>
      </c>
      <c r="M244" s="2">
        <f>(data[[#This Row],[Commission]]+data[[#This Row],[Incentive]]+data[[#This Row],[Credit Sales Commission]]+data[[#This Row],[Credit Sales Incentive]])*0.1</f>
        <v>16.158237294554251</v>
      </c>
      <c r="N244" s="2">
        <f>SUM(data[[#This Row],[Commission]:[Incentive]],data[[#This Row],[Credit Sales Commission]],data[[#This Row],[Credit Sales Incentive]],data[[#This Row],[Sundry]],data[[#This Row],[GST]])</f>
        <v>177.78061024009673</v>
      </c>
      <c r="O244" s="5">
        <v>2302</v>
      </c>
      <c r="P244" s="2"/>
    </row>
    <row r="245" spans="1:16" x14ac:dyDescent="0.3">
      <c r="A245" t="s">
        <v>208</v>
      </c>
      <c r="B245" s="1">
        <v>44975</v>
      </c>
      <c r="C245" s="1" t="s">
        <v>187</v>
      </c>
      <c r="D245" s="26">
        <v>8</v>
      </c>
      <c r="E245" t="s">
        <v>259</v>
      </c>
      <c r="F245" s="2">
        <v>514.17790194530482</v>
      </c>
      <c r="G245" s="2">
        <v>153.18695784112896</v>
      </c>
      <c r="H245" s="2">
        <v>10</v>
      </c>
      <c r="K245" s="2"/>
      <c r="L245" s="2">
        <f>data[[#This Row],[Sales amount]]*0.05*1.1</f>
        <v>28.279784606991768</v>
      </c>
      <c r="M245" s="2">
        <f>(data[[#This Row],[Commission]]+data[[#This Row],[Incentive]]+data[[#This Row],[Credit Sales Commission]]+data[[#This Row],[Credit Sales Incentive]])*0.1</f>
        <v>16.318695784112897</v>
      </c>
      <c r="N245" s="2">
        <f>SUM(data[[#This Row],[Commission]:[Incentive]],data[[#This Row],[Credit Sales Commission]],data[[#This Row],[Credit Sales Incentive]],data[[#This Row],[Sundry]],data[[#This Row],[GST]])</f>
        <v>207.78543823223362</v>
      </c>
      <c r="O245" s="5">
        <v>2302</v>
      </c>
      <c r="P245" s="2"/>
    </row>
    <row r="246" spans="1:16" x14ac:dyDescent="0.3">
      <c r="A246" t="s">
        <v>210</v>
      </c>
      <c r="B246" s="1">
        <v>44975</v>
      </c>
      <c r="C246" s="1" t="s">
        <v>195</v>
      </c>
      <c r="D246" s="26">
        <v>8</v>
      </c>
      <c r="E246" t="s">
        <v>300</v>
      </c>
      <c r="F246" s="2">
        <v>958.76156338476937</v>
      </c>
      <c r="G246" s="2">
        <v>359.2712275148985</v>
      </c>
      <c r="K246" s="2"/>
      <c r="L246" s="2"/>
      <c r="M246" s="2">
        <f>(data[[#This Row],[Commission]]+data[[#This Row],[Incentive]]+data[[#This Row],[Credit Sales Commission]]+data[[#This Row],[Credit Sales Incentive]])*0.1</f>
        <v>35.927122751489854</v>
      </c>
      <c r="N246" s="2">
        <f>SUM(data[[#This Row],[Commission]:[Incentive]],data[[#This Row],[Credit Sales Commission]],data[[#This Row],[Credit Sales Incentive]],data[[#This Row],[Sundry]],data[[#This Row],[GST]])</f>
        <v>395.19835026638833</v>
      </c>
      <c r="O246" s="5">
        <v>2302</v>
      </c>
      <c r="P246" s="2"/>
    </row>
    <row r="247" spans="1:16" x14ac:dyDescent="0.3">
      <c r="A247" t="s">
        <v>205</v>
      </c>
      <c r="B247" s="1">
        <v>44976</v>
      </c>
      <c r="C247" s="1" t="s">
        <v>174</v>
      </c>
      <c r="D247" s="26">
        <v>10</v>
      </c>
      <c r="E247" t="s">
        <v>260</v>
      </c>
      <c r="F247" s="2">
        <v>5643.3341380914635</v>
      </c>
      <c r="G247" s="2">
        <v>2844.3615605714863</v>
      </c>
      <c r="K247" s="2"/>
      <c r="L247" s="2"/>
      <c r="M247" s="2">
        <f>(data[[#This Row],[Commission]]+data[[#This Row],[Incentive]]+data[[#This Row],[Credit Sales Commission]]+data[[#This Row],[Credit Sales Incentive]])*0.1</f>
        <v>284.43615605714865</v>
      </c>
      <c r="N247" s="2">
        <f>SUM(data[[#This Row],[Commission]:[Incentive]],data[[#This Row],[Credit Sales Commission]],data[[#This Row],[Credit Sales Incentive]],data[[#This Row],[Sundry]],data[[#This Row],[GST]])</f>
        <v>3128.797716628635</v>
      </c>
      <c r="O247" s="5">
        <v>2302</v>
      </c>
      <c r="P247" s="2"/>
    </row>
    <row r="248" spans="1:16" x14ac:dyDescent="0.3">
      <c r="A248" t="s">
        <v>205</v>
      </c>
      <c r="B248" s="1">
        <v>44976</v>
      </c>
      <c r="C248" s="1" t="s">
        <v>176</v>
      </c>
      <c r="D248" s="26">
        <v>15</v>
      </c>
      <c r="E248" t="s">
        <v>311</v>
      </c>
      <c r="F248" s="2">
        <v>15664.068853404542</v>
      </c>
      <c r="G248" s="2">
        <v>7641.4792568629555</v>
      </c>
      <c r="K248" s="2"/>
      <c r="L248" s="2"/>
      <c r="M248" s="2">
        <f>(data[[#This Row],[Commission]]+data[[#This Row],[Incentive]]+data[[#This Row],[Credit Sales Commission]]+data[[#This Row],[Credit Sales Incentive]])*0.1</f>
        <v>764.14792568629559</v>
      </c>
      <c r="N248" s="2">
        <f>SUM(data[[#This Row],[Commission]:[Incentive]],data[[#This Row],[Credit Sales Commission]],data[[#This Row],[Credit Sales Incentive]],data[[#This Row],[Sundry]],data[[#This Row],[GST]])</f>
        <v>8405.6271825492513</v>
      </c>
      <c r="O248" s="5">
        <v>2302</v>
      </c>
      <c r="P248" s="2"/>
    </row>
    <row r="249" spans="1:16" x14ac:dyDescent="0.3">
      <c r="A249" t="s">
        <v>205</v>
      </c>
      <c r="B249" s="1">
        <v>44976</v>
      </c>
      <c r="C249" s="1" t="s">
        <v>180</v>
      </c>
      <c r="D249" s="26">
        <v>4</v>
      </c>
      <c r="E249" t="s">
        <v>303</v>
      </c>
      <c r="F249" s="2">
        <v>4075.7793262574041</v>
      </c>
      <c r="G249" s="2">
        <v>2271.7019820205346</v>
      </c>
      <c r="K249" s="2"/>
      <c r="L249" s="2"/>
      <c r="M249" s="2">
        <f>(data[[#This Row],[Commission]]+data[[#This Row],[Incentive]]+data[[#This Row],[Credit Sales Commission]]+data[[#This Row],[Credit Sales Incentive]])*0.1</f>
        <v>227.17019820205348</v>
      </c>
      <c r="N249" s="2">
        <f>SUM(data[[#This Row],[Commission]:[Incentive]],data[[#This Row],[Credit Sales Commission]],data[[#This Row],[Credit Sales Incentive]],data[[#This Row],[Sundry]],data[[#This Row],[GST]])</f>
        <v>2498.8721802225882</v>
      </c>
      <c r="O249" s="5">
        <v>2302</v>
      </c>
      <c r="P249" s="2"/>
    </row>
    <row r="250" spans="1:16" x14ac:dyDescent="0.3">
      <c r="A250" t="s">
        <v>207</v>
      </c>
      <c r="B250" s="1">
        <v>44976</v>
      </c>
      <c r="C250" s="1" t="s">
        <v>202</v>
      </c>
      <c r="D250" s="26">
        <v>3</v>
      </c>
      <c r="E250" t="s">
        <v>261</v>
      </c>
      <c r="F250" s="2">
        <v>2287.5547997019626</v>
      </c>
      <c r="G250" s="2">
        <v>860.48394310611627</v>
      </c>
      <c r="H250" s="2">
        <v>75</v>
      </c>
      <c r="I250" s="2">
        <v>378.69</v>
      </c>
      <c r="J250" s="2">
        <v>139.63999999999999</v>
      </c>
      <c r="K250" s="2">
        <v>9.16</v>
      </c>
      <c r="L250" s="2">
        <f>data[[#This Row],[Sales amount]]*0.05*1.1</f>
        <v>125.81551398360796</v>
      </c>
      <c r="M250" s="2">
        <f>(data[[#This Row],[Commission]]+data[[#This Row],[Incentive]]+data[[#This Row],[Credit Sales Commission]]+data[[#This Row],[Credit Sales Incentive]])*0.1</f>
        <v>108.42839431061164</v>
      </c>
      <c r="N250" s="2">
        <f>SUM(data[[#This Row],[Commission]:[Incentive]],data[[#This Row],[Credit Sales Commission]],data[[#This Row],[Credit Sales Incentive]],data[[#This Row],[Sundry]],data[[#This Row],[GST]])</f>
        <v>1318.5278514003357</v>
      </c>
      <c r="O250" s="5">
        <v>2302</v>
      </c>
      <c r="P250" s="2"/>
    </row>
    <row r="251" spans="1:16" x14ac:dyDescent="0.3">
      <c r="A251" t="s">
        <v>209</v>
      </c>
      <c r="B251" s="1">
        <v>44976</v>
      </c>
      <c r="C251" s="1" t="s">
        <v>175</v>
      </c>
      <c r="D251" s="26">
        <v>14</v>
      </c>
      <c r="E251" t="s">
        <v>262</v>
      </c>
      <c r="F251" s="2">
        <v>5108.3730564074949</v>
      </c>
      <c r="G251" s="2">
        <v>2204.3199707765034</v>
      </c>
      <c r="K251" s="2"/>
      <c r="L251" s="2">
        <v>0.01</v>
      </c>
      <c r="M251" s="2">
        <f>(data[[#This Row],[Commission]]+data[[#This Row],[Incentive]]+data[[#This Row],[Credit Sales Commission]]+data[[#This Row],[Credit Sales Incentive]])*0.1</f>
        <v>220.43199707765035</v>
      </c>
      <c r="N251" s="2">
        <f>SUM(data[[#This Row],[Commission]:[Incentive]],data[[#This Row],[Credit Sales Commission]],data[[#This Row],[Credit Sales Incentive]],data[[#This Row],[Sundry]],data[[#This Row],[GST]])</f>
        <v>2424.7619678541541</v>
      </c>
      <c r="O251" s="5">
        <v>2302</v>
      </c>
      <c r="P251" s="2"/>
    </row>
    <row r="252" spans="1:16" x14ac:dyDescent="0.3">
      <c r="A252" t="s">
        <v>206</v>
      </c>
      <c r="B252" s="1">
        <v>44976</v>
      </c>
      <c r="C252" s="1" t="s">
        <v>174</v>
      </c>
      <c r="D252" s="26">
        <v>10</v>
      </c>
      <c r="E252" t="s">
        <v>260</v>
      </c>
      <c r="F252" s="2">
        <v>2548.3321509002117</v>
      </c>
      <c r="G252" s="2">
        <v>740.23166292708788</v>
      </c>
      <c r="K252" s="2"/>
      <c r="L252" s="2"/>
      <c r="M252" s="2">
        <f>(data[[#This Row],[Commission]]+data[[#This Row],[Incentive]]+data[[#This Row],[Credit Sales Commission]]+data[[#This Row],[Credit Sales Incentive]])*0.1</f>
        <v>74.023166292708794</v>
      </c>
      <c r="N252" s="2">
        <f>SUM(data[[#This Row],[Commission]:[Incentive]],data[[#This Row],[Credit Sales Commission]],data[[#This Row],[Credit Sales Incentive]],data[[#This Row],[Sundry]],data[[#This Row],[GST]])</f>
        <v>814.25482921979665</v>
      </c>
      <c r="O252" s="5">
        <v>2302</v>
      </c>
      <c r="P252" s="2"/>
    </row>
    <row r="253" spans="1:16" x14ac:dyDescent="0.3">
      <c r="A253" t="s">
        <v>206</v>
      </c>
      <c r="B253" s="1">
        <v>44976</v>
      </c>
      <c r="C253" s="1" t="s">
        <v>180</v>
      </c>
      <c r="D253" s="26">
        <v>4</v>
      </c>
      <c r="E253" t="s">
        <v>303</v>
      </c>
      <c r="F253" s="2">
        <v>22.246394692759164</v>
      </c>
      <c r="G253" s="2">
        <v>45.179858871566701</v>
      </c>
      <c r="K253" s="2"/>
      <c r="L253" s="2"/>
      <c r="M253" s="2">
        <f>(data[[#This Row],[Commission]]+data[[#This Row],[Incentive]]+data[[#This Row],[Credit Sales Commission]]+data[[#This Row],[Credit Sales Incentive]])*0.1</f>
        <v>4.5179858871566703</v>
      </c>
      <c r="N253" s="2">
        <f>SUM(data[[#This Row],[Commission]:[Incentive]],data[[#This Row],[Credit Sales Commission]],data[[#This Row],[Credit Sales Incentive]],data[[#This Row],[Sundry]],data[[#This Row],[GST]])</f>
        <v>49.69784475872337</v>
      </c>
      <c r="O253" s="5">
        <v>2302</v>
      </c>
      <c r="P253" s="2"/>
    </row>
    <row r="254" spans="1:16" x14ac:dyDescent="0.3">
      <c r="A254" t="s">
        <v>206</v>
      </c>
      <c r="B254" s="1">
        <v>44976</v>
      </c>
      <c r="C254" s="1" t="s">
        <v>181</v>
      </c>
      <c r="D254" s="26">
        <v>1</v>
      </c>
      <c r="E254" t="s">
        <v>258</v>
      </c>
      <c r="F254" s="2">
        <v>407.14842847919863</v>
      </c>
      <c r="G254" s="2">
        <v>168.70304436901148</v>
      </c>
      <c r="K254" s="2"/>
      <c r="L254" s="2"/>
      <c r="M254" s="2">
        <f>(data[[#This Row],[Commission]]+data[[#This Row],[Incentive]]+data[[#This Row],[Credit Sales Commission]]+data[[#This Row],[Credit Sales Incentive]])*0.1</f>
        <v>16.870304436901147</v>
      </c>
      <c r="N254" s="2">
        <f>SUM(data[[#This Row],[Commission]:[Incentive]],data[[#This Row],[Credit Sales Commission]],data[[#This Row],[Credit Sales Incentive]],data[[#This Row],[Sundry]],data[[#This Row],[GST]])</f>
        <v>185.57334880591262</v>
      </c>
      <c r="O254" s="5">
        <v>2302</v>
      </c>
      <c r="P254" s="2"/>
    </row>
    <row r="255" spans="1:16" x14ac:dyDescent="0.3">
      <c r="A255" t="s">
        <v>208</v>
      </c>
      <c r="B255" s="1">
        <v>44976</v>
      </c>
      <c r="C255" s="1" t="s">
        <v>202</v>
      </c>
      <c r="D255" s="26">
        <v>4</v>
      </c>
      <c r="E255" t="s">
        <v>261</v>
      </c>
      <c r="F255" s="2">
        <v>75.921531474309106</v>
      </c>
      <c r="G255" s="2">
        <v>31.613227474153692</v>
      </c>
      <c r="K255" s="2"/>
      <c r="L255" s="2">
        <f>data[[#This Row],[Sales amount]]*0.05*1.1</f>
        <v>4.1756842310870015</v>
      </c>
      <c r="M255" s="2">
        <f>(data[[#This Row],[Commission]]+data[[#This Row],[Incentive]]+data[[#This Row],[Credit Sales Commission]]+data[[#This Row],[Credit Sales Incentive]])*0.1</f>
        <v>3.1613227474153693</v>
      </c>
      <c r="N255" s="2">
        <f>SUM(data[[#This Row],[Commission]:[Incentive]],data[[#This Row],[Credit Sales Commission]],data[[#This Row],[Credit Sales Incentive]],data[[#This Row],[Sundry]],data[[#This Row],[GST]])</f>
        <v>38.950234452656062</v>
      </c>
      <c r="O255" s="5">
        <v>2302</v>
      </c>
      <c r="P255" s="2"/>
    </row>
    <row r="256" spans="1:16" x14ac:dyDescent="0.3">
      <c r="A256" t="s">
        <v>210</v>
      </c>
      <c r="B256" s="1">
        <v>44976</v>
      </c>
      <c r="C256" s="1" t="s">
        <v>182</v>
      </c>
      <c r="D256" s="26">
        <v>13</v>
      </c>
      <c r="E256" t="s">
        <v>336</v>
      </c>
      <c r="F256" s="2">
        <v>7691.7463142027445</v>
      </c>
      <c r="G256" s="2">
        <v>2979.9297447839613</v>
      </c>
      <c r="K256" s="2"/>
      <c r="L256" s="2"/>
      <c r="M256" s="2">
        <f>(data[[#This Row],[Commission]]+data[[#This Row],[Incentive]]+data[[#This Row],[Credit Sales Commission]]+data[[#This Row],[Credit Sales Incentive]])*0.1</f>
        <v>297.99297447839615</v>
      </c>
      <c r="N256" s="2">
        <f>SUM(data[[#This Row],[Commission]:[Incentive]],data[[#This Row],[Credit Sales Commission]],data[[#This Row],[Credit Sales Incentive]],data[[#This Row],[Sundry]],data[[#This Row],[GST]])</f>
        <v>3277.9227192623575</v>
      </c>
      <c r="O256" s="5">
        <v>2302</v>
      </c>
      <c r="P256" s="2"/>
    </row>
    <row r="257" spans="1:16" x14ac:dyDescent="0.3">
      <c r="A257" t="s">
        <v>205</v>
      </c>
      <c r="B257" s="1">
        <v>44977</v>
      </c>
      <c r="C257" s="1" t="s">
        <v>175</v>
      </c>
      <c r="D257" s="26">
        <v>10</v>
      </c>
      <c r="E257" t="s">
        <v>262</v>
      </c>
      <c r="F257" s="2">
        <v>3706.0794355369494</v>
      </c>
      <c r="G257" s="2">
        <v>2138.4850038293289</v>
      </c>
      <c r="I257" s="2">
        <v>2347.8000000000002</v>
      </c>
      <c r="J257" s="2">
        <v>1440.25</v>
      </c>
      <c r="K257" s="2"/>
      <c r="L257" s="2"/>
      <c r="M257" s="2">
        <f>(data[[#This Row],[Commission]]+data[[#This Row],[Incentive]]+data[[#This Row],[Credit Sales Commission]]+data[[#This Row],[Credit Sales Incentive]])*0.1</f>
        <v>357.87350038293289</v>
      </c>
      <c r="N257" s="2">
        <f>SUM(data[[#This Row],[Commission]:[Incentive]],data[[#This Row],[Credit Sales Commission]],data[[#This Row],[Credit Sales Incentive]],data[[#This Row],[Sundry]],data[[#This Row],[GST]])</f>
        <v>3936.6085042122618</v>
      </c>
      <c r="O257" s="5">
        <v>2302</v>
      </c>
      <c r="P257" s="2"/>
    </row>
    <row r="258" spans="1:16" x14ac:dyDescent="0.3">
      <c r="A258" t="s">
        <v>205</v>
      </c>
      <c r="B258" s="1">
        <v>44977</v>
      </c>
      <c r="C258" s="1" t="s">
        <v>196</v>
      </c>
      <c r="D258" s="26">
        <v>5</v>
      </c>
      <c r="E258" t="s">
        <v>329</v>
      </c>
      <c r="F258" s="2">
        <v>1138.3120435328369</v>
      </c>
      <c r="G258" s="2">
        <v>716.66821020387124</v>
      </c>
      <c r="K258" s="2"/>
      <c r="L258" s="2"/>
      <c r="M258" s="2">
        <f>(data[[#This Row],[Commission]]+data[[#This Row],[Incentive]]+data[[#This Row],[Credit Sales Commission]]+data[[#This Row],[Credit Sales Incentive]])*0.1</f>
        <v>71.666821020387133</v>
      </c>
      <c r="N258" s="2">
        <f>SUM(data[[#This Row],[Commission]:[Incentive]],data[[#This Row],[Credit Sales Commission]],data[[#This Row],[Credit Sales Incentive]],data[[#This Row],[Sundry]],data[[#This Row],[GST]])</f>
        <v>788.33503122425839</v>
      </c>
      <c r="O258" s="5">
        <v>2302</v>
      </c>
      <c r="P258" s="2"/>
    </row>
    <row r="259" spans="1:16" x14ac:dyDescent="0.3">
      <c r="A259" t="s">
        <v>207</v>
      </c>
      <c r="B259" s="1">
        <v>44977</v>
      </c>
      <c r="C259" s="1" t="s">
        <v>198</v>
      </c>
      <c r="D259" s="26">
        <v>16</v>
      </c>
      <c r="E259" t="s">
        <v>263</v>
      </c>
      <c r="F259" s="2">
        <v>2899.9392422845149</v>
      </c>
      <c r="G259" s="2">
        <v>1187.9240565716266</v>
      </c>
      <c r="H259" s="2">
        <v>65</v>
      </c>
      <c r="K259" s="2"/>
      <c r="L259" s="2">
        <f>data[[#This Row],[Sales amount]]*0.05*1.1</f>
        <v>159.49665832564833</v>
      </c>
      <c r="M259" s="2">
        <f>(data[[#This Row],[Commission]]+data[[#This Row],[Incentive]]+data[[#This Row],[Credit Sales Commission]]+data[[#This Row],[Credit Sales Incentive]])*0.1</f>
        <v>125.29240565716266</v>
      </c>
      <c r="N259" s="2">
        <f>SUM(data[[#This Row],[Commission]:[Incentive]],data[[#This Row],[Credit Sales Commission]],data[[#This Row],[Credit Sales Incentive]],data[[#This Row],[Sundry]],data[[#This Row],[GST]])</f>
        <v>1537.7131205544374</v>
      </c>
      <c r="O259" s="5">
        <v>2302</v>
      </c>
      <c r="P259" s="2"/>
    </row>
    <row r="260" spans="1:16" x14ac:dyDescent="0.3">
      <c r="A260" t="s">
        <v>209</v>
      </c>
      <c r="B260" s="1">
        <v>44977</v>
      </c>
      <c r="C260" s="1" t="s">
        <v>193</v>
      </c>
      <c r="D260" s="26">
        <v>10</v>
      </c>
      <c r="E260" t="s">
        <v>264</v>
      </c>
      <c r="F260" s="2">
        <v>76.195645757104458</v>
      </c>
      <c r="G260" s="2">
        <v>8.4023789660367054</v>
      </c>
      <c r="K260" s="2"/>
      <c r="L260" s="2"/>
      <c r="M260" s="2">
        <f>(data[[#This Row],[Commission]]+data[[#This Row],[Incentive]]+data[[#This Row],[Credit Sales Commission]]+data[[#This Row],[Credit Sales Incentive]])*0.1</f>
        <v>0.84023789660367054</v>
      </c>
      <c r="N260" s="2">
        <f>SUM(data[[#This Row],[Commission]:[Incentive]],data[[#This Row],[Credit Sales Commission]],data[[#This Row],[Credit Sales Incentive]],data[[#This Row],[Sundry]],data[[#This Row],[GST]])</f>
        <v>9.2426168626403751</v>
      </c>
      <c r="O260" s="5">
        <v>2302</v>
      </c>
      <c r="P260" s="2"/>
    </row>
    <row r="261" spans="1:16" x14ac:dyDescent="0.3">
      <c r="A261" t="s">
        <v>209</v>
      </c>
      <c r="B261" s="1">
        <v>44977</v>
      </c>
      <c r="C261" s="1" t="s">
        <v>177</v>
      </c>
      <c r="D261" s="26">
        <v>10</v>
      </c>
      <c r="E261" t="s">
        <v>265</v>
      </c>
      <c r="F261" s="2">
        <v>1916.4900166578032</v>
      </c>
      <c r="G261" s="2">
        <v>823.83469381511838</v>
      </c>
      <c r="K261" s="2"/>
      <c r="L261" s="2">
        <v>-0.05</v>
      </c>
      <c r="M261" s="2">
        <f>(data[[#This Row],[Commission]]+data[[#This Row],[Incentive]]+data[[#This Row],[Credit Sales Commission]]+data[[#This Row],[Credit Sales Incentive]])*0.1</f>
        <v>82.383469381511844</v>
      </c>
      <c r="N261" s="2">
        <f>SUM(data[[#This Row],[Commission]:[Incentive]],data[[#This Row],[Credit Sales Commission]],data[[#This Row],[Credit Sales Incentive]],data[[#This Row],[Sundry]],data[[#This Row],[GST]])</f>
        <v>906.1681631966303</v>
      </c>
      <c r="O261" s="5">
        <v>2302</v>
      </c>
      <c r="P261" s="2"/>
    </row>
    <row r="262" spans="1:16" x14ac:dyDescent="0.3">
      <c r="A262" t="s">
        <v>209</v>
      </c>
      <c r="B262" s="1">
        <v>44977</v>
      </c>
      <c r="C262" s="1" t="s">
        <v>184</v>
      </c>
      <c r="D262" s="26">
        <v>5</v>
      </c>
      <c r="E262" t="s">
        <v>266</v>
      </c>
      <c r="F262" s="2">
        <v>888.12149748540264</v>
      </c>
      <c r="G262" s="2">
        <v>390.21704523254101</v>
      </c>
      <c r="K262" s="2"/>
      <c r="L262" s="2">
        <v>-0.01</v>
      </c>
      <c r="M262" s="2">
        <f>(data[[#This Row],[Commission]]+data[[#This Row],[Incentive]]+data[[#This Row],[Credit Sales Commission]]+data[[#This Row],[Credit Sales Incentive]])*0.1</f>
        <v>39.021704523254101</v>
      </c>
      <c r="N262" s="2">
        <f>SUM(data[[#This Row],[Commission]:[Incentive]],data[[#This Row],[Credit Sales Commission]],data[[#This Row],[Credit Sales Incentive]],data[[#This Row],[Sundry]],data[[#This Row],[GST]])</f>
        <v>429.22874975579509</v>
      </c>
      <c r="O262" s="5">
        <v>2302</v>
      </c>
      <c r="P262" s="2"/>
    </row>
    <row r="263" spans="1:16" x14ac:dyDescent="0.3">
      <c r="A263" t="s">
        <v>206</v>
      </c>
      <c r="B263" s="1">
        <v>44977</v>
      </c>
      <c r="C263" s="1" t="s">
        <v>175</v>
      </c>
      <c r="D263" s="26">
        <v>10</v>
      </c>
      <c r="E263" t="s">
        <v>262</v>
      </c>
      <c r="F263" s="2">
        <v>2788.3955142255199</v>
      </c>
      <c r="G263" s="2">
        <v>827.30794978226618</v>
      </c>
      <c r="I263" s="2">
        <v>861.24</v>
      </c>
      <c r="J263" s="2">
        <v>177</v>
      </c>
      <c r="K263" s="2"/>
      <c r="L263" s="2"/>
      <c r="M263" s="2">
        <f>(data[[#This Row],[Commission]]+data[[#This Row],[Incentive]]+data[[#This Row],[Credit Sales Commission]]+data[[#This Row],[Credit Sales Incentive]])*0.1</f>
        <v>100.43079497822663</v>
      </c>
      <c r="N263" s="2">
        <f>SUM(data[[#This Row],[Commission]:[Incentive]],data[[#This Row],[Credit Sales Commission]],data[[#This Row],[Credit Sales Incentive]],data[[#This Row],[Sundry]],data[[#This Row],[GST]])</f>
        <v>1104.7387447604929</v>
      </c>
      <c r="O263" s="5">
        <v>2302</v>
      </c>
      <c r="P263" s="2"/>
    </row>
    <row r="264" spans="1:16" x14ac:dyDescent="0.3">
      <c r="A264" t="s">
        <v>206</v>
      </c>
      <c r="B264" s="1">
        <v>44977</v>
      </c>
      <c r="C264" s="1" t="s">
        <v>176</v>
      </c>
      <c r="D264" s="26">
        <v>15</v>
      </c>
      <c r="E264" t="s">
        <v>311</v>
      </c>
      <c r="F264" s="2">
        <v>5905.3912138694004</v>
      </c>
      <c r="G264" s="2">
        <v>1595.99421649031</v>
      </c>
      <c r="K264" s="2"/>
      <c r="L264" s="2"/>
      <c r="M264" s="2">
        <f>(data[[#This Row],[Commission]]+data[[#This Row],[Incentive]]+data[[#This Row],[Credit Sales Commission]]+data[[#This Row],[Credit Sales Incentive]])*0.1</f>
        <v>159.599421649031</v>
      </c>
      <c r="N264" s="2">
        <f>SUM(data[[#This Row],[Commission]:[Incentive]],data[[#This Row],[Credit Sales Commission]],data[[#This Row],[Credit Sales Incentive]],data[[#This Row],[Sundry]],data[[#This Row],[GST]])</f>
        <v>1755.593638139341</v>
      </c>
      <c r="O264" s="5">
        <v>2302</v>
      </c>
      <c r="P264" s="2"/>
    </row>
    <row r="265" spans="1:16" x14ac:dyDescent="0.3">
      <c r="A265" t="s">
        <v>206</v>
      </c>
      <c r="B265" s="1">
        <v>44977</v>
      </c>
      <c r="C265" s="1" t="s">
        <v>196</v>
      </c>
      <c r="D265" s="26">
        <v>5</v>
      </c>
      <c r="E265" t="s">
        <v>329</v>
      </c>
      <c r="F265" s="2">
        <v>1036.927963069435</v>
      </c>
      <c r="G265" s="2">
        <v>332.90153817247602</v>
      </c>
      <c r="K265" s="2"/>
      <c r="L265" s="2"/>
      <c r="M265" s="2">
        <f>(data[[#This Row],[Commission]]+data[[#This Row],[Incentive]]+data[[#This Row],[Credit Sales Commission]]+data[[#This Row],[Credit Sales Incentive]])*0.1</f>
        <v>33.290153817247607</v>
      </c>
      <c r="N265" s="2">
        <f>SUM(data[[#This Row],[Commission]:[Incentive]],data[[#This Row],[Credit Sales Commission]],data[[#This Row],[Credit Sales Incentive]],data[[#This Row],[Sundry]],data[[#This Row],[GST]])</f>
        <v>366.19169198972361</v>
      </c>
      <c r="O265" s="5">
        <v>2302</v>
      </c>
      <c r="P265" s="2"/>
    </row>
    <row r="266" spans="1:16" x14ac:dyDescent="0.3">
      <c r="A266" t="s">
        <v>208</v>
      </c>
      <c r="B266" s="1">
        <v>44977</v>
      </c>
      <c r="C266" s="1" t="s">
        <v>198</v>
      </c>
      <c r="D266" s="26">
        <v>16</v>
      </c>
      <c r="E266" t="s">
        <v>263</v>
      </c>
      <c r="F266" s="2">
        <v>865.77698961086935</v>
      </c>
      <c r="G266" s="2">
        <v>95.121027344615314</v>
      </c>
      <c r="H266" s="2">
        <v>5</v>
      </c>
      <c r="K266" s="2"/>
      <c r="L266" s="2">
        <f>data[[#This Row],[Sales amount]]*0.05*1.1</f>
        <v>47.617734428597821</v>
      </c>
      <c r="M266" s="2">
        <f>(data[[#This Row],[Commission]]+data[[#This Row],[Incentive]]+data[[#This Row],[Credit Sales Commission]]+data[[#This Row],[Credit Sales Incentive]])*0.1</f>
        <v>10.012102734461532</v>
      </c>
      <c r="N266" s="2">
        <f>SUM(data[[#This Row],[Commission]:[Incentive]],data[[#This Row],[Credit Sales Commission]],data[[#This Row],[Credit Sales Incentive]],data[[#This Row],[Sundry]],data[[#This Row],[GST]])</f>
        <v>157.75086450767466</v>
      </c>
      <c r="O266" s="5">
        <v>2302</v>
      </c>
      <c r="P266" s="2"/>
    </row>
    <row r="267" spans="1:16" x14ac:dyDescent="0.3">
      <c r="A267" t="s">
        <v>205</v>
      </c>
      <c r="B267" s="1">
        <v>44978</v>
      </c>
      <c r="C267" s="1" t="s">
        <v>177</v>
      </c>
      <c r="D267" s="26">
        <v>6</v>
      </c>
      <c r="E267" t="s">
        <v>265</v>
      </c>
      <c r="F267" s="2">
        <v>855.65051899334742</v>
      </c>
      <c r="G267" s="2">
        <v>554.10628761805253</v>
      </c>
      <c r="K267" s="2"/>
      <c r="L267" s="2"/>
      <c r="M267" s="2">
        <f>(data[[#This Row],[Commission]]+data[[#This Row],[Incentive]]+data[[#This Row],[Credit Sales Commission]]+data[[#This Row],[Credit Sales Incentive]])*0.1</f>
        <v>55.410628761805256</v>
      </c>
      <c r="N267" s="2">
        <f>SUM(data[[#This Row],[Commission]:[Incentive]],data[[#This Row],[Credit Sales Commission]],data[[#This Row],[Credit Sales Incentive]],data[[#This Row],[Sundry]],data[[#This Row],[GST]])</f>
        <v>609.51691637985778</v>
      </c>
      <c r="O267" s="5">
        <v>2302</v>
      </c>
      <c r="P267" s="2"/>
    </row>
    <row r="268" spans="1:16" x14ac:dyDescent="0.3">
      <c r="A268" t="s">
        <v>207</v>
      </c>
      <c r="B268" s="1">
        <v>44978</v>
      </c>
      <c r="C268" s="1" t="s">
        <v>193</v>
      </c>
      <c r="D268" s="26">
        <v>9</v>
      </c>
      <c r="E268" t="s">
        <v>264</v>
      </c>
      <c r="F268" s="2">
        <v>75.638466883017017</v>
      </c>
      <c r="G268" s="2">
        <v>70.972747076899907</v>
      </c>
      <c r="K268" s="2"/>
      <c r="L268" s="2">
        <f>data[[#This Row],[Sales amount]]*0.05*1.1</f>
        <v>4.1601156785659361</v>
      </c>
      <c r="M268" s="2">
        <f>(data[[#This Row],[Commission]]+data[[#This Row],[Incentive]]+data[[#This Row],[Credit Sales Commission]]+data[[#This Row],[Credit Sales Incentive]])*0.1</f>
        <v>7.0972747076899907</v>
      </c>
      <c r="N268" s="2">
        <f>SUM(data[[#This Row],[Commission]:[Incentive]],data[[#This Row],[Credit Sales Commission]],data[[#This Row],[Credit Sales Incentive]],data[[#This Row],[Sundry]],data[[#This Row],[GST]])</f>
        <v>82.230137463155828</v>
      </c>
      <c r="O268" s="5">
        <v>2302</v>
      </c>
      <c r="P268" s="2"/>
    </row>
    <row r="269" spans="1:16" x14ac:dyDescent="0.3">
      <c r="A269" t="s">
        <v>207</v>
      </c>
      <c r="B269" s="1">
        <v>44978</v>
      </c>
      <c r="C269" s="1" t="s">
        <v>184</v>
      </c>
      <c r="D269" s="26">
        <v>3</v>
      </c>
      <c r="E269" t="s">
        <v>266</v>
      </c>
      <c r="F269" s="2">
        <v>74.765835307898655</v>
      </c>
      <c r="G269" s="2">
        <v>63.838754337869673</v>
      </c>
      <c r="K269" s="2"/>
      <c r="L269" s="2">
        <f>data[[#This Row],[Sales amount]]*0.05*1.1</f>
        <v>4.1121209419344265</v>
      </c>
      <c r="M269" s="2">
        <f>(data[[#This Row],[Commission]]+data[[#This Row],[Incentive]]+data[[#This Row],[Credit Sales Commission]]+data[[#This Row],[Credit Sales Incentive]])*0.1</f>
        <v>6.3838754337869679</v>
      </c>
      <c r="N269" s="2">
        <f>SUM(data[[#This Row],[Commission]:[Incentive]],data[[#This Row],[Credit Sales Commission]],data[[#This Row],[Credit Sales Incentive]],data[[#This Row],[Sundry]],data[[#This Row],[GST]])</f>
        <v>74.334750713591063</v>
      </c>
      <c r="O269" s="5">
        <v>2302</v>
      </c>
      <c r="P269" s="2"/>
    </row>
    <row r="270" spans="1:16" x14ac:dyDescent="0.3">
      <c r="A270" t="s">
        <v>209</v>
      </c>
      <c r="B270" s="1">
        <v>44978</v>
      </c>
      <c r="C270" s="1" t="s">
        <v>179</v>
      </c>
      <c r="D270" s="26">
        <v>11</v>
      </c>
      <c r="E270" t="s">
        <v>267</v>
      </c>
      <c r="F270" s="2">
        <v>1275.9984165097633</v>
      </c>
      <c r="G270" s="2">
        <v>581.19343205316716</v>
      </c>
      <c r="K270" s="2"/>
      <c r="L270" s="2">
        <v>0.01</v>
      </c>
      <c r="M270" s="2">
        <f>(data[[#This Row],[Commission]]+data[[#This Row],[Incentive]]+data[[#This Row],[Credit Sales Commission]]+data[[#This Row],[Credit Sales Incentive]])*0.1</f>
        <v>58.119343205316717</v>
      </c>
      <c r="N270" s="2">
        <f>SUM(data[[#This Row],[Commission]:[Incentive]],data[[#This Row],[Credit Sales Commission]],data[[#This Row],[Credit Sales Incentive]],data[[#This Row],[Sundry]],data[[#This Row],[GST]])</f>
        <v>639.32277525848383</v>
      </c>
      <c r="O270" s="5">
        <v>2302</v>
      </c>
      <c r="P270" s="2"/>
    </row>
    <row r="271" spans="1:16" x14ac:dyDescent="0.3">
      <c r="A271" t="s">
        <v>206</v>
      </c>
      <c r="B271" s="1">
        <v>44978</v>
      </c>
      <c r="C271" s="1" t="s">
        <v>177</v>
      </c>
      <c r="D271" s="26">
        <v>5</v>
      </c>
      <c r="E271" t="s">
        <v>265</v>
      </c>
      <c r="F271" s="2">
        <v>1364.1285071100772</v>
      </c>
      <c r="G271" s="2">
        <v>270.6564067625734</v>
      </c>
      <c r="K271" s="2"/>
      <c r="L271" s="2"/>
      <c r="M271" s="2">
        <f>(data[[#This Row],[Commission]]+data[[#This Row],[Incentive]]+data[[#This Row],[Credit Sales Commission]]+data[[#This Row],[Credit Sales Incentive]])*0.1</f>
        <v>27.065640676257342</v>
      </c>
      <c r="N271" s="2">
        <f>SUM(data[[#This Row],[Commission]:[Incentive]],data[[#This Row],[Credit Sales Commission]],data[[#This Row],[Credit Sales Incentive]],data[[#This Row],[Sundry]],data[[#This Row],[GST]])</f>
        <v>297.72204743883071</v>
      </c>
      <c r="O271" s="5">
        <v>2302</v>
      </c>
      <c r="P271" s="2"/>
    </row>
    <row r="272" spans="1:16" x14ac:dyDescent="0.3">
      <c r="A272" t="s">
        <v>208</v>
      </c>
      <c r="B272" s="1">
        <v>44978</v>
      </c>
      <c r="C272" s="1" t="s">
        <v>184</v>
      </c>
      <c r="D272" s="26">
        <v>4</v>
      </c>
      <c r="E272" t="s">
        <v>266</v>
      </c>
      <c r="F272" s="2">
        <v>1194.9459451664259</v>
      </c>
      <c r="G272" s="2">
        <v>323.86233486085894</v>
      </c>
      <c r="H272" s="2">
        <v>22.5</v>
      </c>
      <c r="K272" s="2"/>
      <c r="L272" s="2">
        <f>data[[#This Row],[Sales amount]]*0.05*1.1</f>
        <v>65.72202698415343</v>
      </c>
      <c r="M272" s="2">
        <f>(data[[#This Row],[Commission]]+data[[#This Row],[Incentive]]+data[[#This Row],[Credit Sales Commission]]+data[[#This Row],[Credit Sales Incentive]])*0.1</f>
        <v>34.636233486085892</v>
      </c>
      <c r="N272" s="2">
        <f>SUM(data[[#This Row],[Commission]:[Incentive]],data[[#This Row],[Credit Sales Commission]],data[[#This Row],[Credit Sales Incentive]],data[[#This Row],[Sundry]],data[[#This Row],[GST]])</f>
        <v>446.72059533109825</v>
      </c>
      <c r="O272" s="5">
        <v>2302</v>
      </c>
      <c r="P272" s="2"/>
    </row>
    <row r="273" spans="1:16" x14ac:dyDescent="0.3">
      <c r="A273" t="s">
        <v>205</v>
      </c>
      <c r="B273" s="1">
        <v>44979</v>
      </c>
      <c r="C273" s="1" t="s">
        <v>198</v>
      </c>
      <c r="D273" s="26">
        <v>14</v>
      </c>
      <c r="E273" t="s">
        <v>330</v>
      </c>
      <c r="F273" s="2">
        <v>13302.77512099725</v>
      </c>
      <c r="G273" s="2">
        <v>7792.6861795651657</v>
      </c>
      <c r="K273" s="2"/>
      <c r="L273" s="2"/>
      <c r="M273" s="2">
        <f>(data[[#This Row],[Commission]]+data[[#This Row],[Incentive]]+data[[#This Row],[Credit Sales Commission]]+data[[#This Row],[Credit Sales Incentive]])*0.1</f>
        <v>779.26861795651666</v>
      </c>
      <c r="N273" s="2">
        <f>SUM(data[[#This Row],[Commission]:[Incentive]],data[[#This Row],[Credit Sales Commission]],data[[#This Row],[Credit Sales Incentive]],data[[#This Row],[Sundry]],data[[#This Row],[GST]])</f>
        <v>8571.9547975216828</v>
      </c>
      <c r="O273" s="5">
        <v>2302</v>
      </c>
      <c r="P273" s="2"/>
    </row>
    <row r="274" spans="1:16" x14ac:dyDescent="0.3">
      <c r="A274" t="s">
        <v>205</v>
      </c>
      <c r="B274" s="1">
        <v>44979</v>
      </c>
      <c r="C274" s="1" t="s">
        <v>179</v>
      </c>
      <c r="D274" s="26">
        <v>6</v>
      </c>
      <c r="E274" t="s">
        <v>267</v>
      </c>
      <c r="F274" s="2">
        <v>1802.1939400657552</v>
      </c>
      <c r="G274" s="2">
        <v>839.00277051725311</v>
      </c>
      <c r="K274" s="2"/>
      <c r="L274" s="2"/>
      <c r="M274" s="2">
        <f>(data[[#This Row],[Commission]]+data[[#This Row],[Incentive]]+data[[#This Row],[Credit Sales Commission]]+data[[#This Row],[Credit Sales Incentive]])*0.1</f>
        <v>83.900277051725311</v>
      </c>
      <c r="N274" s="2">
        <f>SUM(data[[#This Row],[Commission]:[Incentive]],data[[#This Row],[Credit Sales Commission]],data[[#This Row],[Credit Sales Incentive]],data[[#This Row],[Sundry]],data[[#This Row],[GST]])</f>
        <v>922.90304756897842</v>
      </c>
      <c r="O274" s="5">
        <v>2302</v>
      </c>
      <c r="P274" s="2"/>
    </row>
    <row r="275" spans="1:16" x14ac:dyDescent="0.3">
      <c r="A275" t="s">
        <v>209</v>
      </c>
      <c r="B275" s="1">
        <v>44979</v>
      </c>
      <c r="C275" s="1" t="s">
        <v>190</v>
      </c>
      <c r="D275" s="26">
        <v>18</v>
      </c>
      <c r="E275" t="s">
        <v>268</v>
      </c>
      <c r="F275" s="2">
        <v>374.9835894019343</v>
      </c>
      <c r="G275" s="2">
        <v>203.27645468840086</v>
      </c>
      <c r="K275" s="2"/>
      <c r="L275" s="2">
        <v>0.04</v>
      </c>
      <c r="M275" s="2">
        <f>(data[[#This Row],[Commission]]+data[[#This Row],[Incentive]]+data[[#This Row],[Credit Sales Commission]]+data[[#This Row],[Credit Sales Incentive]])*0.1</f>
        <v>20.327645468840089</v>
      </c>
      <c r="N275" s="2">
        <f>SUM(data[[#This Row],[Commission]:[Incentive]],data[[#This Row],[Credit Sales Commission]],data[[#This Row],[Credit Sales Incentive]],data[[#This Row],[Sundry]],data[[#This Row],[GST]])</f>
        <v>223.64410015724093</v>
      </c>
      <c r="O275" s="5">
        <v>2302</v>
      </c>
      <c r="P275" s="2"/>
    </row>
    <row r="276" spans="1:16" x14ac:dyDescent="0.3">
      <c r="A276" t="s">
        <v>209</v>
      </c>
      <c r="B276" s="1">
        <v>44979</v>
      </c>
      <c r="C276" s="1" t="s">
        <v>204</v>
      </c>
      <c r="D276" s="26">
        <v>9</v>
      </c>
      <c r="E276" t="s">
        <v>269</v>
      </c>
      <c r="F276" s="2">
        <v>427.62425522923144</v>
      </c>
      <c r="G276" s="2">
        <v>254.731592780759</v>
      </c>
      <c r="K276" s="2"/>
      <c r="L276" s="2">
        <v>0.02</v>
      </c>
      <c r="M276" s="2">
        <f>(data[[#This Row],[Commission]]+data[[#This Row],[Incentive]]+data[[#This Row],[Credit Sales Commission]]+data[[#This Row],[Credit Sales Incentive]])*0.1</f>
        <v>25.473159278075901</v>
      </c>
      <c r="N276" s="2">
        <f>SUM(data[[#This Row],[Commission]:[Incentive]],data[[#This Row],[Credit Sales Commission]],data[[#This Row],[Credit Sales Incentive]],data[[#This Row],[Sundry]],data[[#This Row],[GST]])</f>
        <v>280.22475205883489</v>
      </c>
      <c r="O276" s="5">
        <v>2302</v>
      </c>
      <c r="P276" s="2"/>
    </row>
    <row r="277" spans="1:16" x14ac:dyDescent="0.3">
      <c r="A277" t="s">
        <v>206</v>
      </c>
      <c r="B277" s="1">
        <v>44979</v>
      </c>
      <c r="C277" s="1" t="s">
        <v>198</v>
      </c>
      <c r="D277" s="26">
        <v>14</v>
      </c>
      <c r="E277" t="s">
        <v>330</v>
      </c>
      <c r="F277" s="2">
        <v>2668.8354739588535</v>
      </c>
      <c r="G277" s="2">
        <v>673.08715925957245</v>
      </c>
      <c r="K277" s="2"/>
      <c r="L277" s="2"/>
      <c r="M277" s="2">
        <f>(data[[#This Row],[Commission]]+data[[#This Row],[Incentive]]+data[[#This Row],[Credit Sales Commission]]+data[[#This Row],[Credit Sales Incentive]])*0.1</f>
        <v>67.308715925957245</v>
      </c>
      <c r="N277" s="2">
        <f>SUM(data[[#This Row],[Commission]:[Incentive]],data[[#This Row],[Credit Sales Commission]],data[[#This Row],[Credit Sales Incentive]],data[[#This Row],[Sundry]],data[[#This Row],[GST]])</f>
        <v>740.39587518552969</v>
      </c>
      <c r="O277" s="5">
        <v>2302</v>
      </c>
      <c r="P277" s="2"/>
    </row>
    <row r="278" spans="1:16" x14ac:dyDescent="0.3">
      <c r="A278" t="s">
        <v>206</v>
      </c>
      <c r="B278" s="1">
        <v>44979</v>
      </c>
      <c r="C278" s="1" t="s">
        <v>179</v>
      </c>
      <c r="D278" s="26">
        <v>6</v>
      </c>
      <c r="E278" t="s">
        <v>267</v>
      </c>
      <c r="F278" s="2">
        <v>1550.1981395525133</v>
      </c>
      <c r="G278" s="2">
        <v>444.90228165029976</v>
      </c>
      <c r="K278" s="2"/>
      <c r="L278" s="2"/>
      <c r="M278" s="2">
        <f>(data[[#This Row],[Commission]]+data[[#This Row],[Incentive]]+data[[#This Row],[Credit Sales Commission]]+data[[#This Row],[Credit Sales Incentive]])*0.1</f>
        <v>44.490228165029976</v>
      </c>
      <c r="N278" s="2">
        <f>SUM(data[[#This Row],[Commission]:[Incentive]],data[[#This Row],[Credit Sales Commission]],data[[#This Row],[Credit Sales Incentive]],data[[#This Row],[Sundry]],data[[#This Row],[GST]])</f>
        <v>489.39250981532973</v>
      </c>
      <c r="O278" s="5">
        <v>2302</v>
      </c>
      <c r="P278" s="2"/>
    </row>
    <row r="279" spans="1:16" x14ac:dyDescent="0.3">
      <c r="A279" t="s">
        <v>210</v>
      </c>
      <c r="B279" s="1">
        <v>44979</v>
      </c>
      <c r="C279" s="1" t="s">
        <v>195</v>
      </c>
      <c r="D279" s="26">
        <v>5</v>
      </c>
      <c r="E279" t="s">
        <v>329</v>
      </c>
      <c r="F279" s="2">
        <v>80.303720516569186</v>
      </c>
      <c r="G279" s="2">
        <v>99.509434794685177</v>
      </c>
      <c r="K279" s="2"/>
      <c r="L279" s="2"/>
      <c r="M279" s="2">
        <f>(data[[#This Row],[Commission]]+data[[#This Row],[Incentive]]+data[[#This Row],[Credit Sales Commission]]+data[[#This Row],[Credit Sales Incentive]])*0.1</f>
        <v>9.9509434794685188</v>
      </c>
      <c r="N279" s="2">
        <f>SUM(data[[#This Row],[Commission]:[Incentive]],data[[#This Row],[Credit Sales Commission]],data[[#This Row],[Credit Sales Incentive]],data[[#This Row],[Sundry]],data[[#This Row],[GST]])</f>
        <v>109.4603782741537</v>
      </c>
      <c r="O279" s="5">
        <v>2302</v>
      </c>
      <c r="P279" s="2"/>
    </row>
    <row r="280" spans="1:16" x14ac:dyDescent="0.3">
      <c r="A280" t="s">
        <v>205</v>
      </c>
      <c r="B280" s="1">
        <v>44980</v>
      </c>
      <c r="C280" s="1" t="s">
        <v>190</v>
      </c>
      <c r="D280" s="26">
        <v>14</v>
      </c>
      <c r="E280" t="s">
        <v>268</v>
      </c>
      <c r="F280" s="2">
        <v>9964.3620439651222</v>
      </c>
      <c r="G280" s="2">
        <v>5447.6251562350544</v>
      </c>
      <c r="K280" s="2"/>
      <c r="L280" s="2"/>
      <c r="M280" s="2">
        <f>(data[[#This Row],[Commission]]+data[[#This Row],[Incentive]]+data[[#This Row],[Credit Sales Commission]]+data[[#This Row],[Credit Sales Incentive]])*0.1</f>
        <v>544.76251562350546</v>
      </c>
      <c r="N280" s="2">
        <f>SUM(data[[#This Row],[Commission]:[Incentive]],data[[#This Row],[Credit Sales Commission]],data[[#This Row],[Credit Sales Incentive]],data[[#This Row],[Sundry]],data[[#This Row],[GST]])</f>
        <v>5992.3876718585598</v>
      </c>
      <c r="O280" s="5">
        <v>2302</v>
      </c>
      <c r="P280" s="2"/>
    </row>
    <row r="281" spans="1:16" x14ac:dyDescent="0.3">
      <c r="A281" t="s">
        <v>205</v>
      </c>
      <c r="B281" s="1">
        <v>44980</v>
      </c>
      <c r="C281" s="1" t="s">
        <v>175</v>
      </c>
      <c r="D281" s="26">
        <v>10</v>
      </c>
      <c r="E281" t="s">
        <v>331</v>
      </c>
      <c r="F281" s="2">
        <v>75.984844036501201</v>
      </c>
      <c r="G281" s="2">
        <v>99.363053268183677</v>
      </c>
      <c r="I281" s="2">
        <v>3469.3</v>
      </c>
      <c r="J281" s="2">
        <v>2078.06</v>
      </c>
      <c r="K281" s="2"/>
      <c r="L281" s="2"/>
      <c r="M281" s="2">
        <f>(data[[#This Row],[Commission]]+data[[#This Row],[Incentive]]+data[[#This Row],[Credit Sales Commission]]+data[[#This Row],[Credit Sales Incentive]])*0.1</f>
        <v>217.74230532681838</v>
      </c>
      <c r="N281" s="2">
        <f>SUM(data[[#This Row],[Commission]:[Incentive]],data[[#This Row],[Credit Sales Commission]],data[[#This Row],[Credit Sales Incentive]],data[[#This Row],[Sundry]],data[[#This Row],[GST]])</f>
        <v>2395.1653585950021</v>
      </c>
      <c r="O281" s="5">
        <v>2302</v>
      </c>
      <c r="P281" s="2"/>
    </row>
    <row r="282" spans="1:16" x14ac:dyDescent="0.3">
      <c r="A282" t="s">
        <v>205</v>
      </c>
      <c r="B282" s="1">
        <v>44980</v>
      </c>
      <c r="C282" s="1" t="s">
        <v>204</v>
      </c>
      <c r="D282" s="26">
        <v>4</v>
      </c>
      <c r="E282" t="s">
        <v>269</v>
      </c>
      <c r="F282" s="2">
        <v>5965.6872476037406</v>
      </c>
      <c r="G282" s="2">
        <v>3325.9662158036695</v>
      </c>
      <c r="K282" s="2"/>
      <c r="L282" s="2"/>
      <c r="M282" s="2">
        <f>(data[[#This Row],[Commission]]+data[[#This Row],[Incentive]]+data[[#This Row],[Credit Sales Commission]]+data[[#This Row],[Credit Sales Incentive]])*0.1</f>
        <v>332.59662158036696</v>
      </c>
      <c r="N282" s="2">
        <f>SUM(data[[#This Row],[Commission]:[Incentive]],data[[#This Row],[Credit Sales Commission]],data[[#This Row],[Credit Sales Incentive]],data[[#This Row],[Sundry]],data[[#This Row],[GST]])</f>
        <v>3658.5628373840364</v>
      </c>
      <c r="O282" s="5">
        <v>2302</v>
      </c>
      <c r="P282" s="2"/>
    </row>
    <row r="283" spans="1:16" x14ac:dyDescent="0.3">
      <c r="A283" t="s">
        <v>207</v>
      </c>
      <c r="B283" s="1">
        <v>44980</v>
      </c>
      <c r="C283" s="1" t="s">
        <v>193</v>
      </c>
      <c r="D283" s="26">
        <v>12</v>
      </c>
      <c r="E283" t="s">
        <v>336</v>
      </c>
      <c r="F283" s="2">
        <v>8244.3316836306858</v>
      </c>
      <c r="G283" s="2">
        <v>3168.3680400751687</v>
      </c>
      <c r="H283" s="2">
        <v>185</v>
      </c>
      <c r="K283" s="2"/>
      <c r="L283" s="2">
        <f>data[[#This Row],[Sales amount]]*0.05*1.1</f>
        <v>453.43824259968778</v>
      </c>
      <c r="M283" s="2">
        <f>(data[[#This Row],[Commission]]+data[[#This Row],[Incentive]]+data[[#This Row],[Credit Sales Commission]]+data[[#This Row],[Credit Sales Incentive]])*0.1</f>
        <v>335.33680400751689</v>
      </c>
      <c r="N283" s="2">
        <f>SUM(data[[#This Row],[Commission]:[Incentive]],data[[#This Row],[Credit Sales Commission]],data[[#This Row],[Credit Sales Incentive]],data[[#This Row],[Sundry]],data[[#This Row],[GST]])</f>
        <v>4142.143086682373</v>
      </c>
      <c r="O283" s="5">
        <v>2302</v>
      </c>
      <c r="P283" s="2"/>
    </row>
    <row r="284" spans="1:16" x14ac:dyDescent="0.3">
      <c r="A284" t="s">
        <v>207</v>
      </c>
      <c r="B284" s="1">
        <v>44980</v>
      </c>
      <c r="C284" s="1" t="s">
        <v>199</v>
      </c>
      <c r="D284" s="26">
        <v>4</v>
      </c>
      <c r="E284" t="s">
        <v>320</v>
      </c>
      <c r="F284" s="2">
        <v>1619.9404291413573</v>
      </c>
      <c r="G284" s="2">
        <v>483.50631037921221</v>
      </c>
      <c r="H284" s="2">
        <v>20</v>
      </c>
      <c r="K284" s="2"/>
      <c r="L284" s="2">
        <f>data[[#This Row],[Sales amount]]*0.05*1.1</f>
        <v>89.096723602774674</v>
      </c>
      <c r="M284" s="2">
        <f>(data[[#This Row],[Commission]]+data[[#This Row],[Incentive]]+data[[#This Row],[Credit Sales Commission]]+data[[#This Row],[Credit Sales Incentive]])*0.1</f>
        <v>50.350631037921225</v>
      </c>
      <c r="N284" s="2">
        <f>SUM(data[[#This Row],[Commission]:[Incentive]],data[[#This Row],[Credit Sales Commission]],data[[#This Row],[Credit Sales Incentive]],data[[#This Row],[Sundry]],data[[#This Row],[GST]])</f>
        <v>642.95366501990804</v>
      </c>
      <c r="O284" s="5">
        <v>2302</v>
      </c>
      <c r="P284" s="2"/>
    </row>
    <row r="285" spans="1:16" x14ac:dyDescent="0.3">
      <c r="A285" t="s">
        <v>207</v>
      </c>
      <c r="B285" s="1">
        <v>44980</v>
      </c>
      <c r="C285" s="1" t="s">
        <v>202</v>
      </c>
      <c r="D285" s="26">
        <v>4</v>
      </c>
      <c r="E285" t="s">
        <v>304</v>
      </c>
      <c r="F285" s="2">
        <v>27.187073317463341</v>
      </c>
      <c r="G285" s="2">
        <v>36.14074978779437</v>
      </c>
      <c r="K285" s="2"/>
      <c r="L285" s="2">
        <f>data[[#This Row],[Sales amount]]*0.05*1.1</f>
        <v>1.4952890324604839</v>
      </c>
      <c r="M285" s="2">
        <f>(data[[#This Row],[Commission]]+data[[#This Row],[Incentive]]+data[[#This Row],[Credit Sales Commission]]+data[[#This Row],[Credit Sales Incentive]])*0.1</f>
        <v>3.6140749787794371</v>
      </c>
      <c r="N285" s="2">
        <f>SUM(data[[#This Row],[Commission]:[Incentive]],data[[#This Row],[Credit Sales Commission]],data[[#This Row],[Credit Sales Incentive]],data[[#This Row],[Sundry]],data[[#This Row],[GST]])</f>
        <v>41.250113799034288</v>
      </c>
      <c r="O285" s="5">
        <v>2302</v>
      </c>
      <c r="P285" s="2"/>
    </row>
    <row r="286" spans="1:16" x14ac:dyDescent="0.3">
      <c r="A286" t="s">
        <v>207</v>
      </c>
      <c r="B286" s="1">
        <v>44980</v>
      </c>
      <c r="C286" s="1" t="s">
        <v>180</v>
      </c>
      <c r="D286" s="26">
        <v>7</v>
      </c>
      <c r="E286" t="s">
        <v>333</v>
      </c>
      <c r="F286" s="2">
        <v>83.838827956547092</v>
      </c>
      <c r="G286" s="2">
        <v>48.242158684639769</v>
      </c>
      <c r="H286" s="2">
        <v>0</v>
      </c>
      <c r="K286" s="2"/>
      <c r="L286" s="2">
        <f>data[[#This Row],[Sales amount]]*0.05*1.1</f>
        <v>4.6111355376100907</v>
      </c>
      <c r="M286" s="2">
        <f>(data[[#This Row],[Commission]]+data[[#This Row],[Incentive]]+data[[#This Row],[Credit Sales Commission]]+data[[#This Row],[Credit Sales Incentive]])*0.1</f>
        <v>4.8242158684639769</v>
      </c>
      <c r="N286" s="2">
        <f>SUM(data[[#This Row],[Commission]:[Incentive]],data[[#This Row],[Credit Sales Commission]],data[[#This Row],[Credit Sales Incentive]],data[[#This Row],[Sundry]],data[[#This Row],[GST]])</f>
        <v>57.677510090713838</v>
      </c>
      <c r="O286" s="5">
        <v>2302</v>
      </c>
      <c r="P286" s="2"/>
    </row>
    <row r="287" spans="1:16" x14ac:dyDescent="0.3">
      <c r="A287" t="s">
        <v>209</v>
      </c>
      <c r="B287" s="1">
        <v>44980</v>
      </c>
      <c r="C287" s="1" t="s">
        <v>183</v>
      </c>
      <c r="D287" s="26">
        <v>10</v>
      </c>
      <c r="E287" t="s">
        <v>270</v>
      </c>
      <c r="F287" s="2">
        <v>1090.7371553869161</v>
      </c>
      <c r="G287" s="2">
        <v>485.61616056976339</v>
      </c>
      <c r="K287" s="2"/>
      <c r="L287" s="2">
        <v>-0.05</v>
      </c>
      <c r="M287" s="2">
        <f>(data[[#This Row],[Commission]]+data[[#This Row],[Incentive]]+data[[#This Row],[Credit Sales Commission]]+data[[#This Row],[Credit Sales Incentive]])*0.1</f>
        <v>48.561616056976341</v>
      </c>
      <c r="N287" s="2">
        <f>SUM(data[[#This Row],[Commission]:[Incentive]],data[[#This Row],[Credit Sales Commission]],data[[#This Row],[Credit Sales Incentive]],data[[#This Row],[Sundry]],data[[#This Row],[GST]])</f>
        <v>534.12777662673977</v>
      </c>
      <c r="O287" s="5">
        <v>2302</v>
      </c>
      <c r="P287" s="2"/>
    </row>
    <row r="288" spans="1:16" x14ac:dyDescent="0.3">
      <c r="A288" t="s">
        <v>209</v>
      </c>
      <c r="B288" s="1">
        <v>44980</v>
      </c>
      <c r="C288" s="1" t="s">
        <v>191</v>
      </c>
      <c r="D288" s="26">
        <v>10</v>
      </c>
      <c r="E288" t="s">
        <v>271</v>
      </c>
      <c r="F288" s="2">
        <v>1275.6283714512992</v>
      </c>
      <c r="G288" s="2">
        <v>533.62326394982131</v>
      </c>
      <c r="K288" s="2"/>
      <c r="L288" s="2">
        <v>-0.05</v>
      </c>
      <c r="M288" s="2">
        <f>(data[[#This Row],[Commission]]+data[[#This Row],[Incentive]]+data[[#This Row],[Credit Sales Commission]]+data[[#This Row],[Credit Sales Incentive]])*0.1</f>
        <v>53.362326394982134</v>
      </c>
      <c r="N288" s="2">
        <f>SUM(data[[#This Row],[Commission]:[Incentive]],data[[#This Row],[Credit Sales Commission]],data[[#This Row],[Credit Sales Incentive]],data[[#This Row],[Sundry]],data[[#This Row],[GST]])</f>
        <v>586.93559034480347</v>
      </c>
      <c r="O288" s="5">
        <v>2302</v>
      </c>
      <c r="P288" s="2"/>
    </row>
    <row r="289" spans="1:16" x14ac:dyDescent="0.3">
      <c r="A289" t="s">
        <v>206</v>
      </c>
      <c r="B289" s="1">
        <v>44980</v>
      </c>
      <c r="C289" s="1" t="s">
        <v>190</v>
      </c>
      <c r="D289" s="26">
        <v>14</v>
      </c>
      <c r="E289" t="s">
        <v>268</v>
      </c>
      <c r="F289" s="2">
        <v>1370.1462516228371</v>
      </c>
      <c r="G289" s="2">
        <v>353.24147605431727</v>
      </c>
      <c r="K289" s="2"/>
      <c r="L289" s="2"/>
      <c r="M289" s="2">
        <f>(data[[#This Row],[Commission]]+data[[#This Row],[Incentive]]+data[[#This Row],[Credit Sales Commission]]+data[[#This Row],[Credit Sales Incentive]])*0.1</f>
        <v>35.324147605431726</v>
      </c>
      <c r="N289" s="2">
        <f>SUM(data[[#This Row],[Commission]:[Incentive]],data[[#This Row],[Credit Sales Commission]],data[[#This Row],[Credit Sales Incentive]],data[[#This Row],[Sundry]],data[[#This Row],[GST]])</f>
        <v>388.56562365974901</v>
      </c>
      <c r="O289" s="5">
        <v>2302</v>
      </c>
      <c r="P289" s="2"/>
    </row>
    <row r="290" spans="1:16" x14ac:dyDescent="0.3">
      <c r="A290" t="s">
        <v>206</v>
      </c>
      <c r="B290" s="1">
        <v>44980</v>
      </c>
      <c r="C290" s="1" t="s">
        <v>204</v>
      </c>
      <c r="D290" s="26">
        <v>4</v>
      </c>
      <c r="E290" t="s">
        <v>269</v>
      </c>
      <c r="F290" s="2">
        <v>428.23653081930064</v>
      </c>
      <c r="G290" s="2">
        <v>137.91623607161006</v>
      </c>
      <c r="K290" s="2"/>
      <c r="L290" s="2"/>
      <c r="M290" s="2">
        <f>(data[[#This Row],[Commission]]+data[[#This Row],[Incentive]]+data[[#This Row],[Credit Sales Commission]]+data[[#This Row],[Credit Sales Incentive]])*0.1</f>
        <v>13.791623607161007</v>
      </c>
      <c r="N290" s="2">
        <f>SUM(data[[#This Row],[Commission]:[Incentive]],data[[#This Row],[Credit Sales Commission]],data[[#This Row],[Credit Sales Incentive]],data[[#This Row],[Sundry]],data[[#This Row],[GST]])</f>
        <v>151.70785967877106</v>
      </c>
      <c r="O290" s="5">
        <v>2302</v>
      </c>
      <c r="P290" s="2"/>
    </row>
    <row r="291" spans="1:16" x14ac:dyDescent="0.3">
      <c r="A291" t="s">
        <v>208</v>
      </c>
      <c r="B291" s="1">
        <v>44980</v>
      </c>
      <c r="C291" s="1" t="s">
        <v>193</v>
      </c>
      <c r="D291" s="26">
        <v>16</v>
      </c>
      <c r="E291" t="s">
        <v>336</v>
      </c>
      <c r="F291" s="2">
        <v>4328.0288138879514</v>
      </c>
      <c r="G291" s="2">
        <v>985.59151690917099</v>
      </c>
      <c r="H291" s="2">
        <v>80</v>
      </c>
      <c r="K291" s="2"/>
      <c r="L291" s="2">
        <f>data[[#This Row],[Sales amount]]*0.05*1.1</f>
        <v>238.04158476383736</v>
      </c>
      <c r="M291" s="2">
        <f>(data[[#This Row],[Commission]]+data[[#This Row],[Incentive]]+data[[#This Row],[Credit Sales Commission]]+data[[#This Row],[Credit Sales Incentive]])*0.1</f>
        <v>106.55915169091709</v>
      </c>
      <c r="N291" s="2">
        <f>SUM(data[[#This Row],[Commission]:[Incentive]],data[[#This Row],[Credit Sales Commission]],data[[#This Row],[Credit Sales Incentive]],data[[#This Row],[Sundry]],data[[#This Row],[GST]])</f>
        <v>1410.1922533639254</v>
      </c>
      <c r="O291" s="5">
        <v>2302</v>
      </c>
      <c r="P291" s="2"/>
    </row>
    <row r="292" spans="1:16" x14ac:dyDescent="0.3">
      <c r="A292" t="s">
        <v>208</v>
      </c>
      <c r="B292" s="1">
        <v>44980</v>
      </c>
      <c r="C292" s="1" t="s">
        <v>199</v>
      </c>
      <c r="D292" s="26">
        <v>4</v>
      </c>
      <c r="E292" t="s">
        <v>320</v>
      </c>
      <c r="F292" s="2">
        <v>102.67567327825265</v>
      </c>
      <c r="G292" s="2">
        <v>46.137545804277813</v>
      </c>
      <c r="H292" s="2">
        <v>0</v>
      </c>
      <c r="K292" s="2"/>
      <c r="L292" s="2">
        <f>data[[#This Row],[Sales amount]]*0.05*1.1</f>
        <v>5.6471620303038961</v>
      </c>
      <c r="M292" s="2">
        <f>(data[[#This Row],[Commission]]+data[[#This Row],[Incentive]]+data[[#This Row],[Credit Sales Commission]]+data[[#This Row],[Credit Sales Incentive]])*0.1</f>
        <v>4.6137545804277815</v>
      </c>
      <c r="N292" s="2">
        <f>SUM(data[[#This Row],[Commission]:[Incentive]],data[[#This Row],[Credit Sales Commission]],data[[#This Row],[Credit Sales Incentive]],data[[#This Row],[Sundry]],data[[#This Row],[GST]])</f>
        <v>56.39846241500949</v>
      </c>
      <c r="O292" s="5">
        <v>2302</v>
      </c>
      <c r="P292" s="2"/>
    </row>
    <row r="293" spans="1:16" x14ac:dyDescent="0.3">
      <c r="A293" t="s">
        <v>208</v>
      </c>
      <c r="B293" s="1">
        <v>44980</v>
      </c>
      <c r="C293" s="1" t="s">
        <v>202</v>
      </c>
      <c r="D293" s="26">
        <v>2</v>
      </c>
      <c r="E293" t="s">
        <v>304</v>
      </c>
      <c r="F293" s="2">
        <v>574.34459570566764</v>
      </c>
      <c r="G293" s="2">
        <v>67.527311354703315</v>
      </c>
      <c r="H293" s="2">
        <v>5</v>
      </c>
      <c r="K293" s="2"/>
      <c r="L293" s="2">
        <f>data[[#This Row],[Sales amount]]*0.05*1.1</f>
        <v>31.588952763811722</v>
      </c>
      <c r="M293" s="2">
        <f>(data[[#This Row],[Commission]]+data[[#This Row],[Incentive]]+data[[#This Row],[Credit Sales Commission]]+data[[#This Row],[Credit Sales Incentive]])*0.1</f>
        <v>7.2527311354703317</v>
      </c>
      <c r="N293" s="2">
        <f>SUM(data[[#This Row],[Commission]:[Incentive]],data[[#This Row],[Credit Sales Commission]],data[[#This Row],[Credit Sales Incentive]],data[[#This Row],[Sundry]],data[[#This Row],[GST]])</f>
        <v>111.36899525398536</v>
      </c>
      <c r="O293" s="5">
        <v>2302</v>
      </c>
      <c r="P293" s="2"/>
    </row>
    <row r="294" spans="1:16" x14ac:dyDescent="0.3">
      <c r="A294" t="s">
        <v>208</v>
      </c>
      <c r="B294" s="1">
        <v>44980</v>
      </c>
      <c r="C294" s="1" t="s">
        <v>180</v>
      </c>
      <c r="D294" s="26">
        <v>8</v>
      </c>
      <c r="E294" t="s">
        <v>333</v>
      </c>
      <c r="F294" s="2">
        <v>230.11071726149768</v>
      </c>
      <c r="G294" s="2">
        <v>117.96886319694541</v>
      </c>
      <c r="H294" s="2">
        <v>5</v>
      </c>
      <c r="K294" s="2"/>
      <c r="L294" s="2">
        <f>data[[#This Row],[Sales amount]]*0.05*1.1</f>
        <v>12.656089449382375</v>
      </c>
      <c r="M294" s="2">
        <f>(data[[#This Row],[Commission]]+data[[#This Row],[Incentive]]+data[[#This Row],[Credit Sales Commission]]+data[[#This Row],[Credit Sales Incentive]])*0.1</f>
        <v>12.296886319694542</v>
      </c>
      <c r="N294" s="2">
        <f>SUM(data[[#This Row],[Commission]:[Incentive]],data[[#This Row],[Credit Sales Commission]],data[[#This Row],[Credit Sales Incentive]],data[[#This Row],[Sundry]],data[[#This Row],[GST]])</f>
        <v>147.92183896602234</v>
      </c>
      <c r="O294" s="5">
        <v>2302</v>
      </c>
      <c r="P294" s="2"/>
    </row>
    <row r="295" spans="1:16" x14ac:dyDescent="0.3">
      <c r="A295" t="s">
        <v>210</v>
      </c>
      <c r="B295" s="1">
        <v>44980</v>
      </c>
      <c r="C295" s="1" t="s">
        <v>182</v>
      </c>
      <c r="D295" s="26">
        <v>4</v>
      </c>
      <c r="E295" t="s">
        <v>305</v>
      </c>
      <c r="F295" s="2">
        <v>72.372689181798691</v>
      </c>
      <c r="G295" s="2">
        <v>22.477743925661031</v>
      </c>
      <c r="K295" s="2"/>
      <c r="L295" s="2"/>
      <c r="M295" s="2">
        <f>(data[[#This Row],[Commission]]+data[[#This Row],[Incentive]]+data[[#This Row],[Credit Sales Commission]]+data[[#This Row],[Credit Sales Incentive]])*0.1</f>
        <v>2.2477743925661033</v>
      </c>
      <c r="N295" s="2">
        <f>SUM(data[[#This Row],[Commission]:[Incentive]],data[[#This Row],[Credit Sales Commission]],data[[#This Row],[Credit Sales Incentive]],data[[#This Row],[Sundry]],data[[#This Row],[GST]])</f>
        <v>24.725518318227135</v>
      </c>
      <c r="O295" s="5">
        <v>2302</v>
      </c>
      <c r="P295" s="2"/>
    </row>
    <row r="296" spans="1:16" x14ac:dyDescent="0.3">
      <c r="A296" t="s">
        <v>205</v>
      </c>
      <c r="B296" s="1">
        <v>44981</v>
      </c>
      <c r="C296" s="1" t="s">
        <v>183</v>
      </c>
      <c r="D296" s="26">
        <v>6</v>
      </c>
      <c r="E296" t="s">
        <v>270</v>
      </c>
      <c r="F296" s="2">
        <v>415.22308833737145</v>
      </c>
      <c r="G296" s="2">
        <v>170.83058704411556</v>
      </c>
      <c r="K296" s="2"/>
      <c r="L296" s="2"/>
      <c r="M296" s="2">
        <f>(data[[#This Row],[Commission]]+data[[#This Row],[Incentive]]+data[[#This Row],[Credit Sales Commission]]+data[[#This Row],[Credit Sales Incentive]])*0.1</f>
        <v>17.083058704411556</v>
      </c>
      <c r="N296" s="2">
        <f>SUM(data[[#This Row],[Commission]:[Incentive]],data[[#This Row],[Credit Sales Commission]],data[[#This Row],[Credit Sales Incentive]],data[[#This Row],[Sundry]],data[[#This Row],[GST]])</f>
        <v>187.91364574852713</v>
      </c>
      <c r="O296" s="5">
        <v>2302</v>
      </c>
      <c r="P296" s="2"/>
    </row>
    <row r="297" spans="1:16" x14ac:dyDescent="0.3">
      <c r="A297" t="s">
        <v>205</v>
      </c>
      <c r="B297" s="1">
        <v>44981</v>
      </c>
      <c r="C297" s="1" t="s">
        <v>191</v>
      </c>
      <c r="D297" s="26">
        <v>6</v>
      </c>
      <c r="E297" t="s">
        <v>271</v>
      </c>
      <c r="F297" s="2">
        <v>2167.0598297829192</v>
      </c>
      <c r="G297" s="2">
        <v>1084.8438253348927</v>
      </c>
      <c r="K297" s="2"/>
      <c r="L297" s="2"/>
      <c r="M297" s="2">
        <f>(data[[#This Row],[Commission]]+data[[#This Row],[Incentive]]+data[[#This Row],[Credit Sales Commission]]+data[[#This Row],[Credit Sales Incentive]])*0.1</f>
        <v>108.48438253348928</v>
      </c>
      <c r="N297" s="2">
        <f>SUM(data[[#This Row],[Commission]:[Incentive]],data[[#This Row],[Credit Sales Commission]],data[[#This Row],[Credit Sales Incentive]],data[[#This Row],[Sundry]],data[[#This Row],[GST]])</f>
        <v>1193.3282078683819</v>
      </c>
      <c r="O297" s="5">
        <v>2302</v>
      </c>
      <c r="P297" s="2"/>
    </row>
    <row r="298" spans="1:16" x14ac:dyDescent="0.3">
      <c r="A298" t="s">
        <v>207</v>
      </c>
      <c r="B298" s="1">
        <v>44981</v>
      </c>
      <c r="C298" s="1" t="s">
        <v>174</v>
      </c>
      <c r="D298" s="26">
        <v>9</v>
      </c>
      <c r="E298" t="s">
        <v>272</v>
      </c>
      <c r="F298" s="2">
        <v>8125.9702440324836</v>
      </c>
      <c r="G298" s="2">
        <v>3096.7050151660533</v>
      </c>
      <c r="H298" s="2">
        <v>180</v>
      </c>
      <c r="K298" s="2"/>
      <c r="L298" s="2">
        <f>data[[#This Row],[Sales amount]]*0.05*1.1</f>
        <v>446.92836342178663</v>
      </c>
      <c r="M298" s="2">
        <f>(data[[#This Row],[Commission]]+data[[#This Row],[Incentive]]+data[[#This Row],[Credit Sales Commission]]+data[[#This Row],[Credit Sales Incentive]])*0.1</f>
        <v>327.67050151660533</v>
      </c>
      <c r="N298" s="2">
        <f>SUM(data[[#This Row],[Commission]:[Incentive]],data[[#This Row],[Credit Sales Commission]],data[[#This Row],[Credit Sales Incentive]],data[[#This Row],[Sundry]],data[[#This Row],[GST]])</f>
        <v>4051.3038801044454</v>
      </c>
      <c r="O298" s="5">
        <v>2302</v>
      </c>
      <c r="P298" s="2"/>
    </row>
    <row r="299" spans="1:16" x14ac:dyDescent="0.3">
      <c r="A299" t="s">
        <v>207</v>
      </c>
      <c r="B299" s="1">
        <v>44981</v>
      </c>
      <c r="C299" s="1" t="s">
        <v>196</v>
      </c>
      <c r="D299" s="26">
        <v>12</v>
      </c>
      <c r="E299" t="s">
        <v>312</v>
      </c>
      <c r="F299" s="2">
        <v>452.19527136276349</v>
      </c>
      <c r="G299" s="2">
        <v>261.9824394733655</v>
      </c>
      <c r="H299" s="2">
        <v>5</v>
      </c>
      <c r="K299" s="2"/>
      <c r="L299" s="2">
        <f>data[[#This Row],[Sales amount]]*0.05*1.1</f>
        <v>24.870739924951998</v>
      </c>
      <c r="M299" s="2">
        <f>(data[[#This Row],[Commission]]+data[[#This Row],[Incentive]]+data[[#This Row],[Credit Sales Commission]]+data[[#This Row],[Credit Sales Incentive]])*0.1</f>
        <v>26.69824394733655</v>
      </c>
      <c r="N299" s="2">
        <f>SUM(data[[#This Row],[Commission]:[Incentive]],data[[#This Row],[Credit Sales Commission]],data[[#This Row],[Credit Sales Incentive]],data[[#This Row],[Sundry]],data[[#This Row],[GST]])</f>
        <v>318.55142334565403</v>
      </c>
      <c r="O299" s="5">
        <v>2302</v>
      </c>
      <c r="P299" s="2"/>
    </row>
    <row r="300" spans="1:16" x14ac:dyDescent="0.3">
      <c r="A300" t="s">
        <v>206</v>
      </c>
      <c r="B300" s="1">
        <v>44981</v>
      </c>
      <c r="C300" s="1" t="s">
        <v>175</v>
      </c>
      <c r="D300" s="26">
        <v>10</v>
      </c>
      <c r="E300" t="s">
        <v>331</v>
      </c>
      <c r="F300" s="2">
        <v>1620.6967070616938</v>
      </c>
      <c r="G300" s="2">
        <v>364.26922788606038</v>
      </c>
      <c r="K300" s="2"/>
      <c r="L300" s="2"/>
      <c r="M300" s="2">
        <f>(data[[#This Row],[Commission]]+data[[#This Row],[Incentive]]+data[[#This Row],[Credit Sales Commission]]+data[[#This Row],[Credit Sales Incentive]])*0.1</f>
        <v>36.426922788606042</v>
      </c>
      <c r="N300" s="2">
        <f>SUM(data[[#This Row],[Commission]:[Incentive]],data[[#This Row],[Credit Sales Commission]],data[[#This Row],[Credit Sales Incentive]],data[[#This Row],[Sundry]],data[[#This Row],[GST]])</f>
        <v>400.6961506746664</v>
      </c>
      <c r="O300" s="5">
        <v>2302</v>
      </c>
      <c r="P300" s="2"/>
    </row>
    <row r="301" spans="1:16" x14ac:dyDescent="0.3">
      <c r="A301" t="s">
        <v>206</v>
      </c>
      <c r="B301" s="1">
        <v>44981</v>
      </c>
      <c r="C301" s="1" t="s">
        <v>183</v>
      </c>
      <c r="D301" s="26">
        <v>6</v>
      </c>
      <c r="E301" t="s">
        <v>270</v>
      </c>
      <c r="F301" s="2">
        <v>2340.3462486920807</v>
      </c>
      <c r="G301" s="2">
        <v>650.11022568255135</v>
      </c>
      <c r="I301" s="2">
        <v>514.87</v>
      </c>
      <c r="J301" s="2">
        <v>160.51</v>
      </c>
      <c r="K301" s="2"/>
      <c r="L301" s="2"/>
      <c r="M301" s="2">
        <f>(data[[#This Row],[Commission]]+data[[#This Row],[Incentive]]+data[[#This Row],[Credit Sales Commission]]+data[[#This Row],[Credit Sales Incentive]])*0.1</f>
        <v>81.062022568255145</v>
      </c>
      <c r="N301" s="2">
        <f>SUM(data[[#This Row],[Commission]:[Incentive]],data[[#This Row],[Credit Sales Commission]],data[[#This Row],[Credit Sales Incentive]],data[[#This Row],[Sundry]],data[[#This Row],[GST]])</f>
        <v>891.68224825080642</v>
      </c>
      <c r="O301" s="5">
        <v>2302</v>
      </c>
      <c r="P301" s="2"/>
    </row>
    <row r="302" spans="1:16" x14ac:dyDescent="0.3">
      <c r="A302" t="s">
        <v>206</v>
      </c>
      <c r="B302" s="1">
        <v>44981</v>
      </c>
      <c r="C302" s="1" t="s">
        <v>191</v>
      </c>
      <c r="D302" s="26">
        <v>6</v>
      </c>
      <c r="E302" t="s">
        <v>271</v>
      </c>
      <c r="F302" s="2">
        <v>2022.8661608748832</v>
      </c>
      <c r="G302" s="2">
        <v>556.86991376188951</v>
      </c>
      <c r="K302" s="2"/>
      <c r="L302" s="2"/>
      <c r="M302" s="2">
        <f>(data[[#This Row],[Commission]]+data[[#This Row],[Incentive]]+data[[#This Row],[Credit Sales Commission]]+data[[#This Row],[Credit Sales Incentive]])*0.1</f>
        <v>55.686991376188956</v>
      </c>
      <c r="N302" s="2">
        <f>SUM(data[[#This Row],[Commission]:[Incentive]],data[[#This Row],[Credit Sales Commission]],data[[#This Row],[Credit Sales Incentive]],data[[#This Row],[Sundry]],data[[#This Row],[GST]])</f>
        <v>612.55690513807849</v>
      </c>
      <c r="O302" s="5">
        <v>2302</v>
      </c>
      <c r="P302" s="2"/>
    </row>
    <row r="303" spans="1:16" x14ac:dyDescent="0.3">
      <c r="A303" t="s">
        <v>208</v>
      </c>
      <c r="B303" s="1">
        <v>44981</v>
      </c>
      <c r="C303" s="1" t="s">
        <v>174</v>
      </c>
      <c r="D303" s="26">
        <v>9</v>
      </c>
      <c r="E303" t="s">
        <v>272</v>
      </c>
      <c r="F303" s="2">
        <v>2106.6279779934116</v>
      </c>
      <c r="G303" s="2">
        <v>475.65015304867563</v>
      </c>
      <c r="H303" s="2">
        <v>47.5</v>
      </c>
      <c r="K303" s="2"/>
      <c r="L303" s="2">
        <f>data[[#This Row],[Sales amount]]*0.05*1.1</f>
        <v>115.86453878963766</v>
      </c>
      <c r="M303" s="2">
        <f>(data[[#This Row],[Commission]]+data[[#This Row],[Incentive]]+data[[#This Row],[Credit Sales Commission]]+data[[#This Row],[Credit Sales Incentive]])*0.1</f>
        <v>52.315015304867565</v>
      </c>
      <c r="N303" s="2">
        <f>SUM(data[[#This Row],[Commission]:[Incentive]],data[[#This Row],[Credit Sales Commission]],data[[#This Row],[Credit Sales Incentive]],data[[#This Row],[Sundry]],data[[#This Row],[GST]])</f>
        <v>691.32970714318083</v>
      </c>
      <c r="O303" s="5">
        <v>2302</v>
      </c>
      <c r="P303" s="2"/>
    </row>
    <row r="304" spans="1:16" x14ac:dyDescent="0.3">
      <c r="A304" t="s">
        <v>208</v>
      </c>
      <c r="B304" s="1">
        <v>44981</v>
      </c>
      <c r="C304" s="1" t="s">
        <v>177</v>
      </c>
      <c r="D304" s="26">
        <v>2</v>
      </c>
      <c r="E304" t="s">
        <v>273</v>
      </c>
      <c r="F304" s="2">
        <v>447.54792594981586</v>
      </c>
      <c r="G304" s="2">
        <v>85.548120410592176</v>
      </c>
      <c r="H304" s="2">
        <v>2.5</v>
      </c>
      <c r="K304" s="2"/>
      <c r="L304" s="2">
        <f>data[[#This Row],[Sales amount]]*0.05*1.1</f>
        <v>24.615135927239876</v>
      </c>
      <c r="M304" s="2">
        <f>(data[[#This Row],[Commission]]+data[[#This Row],[Incentive]]+data[[#This Row],[Credit Sales Commission]]+data[[#This Row],[Credit Sales Incentive]])*0.1</f>
        <v>8.8048120410592183</v>
      </c>
      <c r="N304" s="2">
        <f>SUM(data[[#This Row],[Commission]:[Incentive]],data[[#This Row],[Credit Sales Commission]],data[[#This Row],[Credit Sales Incentive]],data[[#This Row],[Sundry]],data[[#This Row],[GST]])</f>
        <v>121.46806837889127</v>
      </c>
      <c r="O304" s="5">
        <v>2302</v>
      </c>
      <c r="P304" s="2"/>
    </row>
    <row r="305" spans="1:16" x14ac:dyDescent="0.3">
      <c r="A305" t="s">
        <v>208</v>
      </c>
      <c r="B305" s="1">
        <v>44981</v>
      </c>
      <c r="C305" s="1" t="s">
        <v>196</v>
      </c>
      <c r="D305" s="26">
        <v>14</v>
      </c>
      <c r="E305" t="s">
        <v>312</v>
      </c>
      <c r="F305" s="2">
        <v>2755.1435880404965</v>
      </c>
      <c r="G305" s="2">
        <v>385.71114230129547</v>
      </c>
      <c r="H305" s="2">
        <v>37.5</v>
      </c>
      <c r="K305" s="2"/>
      <c r="L305" s="2">
        <f>data[[#This Row],[Sales amount]]*0.05*1.1</f>
        <v>151.53289734222733</v>
      </c>
      <c r="M305" s="2">
        <f>(data[[#This Row],[Commission]]+data[[#This Row],[Incentive]]+data[[#This Row],[Credit Sales Commission]]+data[[#This Row],[Credit Sales Incentive]])*0.1</f>
        <v>42.321114230129552</v>
      </c>
      <c r="N305" s="2">
        <f>SUM(data[[#This Row],[Commission]:[Incentive]],data[[#This Row],[Credit Sales Commission]],data[[#This Row],[Credit Sales Incentive]],data[[#This Row],[Sundry]],data[[#This Row],[GST]])</f>
        <v>617.06515387365232</v>
      </c>
      <c r="O305" s="5">
        <v>2302</v>
      </c>
      <c r="P305" s="2"/>
    </row>
    <row r="306" spans="1:16" x14ac:dyDescent="0.3">
      <c r="A306" t="s">
        <v>209</v>
      </c>
      <c r="B306" s="1">
        <v>44982</v>
      </c>
      <c r="C306" s="1" t="s">
        <v>179</v>
      </c>
      <c r="D306" s="26">
        <v>7</v>
      </c>
      <c r="E306" t="s">
        <v>274</v>
      </c>
      <c r="F306" s="2">
        <v>35.045138567908104</v>
      </c>
      <c r="G306" s="2">
        <v>50.253842150465807</v>
      </c>
      <c r="K306" s="2"/>
      <c r="L306" s="2"/>
      <c r="M306" s="2">
        <f>(data[[#This Row],[Commission]]+data[[#This Row],[Incentive]]+data[[#This Row],[Credit Sales Commission]]+data[[#This Row],[Credit Sales Incentive]])*0.1</f>
        <v>5.0253842150465813</v>
      </c>
      <c r="N306" s="2">
        <f>SUM(data[[#This Row],[Commission]:[Incentive]],data[[#This Row],[Credit Sales Commission]],data[[#This Row],[Credit Sales Incentive]],data[[#This Row],[Sundry]],data[[#This Row],[GST]])</f>
        <v>55.279226365512386</v>
      </c>
      <c r="O306" s="5">
        <v>2302</v>
      </c>
      <c r="P306" s="2"/>
    </row>
    <row r="307" spans="1:16" x14ac:dyDescent="0.3">
      <c r="A307" t="s">
        <v>210</v>
      </c>
      <c r="B307" s="1">
        <v>44982</v>
      </c>
      <c r="C307" s="1" t="s">
        <v>201</v>
      </c>
      <c r="D307" s="26">
        <v>2</v>
      </c>
      <c r="E307" t="s">
        <v>304</v>
      </c>
      <c r="F307" s="2">
        <v>3232.611244666115</v>
      </c>
      <c r="G307" s="2">
        <v>1233.9447646737631</v>
      </c>
      <c r="K307" s="2"/>
      <c r="L307" s="2"/>
      <c r="M307" s="2">
        <f>(data[[#This Row],[Commission]]+data[[#This Row],[Incentive]]+data[[#This Row],[Credit Sales Commission]]+data[[#This Row],[Credit Sales Incentive]])*0.1</f>
        <v>123.39447646737631</v>
      </c>
      <c r="N307" s="2">
        <f>SUM(data[[#This Row],[Commission]:[Incentive]],data[[#This Row],[Credit Sales Commission]],data[[#This Row],[Credit Sales Incentive]],data[[#This Row],[Sundry]],data[[#This Row],[GST]])</f>
        <v>1357.3392411411394</v>
      </c>
      <c r="O307" s="5">
        <v>2302</v>
      </c>
      <c r="P307" s="2"/>
    </row>
    <row r="308" spans="1:16" x14ac:dyDescent="0.3">
      <c r="A308" t="s">
        <v>205</v>
      </c>
      <c r="B308" s="1">
        <v>44983</v>
      </c>
      <c r="C308" s="1" t="s">
        <v>179</v>
      </c>
      <c r="D308" s="26">
        <v>7</v>
      </c>
      <c r="E308" t="s">
        <v>274</v>
      </c>
      <c r="F308" s="2">
        <v>1935.9188819068092</v>
      </c>
      <c r="G308" s="2">
        <v>1147.6889510147687</v>
      </c>
      <c r="K308" s="2"/>
      <c r="L308" s="2"/>
      <c r="M308" s="2">
        <f>(data[[#This Row],[Commission]]+data[[#This Row],[Incentive]]+data[[#This Row],[Credit Sales Commission]]+data[[#This Row],[Credit Sales Incentive]])*0.1</f>
        <v>114.76889510147687</v>
      </c>
      <c r="N308" s="2">
        <f>SUM(data[[#This Row],[Commission]:[Incentive]],data[[#This Row],[Credit Sales Commission]],data[[#This Row],[Credit Sales Incentive]],data[[#This Row],[Sundry]],data[[#This Row],[GST]])</f>
        <v>1262.4578461162455</v>
      </c>
      <c r="O308" s="5">
        <v>2302</v>
      </c>
      <c r="P308" s="2"/>
    </row>
    <row r="309" spans="1:16" x14ac:dyDescent="0.3">
      <c r="A309" t="s">
        <v>205</v>
      </c>
      <c r="B309" s="1">
        <v>44983</v>
      </c>
      <c r="C309" s="1" t="s">
        <v>180</v>
      </c>
      <c r="D309" s="26">
        <v>6</v>
      </c>
      <c r="E309" t="s">
        <v>321</v>
      </c>
      <c r="F309" s="2">
        <v>3609.9101955379206</v>
      </c>
      <c r="G309" s="2">
        <v>2274.5735444789284</v>
      </c>
      <c r="K309" s="2"/>
      <c r="L309" s="2"/>
      <c r="M309" s="2">
        <f>(data[[#This Row],[Commission]]+data[[#This Row],[Incentive]]+data[[#This Row],[Credit Sales Commission]]+data[[#This Row],[Credit Sales Incentive]])*0.1</f>
        <v>227.45735444789284</v>
      </c>
      <c r="N309" s="2">
        <f>SUM(data[[#This Row],[Commission]:[Incentive]],data[[#This Row],[Credit Sales Commission]],data[[#This Row],[Credit Sales Incentive]],data[[#This Row],[Sundry]],data[[#This Row],[GST]])</f>
        <v>2502.0308989268215</v>
      </c>
      <c r="O309" s="5">
        <v>2302</v>
      </c>
      <c r="P309" s="2"/>
    </row>
    <row r="310" spans="1:16" x14ac:dyDescent="0.3">
      <c r="A310" t="s">
        <v>205</v>
      </c>
      <c r="B310" s="1">
        <v>44983</v>
      </c>
      <c r="C310" s="1" t="s">
        <v>181</v>
      </c>
      <c r="D310" s="26">
        <v>4</v>
      </c>
      <c r="E310" t="s">
        <v>305</v>
      </c>
      <c r="F310" s="2">
        <v>698.29420730720915</v>
      </c>
      <c r="G310" s="2">
        <v>253.00375916433143</v>
      </c>
      <c r="K310" s="2"/>
      <c r="L310" s="2"/>
      <c r="M310" s="2">
        <f>(data[[#This Row],[Commission]]+data[[#This Row],[Incentive]]+data[[#This Row],[Credit Sales Commission]]+data[[#This Row],[Credit Sales Incentive]])*0.1</f>
        <v>25.300375916433143</v>
      </c>
      <c r="N310" s="2">
        <f>SUM(data[[#This Row],[Commission]:[Incentive]],data[[#This Row],[Credit Sales Commission]],data[[#This Row],[Credit Sales Incentive]],data[[#This Row],[Sundry]],data[[#This Row],[GST]])</f>
        <v>278.30413508076458</v>
      </c>
      <c r="O310" s="5">
        <v>2302</v>
      </c>
      <c r="P310" s="2"/>
    </row>
    <row r="311" spans="1:16" x14ac:dyDescent="0.3">
      <c r="A311" t="s">
        <v>209</v>
      </c>
      <c r="B311" s="1">
        <v>44983</v>
      </c>
      <c r="C311" s="1" t="s">
        <v>176</v>
      </c>
      <c r="D311" s="26">
        <v>10</v>
      </c>
      <c r="E311" t="s">
        <v>311</v>
      </c>
      <c r="F311" s="2">
        <v>3248.0444763524406</v>
      </c>
      <c r="G311" s="2">
        <v>1386.859541234375</v>
      </c>
      <c r="K311" s="2"/>
      <c r="L311" s="2">
        <v>0.02</v>
      </c>
      <c r="M311" s="2">
        <f>(data[[#This Row],[Commission]]+data[[#This Row],[Incentive]]+data[[#This Row],[Credit Sales Commission]]+data[[#This Row],[Credit Sales Incentive]])*0.1</f>
        <v>138.68595412343751</v>
      </c>
      <c r="N311" s="2">
        <f>SUM(data[[#This Row],[Commission]:[Incentive]],data[[#This Row],[Credit Sales Commission]],data[[#This Row],[Credit Sales Incentive]],data[[#This Row],[Sundry]],data[[#This Row],[GST]])</f>
        <v>1525.5654953578126</v>
      </c>
      <c r="O311" s="5">
        <v>2302</v>
      </c>
      <c r="P311" s="2"/>
    </row>
    <row r="312" spans="1:16" x14ac:dyDescent="0.3">
      <c r="A312" t="s">
        <v>206</v>
      </c>
      <c r="B312" s="1">
        <v>44983</v>
      </c>
      <c r="C312" s="1" t="s">
        <v>179</v>
      </c>
      <c r="D312" s="26">
        <v>7</v>
      </c>
      <c r="E312" t="s">
        <v>274</v>
      </c>
      <c r="F312" s="2">
        <v>1522.2621703371021</v>
      </c>
      <c r="G312" s="2">
        <v>348.60366614960481</v>
      </c>
      <c r="K312" s="2"/>
      <c r="L312" s="2"/>
      <c r="M312" s="2">
        <f>(data[[#This Row],[Commission]]+data[[#This Row],[Incentive]]+data[[#This Row],[Credit Sales Commission]]+data[[#This Row],[Credit Sales Incentive]])*0.1</f>
        <v>34.860366614960483</v>
      </c>
      <c r="N312" s="2">
        <f>SUM(data[[#This Row],[Commission]:[Incentive]],data[[#This Row],[Credit Sales Commission]],data[[#This Row],[Credit Sales Incentive]],data[[#This Row],[Sundry]],data[[#This Row],[GST]])</f>
        <v>383.46403276456527</v>
      </c>
      <c r="O312" s="5">
        <v>2302</v>
      </c>
      <c r="P312" s="2"/>
    </row>
    <row r="313" spans="1:16" x14ac:dyDescent="0.3">
      <c r="A313" t="s">
        <v>206</v>
      </c>
      <c r="B313" s="1">
        <v>44983</v>
      </c>
      <c r="C313" s="1" t="s">
        <v>180</v>
      </c>
      <c r="D313" s="26">
        <v>6</v>
      </c>
      <c r="E313" t="s">
        <v>321</v>
      </c>
      <c r="F313" s="2">
        <v>755.38288432926765</v>
      </c>
      <c r="G313" s="2">
        <v>171.71602895193237</v>
      </c>
      <c r="K313" s="2"/>
      <c r="L313" s="2"/>
      <c r="M313" s="2">
        <f>(data[[#This Row],[Commission]]+data[[#This Row],[Incentive]]+data[[#This Row],[Credit Sales Commission]]+data[[#This Row],[Credit Sales Incentive]])*0.1</f>
        <v>17.171602895193239</v>
      </c>
      <c r="N313" s="2">
        <f>SUM(data[[#This Row],[Commission]:[Incentive]],data[[#This Row],[Credit Sales Commission]],data[[#This Row],[Credit Sales Incentive]],data[[#This Row],[Sundry]],data[[#This Row],[GST]])</f>
        <v>188.88763184712562</v>
      </c>
      <c r="O313" s="5">
        <v>2302</v>
      </c>
      <c r="P313" s="2"/>
    </row>
    <row r="314" spans="1:16" x14ac:dyDescent="0.3">
      <c r="A314" t="s">
        <v>206</v>
      </c>
      <c r="B314" s="1">
        <v>44983</v>
      </c>
      <c r="C314" s="1" t="s">
        <v>181</v>
      </c>
      <c r="D314" s="26">
        <v>4</v>
      </c>
      <c r="E314" t="s">
        <v>305</v>
      </c>
      <c r="F314" s="2">
        <v>430.1240601299067</v>
      </c>
      <c r="G314" s="2">
        <v>96.787428154150206</v>
      </c>
      <c r="K314" s="2"/>
      <c r="L314" s="2"/>
      <c r="M314" s="2">
        <f>(data[[#This Row],[Commission]]+data[[#This Row],[Incentive]]+data[[#This Row],[Credit Sales Commission]]+data[[#This Row],[Credit Sales Incentive]])*0.1</f>
        <v>9.6787428154150206</v>
      </c>
      <c r="N314" s="2">
        <f>SUM(data[[#This Row],[Commission]:[Incentive]],data[[#This Row],[Credit Sales Commission]],data[[#This Row],[Credit Sales Incentive]],data[[#This Row],[Sundry]],data[[#This Row],[GST]])</f>
        <v>106.46617096956523</v>
      </c>
      <c r="O314" s="5">
        <v>2302</v>
      </c>
      <c r="P314" s="2"/>
    </row>
    <row r="315" spans="1:16" x14ac:dyDescent="0.3">
      <c r="A315" t="s">
        <v>205</v>
      </c>
      <c r="B315" s="1">
        <v>44984</v>
      </c>
      <c r="C315" s="1" t="s">
        <v>176</v>
      </c>
      <c r="D315" s="26">
        <v>10</v>
      </c>
      <c r="E315" t="s">
        <v>275</v>
      </c>
      <c r="F315" s="2">
        <v>15781.336357593458</v>
      </c>
      <c r="G315" s="2">
        <v>9185.2449537225566</v>
      </c>
      <c r="K315" s="2"/>
      <c r="L315" s="2"/>
      <c r="M315" s="2">
        <f>(data[[#This Row],[Commission]]+data[[#This Row],[Incentive]]+data[[#This Row],[Credit Sales Commission]]+data[[#This Row],[Credit Sales Incentive]])*0.1</f>
        <v>918.52449537225573</v>
      </c>
      <c r="N315" s="2">
        <f>SUM(data[[#This Row],[Commission]:[Incentive]],data[[#This Row],[Credit Sales Commission]],data[[#This Row],[Credit Sales Incentive]],data[[#This Row],[Sundry]],data[[#This Row],[GST]])</f>
        <v>10103.769449094812</v>
      </c>
      <c r="O315" s="5">
        <v>2302</v>
      </c>
      <c r="P315" s="2"/>
    </row>
    <row r="316" spans="1:16" x14ac:dyDescent="0.3">
      <c r="A316" t="s">
        <v>207</v>
      </c>
      <c r="B316" s="1">
        <v>44984</v>
      </c>
      <c r="C316" s="1" t="s">
        <v>193</v>
      </c>
      <c r="D316" s="26">
        <v>5</v>
      </c>
      <c r="E316" t="s">
        <v>276</v>
      </c>
      <c r="F316" s="2">
        <v>828.30212538547948</v>
      </c>
      <c r="G316" s="2">
        <v>339.88465887176341</v>
      </c>
      <c r="H316" s="2">
        <v>20</v>
      </c>
      <c r="K316" s="2"/>
      <c r="L316" s="2">
        <f>data[[#This Row],[Sales amount]]*0.05*1.1</f>
        <v>45.556616896201376</v>
      </c>
      <c r="M316" s="2">
        <f>(data[[#This Row],[Commission]]+data[[#This Row],[Incentive]]+data[[#This Row],[Credit Sales Commission]]+data[[#This Row],[Credit Sales Incentive]])*0.1</f>
        <v>35.988465887176339</v>
      </c>
      <c r="N316" s="2">
        <f>SUM(data[[#This Row],[Commission]:[Incentive]],data[[#This Row],[Credit Sales Commission]],data[[#This Row],[Credit Sales Incentive]],data[[#This Row],[Sundry]],data[[#This Row],[GST]])</f>
        <v>441.42974165514113</v>
      </c>
      <c r="O316" s="5">
        <v>2302</v>
      </c>
      <c r="P316" s="2"/>
    </row>
    <row r="317" spans="1:16" x14ac:dyDescent="0.3">
      <c r="A317" t="s">
        <v>207</v>
      </c>
      <c r="B317" s="1">
        <v>44984</v>
      </c>
      <c r="C317" s="1" t="s">
        <v>174</v>
      </c>
      <c r="D317" s="26">
        <v>0</v>
      </c>
      <c r="E317" t="s">
        <v>272</v>
      </c>
      <c r="F317" s="2">
        <v>-1618.9451156831803</v>
      </c>
      <c r="G317" s="2">
        <v>-595.30285123319527</v>
      </c>
      <c r="H317" s="2">
        <v>-60</v>
      </c>
      <c r="K317" s="2"/>
      <c r="L317" s="2">
        <f>data[[#This Row],[Sales amount]]*0.05*1.1</f>
        <v>-89.04198136257493</v>
      </c>
      <c r="M317" s="2">
        <f>(data[[#This Row],[Commission]]+data[[#This Row],[Incentive]]+data[[#This Row],[Credit Sales Commission]]+data[[#This Row],[Credit Sales Incentive]])*0.1</f>
        <v>-65.53028512331953</v>
      </c>
      <c r="N317" s="2">
        <f>SUM(data[[#This Row],[Commission]:[Incentive]],data[[#This Row],[Credit Sales Commission]],data[[#This Row],[Credit Sales Incentive]],data[[#This Row],[Sundry]],data[[#This Row],[GST]])</f>
        <v>-809.87511771908976</v>
      </c>
      <c r="O317" s="5">
        <v>2302</v>
      </c>
      <c r="P317" s="2"/>
    </row>
    <row r="318" spans="1:16" x14ac:dyDescent="0.3">
      <c r="A318" t="s">
        <v>209</v>
      </c>
      <c r="B318" s="1">
        <v>44984</v>
      </c>
      <c r="C318" s="1" t="s">
        <v>177</v>
      </c>
      <c r="D318" s="26">
        <v>6</v>
      </c>
      <c r="E318" t="s">
        <v>277</v>
      </c>
      <c r="F318" s="2">
        <v>1814.867830175446</v>
      </c>
      <c r="G318" s="2">
        <v>795.885279409791</v>
      </c>
      <c r="K318" s="2"/>
      <c r="L318" s="2">
        <v>0.03</v>
      </c>
      <c r="M318" s="2">
        <f>(data[[#This Row],[Commission]]+data[[#This Row],[Incentive]]+data[[#This Row],[Credit Sales Commission]]+data[[#This Row],[Credit Sales Incentive]])*0.1</f>
        <v>79.588527940979105</v>
      </c>
      <c r="N318" s="2">
        <f>SUM(data[[#This Row],[Commission]:[Incentive]],data[[#This Row],[Credit Sales Commission]],data[[#This Row],[Credit Sales Incentive]],data[[#This Row],[Sundry]],data[[#This Row],[GST]])</f>
        <v>875.5038073507701</v>
      </c>
      <c r="O318" s="5">
        <v>2302</v>
      </c>
      <c r="P318" s="2"/>
    </row>
    <row r="319" spans="1:16" x14ac:dyDescent="0.3">
      <c r="A319" t="s">
        <v>206</v>
      </c>
      <c r="B319" s="1">
        <v>44984</v>
      </c>
      <c r="C319" s="1" t="s">
        <v>176</v>
      </c>
      <c r="D319" s="26">
        <v>10</v>
      </c>
      <c r="E319" t="s">
        <v>275</v>
      </c>
      <c r="F319" s="2">
        <v>2630.5842006498265</v>
      </c>
      <c r="G319" s="2">
        <v>802.053790831936</v>
      </c>
      <c r="K319" s="2"/>
      <c r="L319" s="2"/>
      <c r="M319" s="2">
        <f>(data[[#This Row],[Commission]]+data[[#This Row],[Incentive]]+data[[#This Row],[Credit Sales Commission]]+data[[#This Row],[Credit Sales Incentive]])*0.1</f>
        <v>80.205379083193606</v>
      </c>
      <c r="N319" s="2">
        <f>SUM(data[[#This Row],[Commission]:[Incentive]],data[[#This Row],[Credit Sales Commission]],data[[#This Row],[Credit Sales Incentive]],data[[#This Row],[Sundry]],data[[#This Row],[GST]])</f>
        <v>882.25916991512963</v>
      </c>
      <c r="O319" s="5">
        <v>2302</v>
      </c>
      <c r="P319" s="2"/>
    </row>
    <row r="320" spans="1:16" x14ac:dyDescent="0.3">
      <c r="A320" t="s">
        <v>208</v>
      </c>
      <c r="B320" s="1">
        <v>44984</v>
      </c>
      <c r="C320" s="1" t="s">
        <v>193</v>
      </c>
      <c r="D320" s="26">
        <v>5</v>
      </c>
      <c r="E320" t="s">
        <v>276</v>
      </c>
      <c r="F320" s="2">
        <v>1439.3487467238006</v>
      </c>
      <c r="G320" s="2">
        <v>291.09156160607449</v>
      </c>
      <c r="H320" s="2">
        <v>17.5</v>
      </c>
      <c r="K320" s="2"/>
      <c r="L320" s="2">
        <f>data[[#This Row],[Sales amount]]*0.05*1.1</f>
        <v>79.164181069809047</v>
      </c>
      <c r="M320" s="2">
        <f>(data[[#This Row],[Commission]]+data[[#This Row],[Incentive]]+data[[#This Row],[Credit Sales Commission]]+data[[#This Row],[Credit Sales Incentive]])*0.1</f>
        <v>30.859156160607451</v>
      </c>
      <c r="N320" s="2">
        <f>SUM(data[[#This Row],[Commission]:[Incentive]],data[[#This Row],[Credit Sales Commission]],data[[#This Row],[Credit Sales Incentive]],data[[#This Row],[Sundry]],data[[#This Row],[GST]])</f>
        <v>418.61489883649097</v>
      </c>
      <c r="O320" s="5">
        <v>2302</v>
      </c>
      <c r="P320" s="2"/>
    </row>
    <row r="321" spans="1:16" x14ac:dyDescent="0.3">
      <c r="A321" t="s">
        <v>205</v>
      </c>
      <c r="B321" s="1">
        <v>44985</v>
      </c>
      <c r="C321" s="1" t="s">
        <v>190</v>
      </c>
      <c r="D321" s="26">
        <v>9</v>
      </c>
      <c r="E321" t="s">
        <v>306</v>
      </c>
      <c r="F321" s="2">
        <v>9622.2032999869843</v>
      </c>
      <c r="G321" s="2">
        <v>5706.1001234489777</v>
      </c>
      <c r="K321" s="2"/>
      <c r="L321" s="2"/>
      <c r="M321" s="2">
        <f>(data[[#This Row],[Commission]]+data[[#This Row],[Incentive]]+data[[#This Row],[Credit Sales Commission]]+data[[#This Row],[Credit Sales Incentive]])*0.1</f>
        <v>570.61001234489777</v>
      </c>
      <c r="N321" s="2">
        <f>SUM(data[[#This Row],[Commission]:[Incentive]],data[[#This Row],[Credit Sales Commission]],data[[#This Row],[Credit Sales Incentive]],data[[#This Row],[Sundry]],data[[#This Row],[GST]])</f>
        <v>6276.7101357938755</v>
      </c>
      <c r="O321" s="5">
        <v>2302</v>
      </c>
      <c r="P321" s="2"/>
    </row>
    <row r="322" spans="1:16" x14ac:dyDescent="0.3">
      <c r="A322" t="s">
        <v>205</v>
      </c>
      <c r="B322" s="1">
        <v>44985</v>
      </c>
      <c r="C322" s="1" t="s">
        <v>196</v>
      </c>
      <c r="D322" s="26">
        <v>4</v>
      </c>
      <c r="E322" t="s">
        <v>313</v>
      </c>
      <c r="F322" s="2">
        <v>10503.788959028956</v>
      </c>
      <c r="G322" s="2">
        <v>5831.8683211905955</v>
      </c>
      <c r="K322" s="2"/>
      <c r="L322" s="2"/>
      <c r="M322" s="2">
        <f>(data[[#This Row],[Commission]]+data[[#This Row],[Incentive]]+data[[#This Row],[Credit Sales Commission]]+data[[#This Row],[Credit Sales Incentive]])*0.1</f>
        <v>583.18683211905955</v>
      </c>
      <c r="N322" s="2">
        <f>SUM(data[[#This Row],[Commission]:[Incentive]],data[[#This Row],[Credit Sales Commission]],data[[#This Row],[Credit Sales Incentive]],data[[#This Row],[Sundry]],data[[#This Row],[GST]])</f>
        <v>6415.055153309655</v>
      </c>
      <c r="O322" s="5">
        <v>2302</v>
      </c>
      <c r="P322" s="2"/>
    </row>
    <row r="323" spans="1:16" x14ac:dyDescent="0.3">
      <c r="A323" t="s">
        <v>207</v>
      </c>
      <c r="B323" s="1">
        <v>44985</v>
      </c>
      <c r="C323" s="1" t="s">
        <v>177</v>
      </c>
      <c r="D323" s="26">
        <v>6</v>
      </c>
      <c r="E323" t="s">
        <v>277</v>
      </c>
      <c r="F323" s="2">
        <v>836.44483501721731</v>
      </c>
      <c r="G323" s="2">
        <v>423.36735840118223</v>
      </c>
      <c r="H323" s="2">
        <v>20</v>
      </c>
      <c r="K323" s="2"/>
      <c r="L323" s="2">
        <f>data[[#This Row],[Sales amount]]*0.05*1.1</f>
        <v>46.00446592594696</v>
      </c>
      <c r="M323" s="2">
        <f>(data[[#This Row],[Commission]]+data[[#This Row],[Incentive]]+data[[#This Row],[Credit Sales Commission]]+data[[#This Row],[Credit Sales Incentive]])*0.1</f>
        <v>44.336735840118223</v>
      </c>
      <c r="N323" s="2">
        <f>SUM(data[[#This Row],[Commission]:[Incentive]],data[[#This Row],[Credit Sales Commission]],data[[#This Row],[Credit Sales Incentive]],data[[#This Row],[Sundry]],data[[#This Row],[GST]])</f>
        <v>533.70856016724736</v>
      </c>
      <c r="O323" s="5">
        <v>2303</v>
      </c>
      <c r="P323" s="2"/>
    </row>
    <row r="324" spans="1:16" x14ac:dyDescent="0.3">
      <c r="A324" t="s">
        <v>209</v>
      </c>
      <c r="B324" s="1">
        <v>44985</v>
      </c>
      <c r="C324" s="1" t="s">
        <v>198</v>
      </c>
      <c r="D324" s="26">
        <v>10</v>
      </c>
      <c r="E324" t="s">
        <v>278</v>
      </c>
      <c r="F324" s="2">
        <v>3878.6685100437176</v>
      </c>
      <c r="G324" s="2">
        <v>1707.0531780587025</v>
      </c>
      <c r="K324" s="2"/>
      <c r="L324" s="2">
        <v>-0.01</v>
      </c>
      <c r="M324" s="2">
        <f>(data[[#This Row],[Commission]]+data[[#This Row],[Incentive]]+data[[#This Row],[Credit Sales Commission]]+data[[#This Row],[Credit Sales Incentive]])*0.1</f>
        <v>170.70531780587027</v>
      </c>
      <c r="N324" s="2">
        <f>SUM(data[[#This Row],[Commission]:[Incentive]],data[[#This Row],[Credit Sales Commission]],data[[#This Row],[Credit Sales Incentive]],data[[#This Row],[Sundry]],data[[#This Row],[GST]])</f>
        <v>1877.7484958645728</v>
      </c>
      <c r="O324" s="5">
        <v>2302</v>
      </c>
      <c r="P324" s="2"/>
    </row>
    <row r="325" spans="1:16" x14ac:dyDescent="0.3">
      <c r="A325" t="s">
        <v>209</v>
      </c>
      <c r="B325" s="1">
        <v>44985</v>
      </c>
      <c r="C325" s="1" t="s">
        <v>175</v>
      </c>
      <c r="D325" s="26">
        <v>12</v>
      </c>
      <c r="E325" t="s">
        <v>279</v>
      </c>
      <c r="F325" s="2">
        <v>378.50833295022397</v>
      </c>
      <c r="G325" s="2">
        <v>171.39800631820592</v>
      </c>
      <c r="K325" s="2"/>
      <c r="L325" s="2">
        <v>-0.02</v>
      </c>
      <c r="M325" s="2">
        <f>(data[[#This Row],[Commission]]+data[[#This Row],[Incentive]]+data[[#This Row],[Credit Sales Commission]]+data[[#This Row],[Credit Sales Incentive]])*0.1</f>
        <v>17.139800631820592</v>
      </c>
      <c r="N325" s="2">
        <f>SUM(data[[#This Row],[Commission]:[Incentive]],data[[#This Row],[Credit Sales Commission]],data[[#This Row],[Credit Sales Incentive]],data[[#This Row],[Sundry]],data[[#This Row],[GST]])</f>
        <v>188.51780695002651</v>
      </c>
      <c r="O325" s="5">
        <v>2303</v>
      </c>
      <c r="P325" s="2"/>
    </row>
    <row r="326" spans="1:16" x14ac:dyDescent="0.3">
      <c r="A326" t="s">
        <v>206</v>
      </c>
      <c r="B326" s="1">
        <v>44985</v>
      </c>
      <c r="C326" s="1" t="s">
        <v>190</v>
      </c>
      <c r="D326" s="26">
        <v>9</v>
      </c>
      <c r="E326" t="s">
        <v>306</v>
      </c>
      <c r="F326" s="2">
        <v>1708.3496861340382</v>
      </c>
      <c r="G326" s="2">
        <v>462.05408321238644</v>
      </c>
      <c r="K326" s="2"/>
      <c r="L326" s="2"/>
      <c r="M326" s="2">
        <f>(data[[#This Row],[Commission]]+data[[#This Row],[Incentive]]+data[[#This Row],[Credit Sales Commission]]+data[[#This Row],[Credit Sales Incentive]])*0.1</f>
        <v>46.20540832123865</v>
      </c>
      <c r="N326" s="2">
        <f>SUM(data[[#This Row],[Commission]:[Incentive]],data[[#This Row],[Credit Sales Commission]],data[[#This Row],[Credit Sales Incentive]],data[[#This Row],[Sundry]],data[[#This Row],[GST]])</f>
        <v>508.25949153362512</v>
      </c>
      <c r="O326" s="5">
        <v>2302</v>
      </c>
      <c r="P326" s="2"/>
    </row>
    <row r="327" spans="1:16" x14ac:dyDescent="0.3">
      <c r="A327" t="s">
        <v>206</v>
      </c>
      <c r="B327" s="1">
        <v>44985</v>
      </c>
      <c r="C327" s="1" t="s">
        <v>196</v>
      </c>
      <c r="D327" s="26">
        <v>4</v>
      </c>
      <c r="E327" t="s">
        <v>313</v>
      </c>
      <c r="F327" s="2">
        <v>8620.4891223577706</v>
      </c>
      <c r="G327" s="2">
        <v>2476.7266600451167</v>
      </c>
      <c r="K327" s="2"/>
      <c r="L327" s="2"/>
      <c r="M327" s="2">
        <f>(data[[#This Row],[Commission]]+data[[#This Row],[Incentive]]+data[[#This Row],[Credit Sales Commission]]+data[[#This Row],[Credit Sales Incentive]])*0.1</f>
        <v>247.67266600451168</v>
      </c>
      <c r="N327" s="2">
        <f>SUM(data[[#This Row],[Commission]:[Incentive]],data[[#This Row],[Credit Sales Commission]],data[[#This Row],[Credit Sales Incentive]],data[[#This Row],[Sundry]],data[[#This Row],[GST]])</f>
        <v>2724.3993260496281</v>
      </c>
      <c r="O327" s="5">
        <v>2302</v>
      </c>
      <c r="P327" s="2"/>
    </row>
    <row r="328" spans="1:16" x14ac:dyDescent="0.3">
      <c r="A328" t="s">
        <v>208</v>
      </c>
      <c r="B328" s="1">
        <v>44985</v>
      </c>
      <c r="C328" s="1" t="s">
        <v>177</v>
      </c>
      <c r="D328" s="26">
        <v>6</v>
      </c>
      <c r="E328" t="s">
        <v>277</v>
      </c>
      <c r="F328" s="2">
        <v>687.35022184613774</v>
      </c>
      <c r="G328" s="2">
        <v>106.97079090089642</v>
      </c>
      <c r="H328" s="2">
        <v>10</v>
      </c>
      <c r="K328" s="2"/>
      <c r="L328" s="2">
        <f>data[[#This Row],[Sales amount]]*0.05*1.1</f>
        <v>37.804262201537583</v>
      </c>
      <c r="M328" s="2">
        <f>(data[[#This Row],[Commission]]+data[[#This Row],[Incentive]]+data[[#This Row],[Credit Sales Commission]]+data[[#This Row],[Credit Sales Incentive]])*0.1</f>
        <v>11.697079090089643</v>
      </c>
      <c r="N328" s="2">
        <f>SUM(data[[#This Row],[Commission]:[Incentive]],data[[#This Row],[Credit Sales Commission]],data[[#This Row],[Credit Sales Incentive]],data[[#This Row],[Sundry]],data[[#This Row],[GST]])</f>
        <v>166.47213219252365</v>
      </c>
      <c r="O328" s="5">
        <v>2302</v>
      </c>
      <c r="P328" s="2"/>
    </row>
    <row r="329" spans="1:16" x14ac:dyDescent="0.3">
      <c r="K329" s="2"/>
      <c r="L329" s="2"/>
      <c r="M329" s="2">
        <f>(data[[#This Row],[Commission]]+data[[#This Row],[Incentive]]+data[[#This Row],[Credit Sales Commission]]+data[[#This Row],[Credit Sales Incentive]])*0.1</f>
        <v>0</v>
      </c>
      <c r="N329" s="2">
        <f>SUM(data[[#This Row],[Commission]:[Incentive]],data[[#This Row],[Credit Sales Commission]],data[[#This Row],[Credit Sales Incentive]],data[[#This Row],[Sundry]],data[[#This Row],[GST]])</f>
        <v>0</v>
      </c>
      <c r="O329" s="5"/>
      <c r="P329" s="2"/>
    </row>
    <row r="726" ht="18" customHeight="1" x14ac:dyDescent="0.3"/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8F5227-88BC-4255-B5D1-E1AEA4128AC5}">
          <x14:formula1>
            <xm:f>Shop!$A$2:$A$8</xm:f>
          </x14:formula1>
          <xm:sqref>A7:A329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58"/>
  <sheetViews>
    <sheetView workbookViewId="0">
      <selection activeCell="D53" sqref="D53"/>
    </sheetView>
  </sheetViews>
  <sheetFormatPr defaultRowHeight="14.4" x14ac:dyDescent="0.3"/>
  <cols>
    <col min="1" max="1" width="11" bestFit="1" customWidth="1"/>
    <col min="2" max="2" width="17.88671875" customWidth="1"/>
    <col min="3" max="3" width="11.44140625" customWidth="1"/>
    <col min="4" max="4" width="11.5546875" bestFit="1" customWidth="1"/>
    <col min="5" max="5" width="11" bestFit="1" customWidth="1"/>
    <col min="6" max="6" width="9.6640625" customWidth="1"/>
    <col min="8" max="8" width="10.6640625" bestFit="1" customWidth="1"/>
    <col min="9" max="9" width="11.44140625" bestFit="1" customWidth="1"/>
    <col min="10" max="10" width="33" customWidth="1"/>
  </cols>
  <sheetData>
    <row r="5" spans="1:11" x14ac:dyDescent="0.3">
      <c r="A5" t="s">
        <v>1</v>
      </c>
      <c r="B5" t="s">
        <v>0</v>
      </c>
      <c r="C5" t="s">
        <v>11</v>
      </c>
      <c r="D5" t="s">
        <v>12</v>
      </c>
      <c r="E5" t="s">
        <v>13</v>
      </c>
      <c r="F5" t="s">
        <v>14</v>
      </c>
      <c r="G5" t="s">
        <v>7</v>
      </c>
      <c r="H5" t="s">
        <v>15</v>
      </c>
      <c r="I5" t="s">
        <v>16</v>
      </c>
      <c r="J5" t="s">
        <v>169</v>
      </c>
    </row>
    <row r="6" spans="1:11" x14ac:dyDescent="0.3">
      <c r="A6" s="1">
        <v>44935</v>
      </c>
      <c r="B6" t="s">
        <v>205</v>
      </c>
      <c r="C6" s="24">
        <f>ROW(Tracker[[#This Row],[Date]])</f>
        <v>6</v>
      </c>
      <c r="D6" s="1">
        <v>44928</v>
      </c>
      <c r="E6" s="1">
        <v>44934</v>
      </c>
      <c r="F6" s="2">
        <f>SUMIFS(data[Total Amount],data[Date],"&gt;="&amp;Tracker[[#This Row],[StartDate]],data[Date],"&lt;="&amp;Tracker[[#This Row],[EndDate]],data[Shop],Tracker[[#This Row],[Shop]])</f>
        <v>7374.0779982084541</v>
      </c>
      <c r="H6" s="2">
        <f>Tracker[[#This Row],[Amount]]+Tracker[[#This Row],[Sundry]]</f>
        <v>7374.0779982084541</v>
      </c>
      <c r="I6" s="1">
        <v>44936</v>
      </c>
      <c r="K6" s="24"/>
    </row>
    <row r="7" spans="1:11" x14ac:dyDescent="0.3">
      <c r="A7" s="1">
        <v>44935</v>
      </c>
      <c r="B7" t="s">
        <v>209</v>
      </c>
      <c r="C7" s="24">
        <f>ROW(Tracker[[#This Row],[Date]])</f>
        <v>7</v>
      </c>
      <c r="D7" s="1">
        <v>44927</v>
      </c>
      <c r="E7" s="1">
        <v>44934</v>
      </c>
      <c r="F7" s="2">
        <f>SUMIFS(data[Total Amount],data[Date],"&gt;="&amp;Tracker[[#This Row],[StartDate]],data[Date],"&lt;="&amp;Tracker[[#This Row],[EndDate]],data[Shop],Tracker[[#This Row],[Shop]])</f>
        <v>3708.6036328076771</v>
      </c>
      <c r="G7">
        <v>-482.19</v>
      </c>
      <c r="H7" s="2">
        <f>Tracker[[#This Row],[Amount]]+Tracker[[#This Row],[Sundry]]</f>
        <v>3226.413632807677</v>
      </c>
      <c r="I7" s="1">
        <v>44936</v>
      </c>
    </row>
    <row r="8" spans="1:11" x14ac:dyDescent="0.3">
      <c r="A8" s="1">
        <v>44942</v>
      </c>
      <c r="B8" t="s">
        <v>205</v>
      </c>
      <c r="C8" s="24">
        <f>ROW(Tracker[[#This Row],[Date]])</f>
        <v>8</v>
      </c>
      <c r="D8" s="1">
        <v>44935</v>
      </c>
      <c r="E8" s="1">
        <v>44941</v>
      </c>
      <c r="F8" s="2">
        <f>SUMIFS(data[Total Amount],data[Date],"&gt;="&amp;Tracker[[#This Row],[StartDate]],data[Date],"&lt;="&amp;Tracker[[#This Row],[EndDate]],data[Shop],Tracker[[#This Row],[Shop]])</f>
        <v>15452.055179753961</v>
      </c>
      <c r="H8" s="2">
        <f>Tracker[[#This Row],[Amount]]+Tracker[[#This Row],[Sundry]]</f>
        <v>15452.055179753961</v>
      </c>
      <c r="I8" s="1">
        <v>44943</v>
      </c>
    </row>
    <row r="9" spans="1:11" x14ac:dyDescent="0.3">
      <c r="A9" s="1">
        <v>44943</v>
      </c>
      <c r="B9" t="s">
        <v>207</v>
      </c>
      <c r="C9" s="24">
        <f>ROW(Tracker[[#This Row],[Date]])</f>
        <v>9</v>
      </c>
      <c r="D9" s="1">
        <v>44935</v>
      </c>
      <c r="E9" s="1">
        <v>44941</v>
      </c>
      <c r="F9" s="2">
        <f>SUMIFS(data[Total Amount],data[Date],"&gt;="&amp;Tracker[[#This Row],[StartDate]],data[Date],"&lt;="&amp;Tracker[[#This Row],[EndDate]],data[Shop],Tracker[[#This Row],[Shop]])</f>
        <v>3767.3883105679006</v>
      </c>
      <c r="G9">
        <v>0</v>
      </c>
      <c r="H9" s="2">
        <f>Tracker[[#This Row],[Amount]]+Tracker[[#This Row],[Sundry]]</f>
        <v>3767.3883105679006</v>
      </c>
      <c r="I9" s="1">
        <v>44943</v>
      </c>
    </row>
    <row r="10" spans="1:11" x14ac:dyDescent="0.3">
      <c r="A10" s="1">
        <v>44943</v>
      </c>
      <c r="B10" t="s">
        <v>206</v>
      </c>
      <c r="C10" s="24">
        <f>ROW(Tracker[[#This Row],[Date]])</f>
        <v>10</v>
      </c>
      <c r="D10" s="1">
        <v>44935</v>
      </c>
      <c r="E10" s="1">
        <v>44941</v>
      </c>
      <c r="F10" s="2">
        <f>SUMIFS(data[Total Amount],data[Date],"&gt;="&amp;Tracker[[#This Row],[StartDate]],data[Date],"&lt;="&amp;Tracker[[#This Row],[EndDate]],data[Shop],Tracker[[#This Row],[Shop]])</f>
        <v>3883.9419047888032</v>
      </c>
      <c r="H10" s="2">
        <f>Tracker[[#This Row],[Amount]]+Tracker[[#This Row],[Sundry]]</f>
        <v>3883.9419047888032</v>
      </c>
      <c r="I10" s="1">
        <v>44943</v>
      </c>
    </row>
    <row r="11" spans="1:11" x14ac:dyDescent="0.3">
      <c r="A11" s="1">
        <v>44943</v>
      </c>
      <c r="B11" t="s">
        <v>208</v>
      </c>
      <c r="C11" s="24">
        <f>ROW(Tracker[[#This Row],[Date]])</f>
        <v>11</v>
      </c>
      <c r="D11" s="1">
        <v>44935</v>
      </c>
      <c r="E11" s="1">
        <v>44941</v>
      </c>
      <c r="F11" s="2">
        <f>SUMIFS(data[Total Amount],data[Date],"&gt;="&amp;Tracker[[#This Row],[StartDate]],data[Date],"&lt;="&amp;Tracker[[#This Row],[EndDate]],data[Shop],Tracker[[#This Row],[Shop]])</f>
        <v>1667.1020086476315</v>
      </c>
      <c r="H11" s="2">
        <f>Tracker[[#This Row],[Amount]]+Tracker[[#This Row],[Sundry]]</f>
        <v>1667.1020086476315</v>
      </c>
      <c r="I11" s="1">
        <v>44943</v>
      </c>
    </row>
    <row r="12" spans="1:11" x14ac:dyDescent="0.3">
      <c r="A12" s="1">
        <v>44943</v>
      </c>
      <c r="B12" t="s">
        <v>209</v>
      </c>
      <c r="C12" s="24">
        <f>ROW(Tracker[[#This Row],[Date]])</f>
        <v>12</v>
      </c>
      <c r="D12" s="1">
        <v>44935</v>
      </c>
      <c r="E12" s="1">
        <v>44941</v>
      </c>
      <c r="F12" s="2">
        <f>SUMIFS(data[Total Amount],data[Date],"&gt;="&amp;Tracker[[#This Row],[StartDate]],data[Date],"&lt;="&amp;Tracker[[#This Row],[EndDate]],data[Shop],Tracker[[#This Row],[Shop]])</f>
        <v>10126.694097488329</v>
      </c>
      <c r="H12" s="2">
        <f>Tracker[[#This Row],[Amount]]+Tracker[[#This Row],[Sundry]]</f>
        <v>10126.694097488329</v>
      </c>
      <c r="I12" s="1">
        <v>44943</v>
      </c>
    </row>
    <row r="13" spans="1:11" x14ac:dyDescent="0.3">
      <c r="A13" s="1">
        <v>44943</v>
      </c>
      <c r="B13" t="s">
        <v>210</v>
      </c>
      <c r="C13" s="24">
        <f>ROW(Tracker[[#This Row],[Date]])</f>
        <v>13</v>
      </c>
      <c r="D13" s="1">
        <v>44935</v>
      </c>
      <c r="E13" s="1">
        <v>44941</v>
      </c>
      <c r="F13" s="2">
        <f>SUMIFS(data[Total Amount],data[Date],"&gt;="&amp;Tracker[[#This Row],[StartDate]],data[Date],"&lt;="&amp;Tracker[[#This Row],[EndDate]],data[Shop],Tracker[[#This Row],[Shop]])</f>
        <v>4239.4605766802615</v>
      </c>
      <c r="G13">
        <v>191.08</v>
      </c>
      <c r="H13" s="2">
        <f>Tracker[[#This Row],[Amount]]+Tracker[[#This Row],[Sundry]]</f>
        <v>4430.5405766802614</v>
      </c>
      <c r="I13" s="1">
        <v>44943</v>
      </c>
    </row>
    <row r="14" spans="1:11" x14ac:dyDescent="0.3">
      <c r="A14" s="1">
        <v>44949</v>
      </c>
      <c r="B14" t="s">
        <v>210</v>
      </c>
      <c r="C14" s="24">
        <f>ROW(Tracker[[#This Row],[Date]])</f>
        <v>14</v>
      </c>
      <c r="D14" s="1">
        <v>44942</v>
      </c>
      <c r="E14" s="1">
        <v>44948</v>
      </c>
      <c r="F14" s="2">
        <f>SUMIFS(data[Total Amount],data[Date],"&gt;="&amp;Tracker[[#This Row],[StartDate]],data[Date],"&lt;="&amp;Tracker[[#This Row],[EndDate]],data[Shop],Tracker[[#This Row],[Shop]])</f>
        <v>791.13814566932763</v>
      </c>
      <c r="H14" s="2">
        <f>Tracker[[#This Row],[Amount]]+Tracker[[#This Row],[Sundry]]</f>
        <v>791.13814566932763</v>
      </c>
      <c r="I14" s="1">
        <v>44943</v>
      </c>
    </row>
    <row r="15" spans="1:11" x14ac:dyDescent="0.3">
      <c r="A15" s="1">
        <v>44949</v>
      </c>
      <c r="B15" t="s">
        <v>209</v>
      </c>
      <c r="C15" s="24">
        <f>ROW(Tracker[[#This Row],[Date]])</f>
        <v>15</v>
      </c>
      <c r="D15" s="1">
        <v>44942</v>
      </c>
      <c r="E15" s="1">
        <v>44948</v>
      </c>
      <c r="F15" s="2">
        <f>SUMIFS(data[Total Amount],data[Date],"&gt;="&amp;Tracker[[#This Row],[StartDate]],data[Date],"&lt;="&amp;Tracker[[#This Row],[EndDate]],data[Shop],Tracker[[#This Row],[Shop]])</f>
        <v>5345.2503235652057</v>
      </c>
      <c r="G15">
        <v>-372.9</v>
      </c>
      <c r="H15" s="2">
        <f>Tracker[[#This Row],[Amount]]+Tracker[[#This Row],[Sundry]]</f>
        <v>4972.3503235652061</v>
      </c>
      <c r="I15" s="1">
        <v>44949</v>
      </c>
    </row>
    <row r="16" spans="1:11" x14ac:dyDescent="0.3">
      <c r="A16" s="1">
        <v>44949</v>
      </c>
      <c r="B16" t="s">
        <v>205</v>
      </c>
      <c r="C16" s="24">
        <f>ROW(Tracker[[#This Row],[Date]])</f>
        <v>16</v>
      </c>
      <c r="D16" s="1">
        <v>44942</v>
      </c>
      <c r="E16" s="1">
        <v>44948</v>
      </c>
      <c r="F16" s="2">
        <f>SUMIFS(data[Total Amount],data[Date],"&gt;="&amp;Tracker[[#This Row],[StartDate]],data[Date],"&lt;="&amp;Tracker[[#This Row],[EndDate]],data[Shop],Tracker[[#This Row],[Shop]])</f>
        <v>8923.3503883871381</v>
      </c>
      <c r="G16">
        <f>-557*1.1</f>
        <v>-612.70000000000005</v>
      </c>
      <c r="H16" s="2">
        <f>Tracker[[#This Row],[Amount]]+Tracker[[#This Row],[Sundry]]</f>
        <v>8310.6503883871374</v>
      </c>
      <c r="I16" s="1">
        <v>44949</v>
      </c>
    </row>
    <row r="17" spans="1:9" x14ac:dyDescent="0.3">
      <c r="A17" s="1">
        <v>44949</v>
      </c>
      <c r="B17" t="s">
        <v>206</v>
      </c>
      <c r="C17" s="24">
        <f>ROW(Tracker[[#This Row],[Date]])</f>
        <v>17</v>
      </c>
      <c r="D17" s="1">
        <v>44942</v>
      </c>
      <c r="E17" s="1">
        <v>44948</v>
      </c>
      <c r="F17" s="2">
        <f>SUMIFS(data[Total Amount],data[Date],"&gt;="&amp;Tracker[[#This Row],[StartDate]],data[Date],"&lt;="&amp;Tracker[[#This Row],[EndDate]],data[Shop],Tracker[[#This Row],[Shop]])</f>
        <v>1327.7236306198938</v>
      </c>
      <c r="H17" s="2">
        <f>Tracker[[#This Row],[Amount]]+Tracker[[#This Row],[Sundry]]</f>
        <v>1327.7236306198938</v>
      </c>
      <c r="I17" s="1">
        <v>44949</v>
      </c>
    </row>
    <row r="18" spans="1:9" x14ac:dyDescent="0.3">
      <c r="A18" s="1">
        <v>44949</v>
      </c>
      <c r="B18" t="s">
        <v>208</v>
      </c>
      <c r="C18" s="24">
        <f>ROW(Tracker[[#This Row],[Date]])</f>
        <v>18</v>
      </c>
      <c r="D18" s="1">
        <v>44942</v>
      </c>
      <c r="E18" s="1">
        <v>44948</v>
      </c>
      <c r="F18" s="2">
        <f>SUMIFS(data[Total Amount],data[Date],"&gt;="&amp;Tracker[[#This Row],[StartDate]],data[Date],"&lt;="&amp;Tracker[[#This Row],[EndDate]],data[Shop],Tracker[[#This Row],[Shop]])</f>
        <v>1288.1406882498136</v>
      </c>
      <c r="H18" s="2">
        <f>Tracker[[#This Row],[Amount]]+Tracker[[#This Row],[Sundry]]</f>
        <v>1288.1406882498136</v>
      </c>
      <c r="I18" s="1">
        <v>44949</v>
      </c>
    </row>
    <row r="19" spans="1:9" x14ac:dyDescent="0.3">
      <c r="A19" s="1">
        <v>44951</v>
      </c>
      <c r="B19" t="s">
        <v>207</v>
      </c>
      <c r="C19" s="24">
        <f>ROW(Tracker[[#This Row],[Date]])</f>
        <v>19</v>
      </c>
      <c r="D19" s="1">
        <v>44942</v>
      </c>
      <c r="E19" s="1">
        <v>44948</v>
      </c>
      <c r="F19" s="2">
        <f>SUMIFS(data[Total Amount],data[Date],"&gt;="&amp;Tracker[[#This Row],[StartDate]],data[Date],"&lt;="&amp;Tracker[[#This Row],[EndDate]],data[Shop],Tracker[[#This Row],[Shop]])</f>
        <v>5394.907890311787</v>
      </c>
      <c r="H19" s="2">
        <f>Tracker[[#This Row],[Amount]]+Tracker[[#This Row],[Sundry]]</f>
        <v>5394.907890311787</v>
      </c>
      <c r="I19" s="1">
        <v>44949</v>
      </c>
    </row>
    <row r="20" spans="1:9" x14ac:dyDescent="0.3">
      <c r="A20" s="1">
        <v>44951</v>
      </c>
      <c r="B20" t="s">
        <v>205</v>
      </c>
      <c r="C20" s="24">
        <f>ROW(Tracker[[#This Row],[Date]])</f>
        <v>20</v>
      </c>
      <c r="D20" s="1">
        <v>44949</v>
      </c>
      <c r="E20" s="1">
        <v>44950</v>
      </c>
      <c r="F20" s="2">
        <f>SUMIFS(data[Total Amount],data[Date],"&gt;="&amp;Tracker[[#This Row],[StartDate]],data[Date],"&lt;="&amp;Tracker[[#This Row],[EndDate]],data[Shop],Tracker[[#This Row],[Shop]])</f>
        <v>19171.599340526402</v>
      </c>
      <c r="G20">
        <f>-(954+273)*1.1</f>
        <v>-1349.7</v>
      </c>
      <c r="H20" s="2">
        <f>Tracker[[#This Row],[Amount]]+Tracker[[#This Row],[Sundry]]</f>
        <v>17821.899340526401</v>
      </c>
      <c r="I20" s="1">
        <v>44949</v>
      </c>
    </row>
    <row r="21" spans="1:9" x14ac:dyDescent="0.3">
      <c r="A21" s="1">
        <v>44956</v>
      </c>
      <c r="B21" t="s">
        <v>209</v>
      </c>
      <c r="C21" s="24">
        <f>ROW(Tracker[[#This Row],[Date]])</f>
        <v>21</v>
      </c>
      <c r="D21" s="1">
        <v>44949</v>
      </c>
      <c r="E21" s="1">
        <v>44955</v>
      </c>
      <c r="F21" s="2">
        <f>SUMIFS(data[Total Amount],data[Date],"&gt;="&amp;Tracker[[#This Row],[StartDate]],data[Date],"&lt;="&amp;Tracker[[#This Row],[EndDate]],data[Shop],Tracker[[#This Row],[Shop]])</f>
        <v>11600.277114519429</v>
      </c>
      <c r="G21">
        <v>-680.49</v>
      </c>
      <c r="H21" s="2">
        <f>Tracker[[#This Row],[Amount]]+Tracker[[#This Row],[Sundry]]</f>
        <v>10919.787114519429</v>
      </c>
      <c r="I21" s="1">
        <v>44956</v>
      </c>
    </row>
    <row r="22" spans="1:9" x14ac:dyDescent="0.3">
      <c r="A22" s="1">
        <v>44956</v>
      </c>
      <c r="B22" t="s">
        <v>205</v>
      </c>
      <c r="C22" s="24">
        <f>ROW(Tracker[[#This Row],[Date]])</f>
        <v>22</v>
      </c>
      <c r="D22" s="1">
        <v>44951</v>
      </c>
      <c r="E22" s="1">
        <v>44955</v>
      </c>
      <c r="F22" s="2">
        <f>SUMIFS(data[Total Amount],data[Date],"&gt;="&amp;Tracker[[#This Row],[StartDate]],data[Date],"&lt;="&amp;Tracker[[#This Row],[EndDate]],data[Shop],Tracker[[#This Row],[Shop]])</f>
        <v>24468.189483820024</v>
      </c>
      <c r="H22" s="2">
        <f>Tracker[[#This Row],[Amount]]+Tracker[[#This Row],[Sundry]]</f>
        <v>24468.189483820024</v>
      </c>
      <c r="I22" s="1">
        <v>44956</v>
      </c>
    </row>
    <row r="23" spans="1:9" x14ac:dyDescent="0.3">
      <c r="A23" s="1">
        <v>44956</v>
      </c>
      <c r="B23" t="s">
        <v>206</v>
      </c>
      <c r="C23" s="24">
        <f>ROW(Tracker[[#This Row],[Date]])</f>
        <v>23</v>
      </c>
      <c r="D23" s="1">
        <v>44949</v>
      </c>
      <c r="E23" s="1">
        <v>44955</v>
      </c>
      <c r="F23" s="2">
        <f>SUMIFS(data[Total Amount],data[Date],"&gt;="&amp;Tracker[[#This Row],[StartDate]],data[Date],"&lt;="&amp;Tracker[[#This Row],[EndDate]],data[Shop],Tracker[[#This Row],[Shop]])</f>
        <v>7565.0523110040094</v>
      </c>
      <c r="H23" s="2">
        <f>Tracker[[#This Row],[Amount]]+Tracker[[#This Row],[Sundry]]</f>
        <v>7565.0523110040094</v>
      </c>
      <c r="I23" s="1">
        <v>44956</v>
      </c>
    </row>
    <row r="24" spans="1:9" x14ac:dyDescent="0.3">
      <c r="A24" s="1">
        <v>44956</v>
      </c>
      <c r="B24" t="s">
        <v>208</v>
      </c>
      <c r="C24" s="24">
        <f>ROW(Tracker[[#This Row],[Date]])</f>
        <v>24</v>
      </c>
      <c r="D24" s="1">
        <v>44949</v>
      </c>
      <c r="E24" s="1">
        <v>44955</v>
      </c>
      <c r="F24" s="2">
        <f>SUMIFS(data[Total Amount],data[Date],"&gt;="&amp;Tracker[[#This Row],[StartDate]],data[Date],"&lt;="&amp;Tracker[[#This Row],[EndDate]],data[Shop],Tracker[[#This Row],[Shop]])</f>
        <v>2079.2438831524928</v>
      </c>
      <c r="G24">
        <v>461.57</v>
      </c>
      <c r="H24" s="2">
        <f>Tracker[[#This Row],[Amount]]+Tracker[[#This Row],[Sundry]]</f>
        <v>2540.813883152493</v>
      </c>
      <c r="I24" s="1">
        <v>44957</v>
      </c>
    </row>
    <row r="25" spans="1:9" x14ac:dyDescent="0.3">
      <c r="A25" s="1">
        <v>44956</v>
      </c>
      <c r="B25" t="s">
        <v>207</v>
      </c>
      <c r="C25" s="24">
        <f>ROW(Tracker[[#This Row],[Date]])</f>
        <v>25</v>
      </c>
      <c r="D25" s="1">
        <v>44949</v>
      </c>
      <c r="E25" s="1">
        <v>44955</v>
      </c>
      <c r="F25" s="2">
        <f>SUMIFS(data[Total Amount],data[Date],"&gt;="&amp;Tracker[[#This Row],[StartDate]],data[Date],"&lt;="&amp;Tracker[[#This Row],[EndDate]],data[Shop],Tracker[[#This Row],[Shop]])</f>
        <v>9632.5235177048544</v>
      </c>
      <c r="H25" s="2">
        <f>Tracker[[#This Row],[Amount]]+Tracker[[#This Row],[Sundry]]</f>
        <v>9632.5235177048544</v>
      </c>
      <c r="I25" s="1">
        <v>44957</v>
      </c>
    </row>
    <row r="26" spans="1:9" x14ac:dyDescent="0.3">
      <c r="A26" s="1">
        <v>44956</v>
      </c>
      <c r="B26" t="s">
        <v>210</v>
      </c>
      <c r="C26" s="24">
        <f>ROW(Tracker[[#This Row],[Date]])</f>
        <v>26</v>
      </c>
      <c r="D26" s="1">
        <v>44949</v>
      </c>
      <c r="E26" s="1">
        <v>44955</v>
      </c>
      <c r="F26" s="2">
        <f>SUMIFS(data[Total Amount],data[Date],"&gt;="&amp;Tracker[[#This Row],[StartDate]],data[Date],"&lt;="&amp;Tracker[[#This Row],[EndDate]],data[Shop],Tracker[[#This Row],[Shop]])</f>
        <v>6878.8890457808802</v>
      </c>
      <c r="H26" s="2">
        <f>Tracker[[#This Row],[Amount]]+Tracker[[#This Row],[Sundry]]</f>
        <v>6878.8890457808802</v>
      </c>
      <c r="I26" s="1">
        <v>44957</v>
      </c>
    </row>
    <row r="27" spans="1:9" x14ac:dyDescent="0.3">
      <c r="A27" s="1">
        <v>44963</v>
      </c>
      <c r="B27" t="s">
        <v>205</v>
      </c>
      <c r="C27" s="24">
        <f>ROW(Tracker[[#This Row],[Date]])</f>
        <v>27</v>
      </c>
      <c r="D27" s="1">
        <v>44956</v>
      </c>
      <c r="E27" s="1">
        <v>44962</v>
      </c>
      <c r="F27" s="2">
        <f>SUMIFS(data[Total Amount],data[Date],"&gt;="&amp;Tracker[[#This Row],[StartDate]],data[Date],"&lt;="&amp;Tracker[[#This Row],[EndDate]],data[Shop],Tracker[[#This Row],[Shop]])</f>
        <v>35286.483678748802</v>
      </c>
      <c r="G27">
        <v>-2502.5</v>
      </c>
      <c r="H27" s="2">
        <f>Tracker[[#This Row],[Amount]]+Tracker[[#This Row],[Sundry]]</f>
        <v>32783.983678748802</v>
      </c>
      <c r="I27" s="1">
        <v>44963</v>
      </c>
    </row>
    <row r="28" spans="1:9" x14ac:dyDescent="0.3">
      <c r="A28" s="1">
        <v>44963</v>
      </c>
      <c r="B28" t="s">
        <v>206</v>
      </c>
      <c r="C28" s="24">
        <f>ROW(Tracker[[#This Row],[Date]])</f>
        <v>28</v>
      </c>
      <c r="D28" s="1">
        <v>44956</v>
      </c>
      <c r="E28" s="1">
        <v>44962</v>
      </c>
      <c r="F28" s="2">
        <f>SUMIFS(data[Total Amount],data[Date],"&gt;="&amp;Tracker[[#This Row],[StartDate]],data[Date],"&lt;="&amp;Tracker[[#This Row],[EndDate]],data[Shop],Tracker[[#This Row],[Shop]])</f>
        <v>4677.9277497445028</v>
      </c>
      <c r="H28" s="2">
        <f>Tracker[[#This Row],[Amount]]+Tracker[[#This Row],[Sundry]]</f>
        <v>4677.9277497445028</v>
      </c>
      <c r="I28" s="1">
        <v>44963</v>
      </c>
    </row>
    <row r="29" spans="1:9" x14ac:dyDescent="0.3">
      <c r="A29" s="1">
        <v>44963</v>
      </c>
      <c r="B29" t="s">
        <v>210</v>
      </c>
      <c r="C29" s="24">
        <f>ROW(Tracker[[#This Row],[Date]])</f>
        <v>29</v>
      </c>
      <c r="D29" s="1">
        <v>44956</v>
      </c>
      <c r="E29" s="1">
        <v>44962</v>
      </c>
      <c r="F29" s="2">
        <f>SUMIFS(data[Total Amount],data[Date],"&gt;="&amp;Tracker[[#This Row],[StartDate]],data[Date],"&lt;="&amp;Tracker[[#This Row],[EndDate]],data[Shop],Tracker[[#This Row],[Shop]])</f>
        <v>11930.77421692395</v>
      </c>
      <c r="H29" s="2">
        <f>Tracker[[#This Row],[Amount]]+Tracker[[#This Row],[Sundry]]</f>
        <v>11930.77421692395</v>
      </c>
      <c r="I29" s="1">
        <v>44964</v>
      </c>
    </row>
    <row r="30" spans="1:9" x14ac:dyDescent="0.3">
      <c r="A30" s="1">
        <v>44963</v>
      </c>
      <c r="B30" t="s">
        <v>209</v>
      </c>
      <c r="C30" s="24">
        <f>ROW(Tracker[[#This Row],[Date]])</f>
        <v>30</v>
      </c>
      <c r="D30" s="1">
        <v>44956</v>
      </c>
      <c r="E30" s="1">
        <v>44962</v>
      </c>
      <c r="F30" s="2">
        <f>SUMIFS(data[Total Amount],data[Date],"&gt;="&amp;Tracker[[#This Row],[StartDate]],data[Date],"&lt;="&amp;Tracker[[#This Row],[EndDate]],data[Shop],Tracker[[#This Row],[Shop]])</f>
        <v>0</v>
      </c>
      <c r="H30" s="2">
        <f>Tracker[[#This Row],[Amount]]+Tracker[[#This Row],[Sundry]]</f>
        <v>0</v>
      </c>
      <c r="I30" s="1">
        <v>44963</v>
      </c>
    </row>
    <row r="31" spans="1:9" x14ac:dyDescent="0.3">
      <c r="A31" s="1">
        <v>44963</v>
      </c>
      <c r="B31" t="s">
        <v>205</v>
      </c>
      <c r="C31" s="24">
        <f>ROW(Tracker[[#This Row],[Date]])</f>
        <v>31</v>
      </c>
      <c r="D31" s="1"/>
      <c r="E31" s="1"/>
      <c r="F31" s="2">
        <f>SUMIFS(data[Total Amount],data[Date],"&gt;="&amp;Tracker[[#This Row],[StartDate]],data[Date],"&lt;="&amp;Tracker[[#This Row],[EndDate]],data[Shop],Tracker[[#This Row],[Shop]])</f>
        <v>0</v>
      </c>
      <c r="H31" s="2">
        <f>Tracker[[#This Row],[Amount]]+Tracker[[#This Row],[Sundry]]</f>
        <v>0</v>
      </c>
      <c r="I31" s="1">
        <v>44963</v>
      </c>
    </row>
    <row r="32" spans="1:9" x14ac:dyDescent="0.3">
      <c r="A32" s="1">
        <v>44963</v>
      </c>
      <c r="B32" t="s">
        <v>206</v>
      </c>
      <c r="C32" s="24">
        <f>ROW(Tracker[[#This Row],[Date]])</f>
        <v>32</v>
      </c>
      <c r="D32" s="1"/>
      <c r="E32" s="1"/>
      <c r="F32" s="2">
        <f>SUMIFS(data[Total Amount],data[Date],"&gt;="&amp;Tracker[[#This Row],[StartDate]],data[Date],"&lt;="&amp;Tracker[[#This Row],[EndDate]],data[Shop],Tracker[[#This Row],[Shop]])</f>
        <v>0</v>
      </c>
      <c r="H32" s="2">
        <f>Tracker[[#This Row],[Amount]]+Tracker[[#This Row],[Sundry]]</f>
        <v>0</v>
      </c>
      <c r="I32" s="1">
        <v>44963</v>
      </c>
    </row>
    <row r="33" spans="1:9" x14ac:dyDescent="0.3">
      <c r="A33" s="1">
        <v>44964</v>
      </c>
      <c r="B33" t="s">
        <v>208</v>
      </c>
      <c r="C33" s="24">
        <f>ROW(Tracker[[#This Row],[Date]])</f>
        <v>33</v>
      </c>
      <c r="D33" s="1">
        <v>44956</v>
      </c>
      <c r="E33" s="1">
        <v>44962</v>
      </c>
      <c r="F33" s="2">
        <f>SUMIFS(data[Total Amount],data[Date],"&gt;="&amp;Tracker[[#This Row],[StartDate]],data[Date],"&lt;="&amp;Tracker[[#This Row],[EndDate]],data[Shop],Tracker[[#This Row],[Shop]])</f>
        <v>975.80349864440814</v>
      </c>
      <c r="G33">
        <v>308.73</v>
      </c>
      <c r="H33" s="2">
        <f>Tracker[[#This Row],[Amount]]+Tracker[[#This Row],[Sundry]]</f>
        <v>1284.5334986444082</v>
      </c>
      <c r="I33" s="1">
        <v>44964</v>
      </c>
    </row>
    <row r="34" spans="1:9" x14ac:dyDescent="0.3">
      <c r="A34" s="1">
        <v>44964</v>
      </c>
      <c r="B34" t="s">
        <v>207</v>
      </c>
      <c r="C34" s="24">
        <f>ROW(Tracker[[#This Row],[Date]])</f>
        <v>34</v>
      </c>
      <c r="D34" s="1">
        <v>44956</v>
      </c>
      <c r="E34" s="1">
        <v>44962</v>
      </c>
      <c r="F34" s="2">
        <f>SUMIFS(data[Total Amount],data[Date],"&gt;="&amp;Tracker[[#This Row],[StartDate]],data[Date],"&lt;="&amp;Tracker[[#This Row],[EndDate]],data[Shop],Tracker[[#This Row],[Shop]])</f>
        <v>2209.9938441652816</v>
      </c>
      <c r="H34" s="2">
        <f>Tracker[[#This Row],[Amount]]+Tracker[[#This Row],[Sundry]]</f>
        <v>2209.9938441652816</v>
      </c>
      <c r="I34" s="1">
        <v>44964</v>
      </c>
    </row>
    <row r="35" spans="1:9" x14ac:dyDescent="0.3">
      <c r="A35" s="1">
        <v>44970</v>
      </c>
      <c r="B35" t="s">
        <v>209</v>
      </c>
      <c r="C35" s="24">
        <f>ROW(Tracker[[#This Row],[Date]])</f>
        <v>35</v>
      </c>
      <c r="D35" s="1">
        <v>44963</v>
      </c>
      <c r="E35" s="1">
        <v>44969</v>
      </c>
      <c r="F35" s="2">
        <f>SUMIFS(data[Total Amount],data[Date],"&gt;="&amp;Tracker[[#This Row],[StartDate]],data[Date],"&lt;="&amp;Tracker[[#This Row],[EndDate]],data[Shop],Tracker[[#This Row],[Shop]])</f>
        <v>13941.576581273097</v>
      </c>
      <c r="G35">
        <v>-1095.55</v>
      </c>
      <c r="H35" s="2">
        <f>Tracker[[#This Row],[Amount]]+Tracker[[#This Row],[Sundry]]</f>
        <v>12846.026581273098</v>
      </c>
      <c r="I35" s="1">
        <v>44971</v>
      </c>
    </row>
    <row r="36" spans="1:9" x14ac:dyDescent="0.3">
      <c r="A36" s="1">
        <v>44970</v>
      </c>
      <c r="B36" t="s">
        <v>210</v>
      </c>
      <c r="C36" s="24">
        <f>ROW(Tracker[[#This Row],[Date]])</f>
        <v>36</v>
      </c>
      <c r="D36" s="1">
        <v>44963</v>
      </c>
      <c r="E36" s="1">
        <v>44969</v>
      </c>
      <c r="F36" s="2">
        <f>SUMIFS(data[Total Amount],data[Date],"&gt;="&amp;Tracker[[#This Row],[StartDate]],data[Date],"&lt;="&amp;Tracker[[#This Row],[EndDate]],data[Shop],Tracker[[#This Row],[Shop]])</f>
        <v>6099.8153753135448</v>
      </c>
      <c r="H36" s="2">
        <f>Tracker[[#This Row],[Amount]]+Tracker[[#This Row],[Sundry]]</f>
        <v>6099.8153753135448</v>
      </c>
      <c r="I36" s="1">
        <v>44971</v>
      </c>
    </row>
    <row r="37" spans="1:9" x14ac:dyDescent="0.3">
      <c r="A37" s="1">
        <v>44971</v>
      </c>
      <c r="B37" t="s">
        <v>209</v>
      </c>
      <c r="C37" s="24">
        <f>ROW(Tracker[[#This Row],[Date]])</f>
        <v>37</v>
      </c>
      <c r="D37" s="1"/>
      <c r="E37" s="1"/>
      <c r="F37" s="2">
        <f>SUMIFS(data[Total Amount],data[Date],"&gt;="&amp;Tracker[[#This Row],[StartDate]],data[Date],"&lt;="&amp;Tracker[[#This Row],[EndDate]],data[Shop],Tracker[[#This Row],[Shop]])</f>
        <v>0</v>
      </c>
      <c r="H37" s="2">
        <f>Tracker[[#This Row],[Amount]]+Tracker[[#This Row],[Sundry]]</f>
        <v>0</v>
      </c>
      <c r="I37" s="1">
        <v>44971</v>
      </c>
    </row>
    <row r="38" spans="1:9" x14ac:dyDescent="0.3">
      <c r="A38" s="1">
        <v>44972</v>
      </c>
      <c r="B38" t="s">
        <v>205</v>
      </c>
      <c r="C38" s="24">
        <f>ROW(Tracker[[#This Row],[Date]])</f>
        <v>38</v>
      </c>
      <c r="D38" s="1">
        <v>44963</v>
      </c>
      <c r="E38" s="1">
        <v>44969</v>
      </c>
      <c r="F38" s="2">
        <f>SUMIFS(data[Total Amount],data[Date],"&gt;="&amp;Tracker[[#This Row],[StartDate]],data[Date],"&lt;="&amp;Tracker[[#This Row],[EndDate]],data[Shop],Tracker[[#This Row],[Shop]])</f>
        <v>45394.386178794404</v>
      </c>
      <c r="G38">
        <f>-2742*1.1-2475.82*1.1</f>
        <v>-5739.6020000000008</v>
      </c>
      <c r="H38" s="2">
        <f>Tracker[[#This Row],[Amount]]+Tracker[[#This Row],[Sundry]]</f>
        <v>39654.784178794405</v>
      </c>
      <c r="I38" s="1">
        <v>44970</v>
      </c>
    </row>
    <row r="39" spans="1:9" x14ac:dyDescent="0.3">
      <c r="A39" s="1">
        <v>44972</v>
      </c>
      <c r="B39" t="s">
        <v>206</v>
      </c>
      <c r="C39" s="24">
        <f>ROW(Tracker[[#This Row],[Date]])</f>
        <v>39</v>
      </c>
      <c r="D39" s="1">
        <v>44963</v>
      </c>
      <c r="E39" s="1">
        <v>44969</v>
      </c>
      <c r="F39" s="2">
        <f>SUMIFS(data[Total Amount],data[Date],"&gt;="&amp;Tracker[[#This Row],[StartDate]],data[Date],"&lt;="&amp;Tracker[[#This Row],[EndDate]],data[Shop],Tracker[[#This Row],[Shop]])</f>
        <v>5817.3740838875756</v>
      </c>
      <c r="G39">
        <v>-401.91</v>
      </c>
      <c r="H39" s="2">
        <f>Tracker[[#This Row],[Amount]]+Tracker[[#This Row],[Sundry]]</f>
        <v>5415.4640838875757</v>
      </c>
      <c r="I39" s="1">
        <v>44971</v>
      </c>
    </row>
    <row r="40" spans="1:9" x14ac:dyDescent="0.3">
      <c r="A40" s="1">
        <v>44972</v>
      </c>
      <c r="B40" t="s">
        <v>208</v>
      </c>
      <c r="C40" s="24">
        <f>ROW(Tracker[[#This Row],[Date]])</f>
        <v>40</v>
      </c>
      <c r="D40" s="1">
        <v>44963</v>
      </c>
      <c r="E40" s="1">
        <v>44969</v>
      </c>
      <c r="F40" s="2">
        <f>SUMIFS(data[Total Amount],data[Date],"&gt;="&amp;Tracker[[#This Row],[StartDate]],data[Date],"&lt;="&amp;Tracker[[#This Row],[EndDate]],data[Shop],Tracker[[#This Row],[Shop]])</f>
        <v>4420.1105505971082</v>
      </c>
      <c r="H40" s="2">
        <f>Tracker[[#This Row],[Amount]]+Tracker[[#This Row],[Sundry]]</f>
        <v>4420.1105505971082</v>
      </c>
      <c r="I40" s="1">
        <v>44971</v>
      </c>
    </row>
    <row r="41" spans="1:9" x14ac:dyDescent="0.3">
      <c r="A41" s="1">
        <v>44972</v>
      </c>
      <c r="B41" t="s">
        <v>207</v>
      </c>
      <c r="C41" s="24">
        <f>ROW(Tracker[[#This Row],[Date]])</f>
        <v>41</v>
      </c>
      <c r="D41" s="1">
        <v>44963</v>
      </c>
      <c r="E41" s="1">
        <v>44969</v>
      </c>
      <c r="F41" s="2">
        <f>SUMIFS(data[Total Amount],data[Date],"&gt;="&amp;Tracker[[#This Row],[StartDate]],data[Date],"&lt;="&amp;Tracker[[#This Row],[EndDate]],data[Shop],Tracker[[#This Row],[Shop]])</f>
        <v>10742.046305492517</v>
      </c>
      <c r="H41" s="2">
        <f>Tracker[[#This Row],[Amount]]+Tracker[[#This Row],[Sundry]]</f>
        <v>10742.046305492517</v>
      </c>
      <c r="I41" s="1">
        <v>44971</v>
      </c>
    </row>
    <row r="42" spans="1:9" x14ac:dyDescent="0.3">
      <c r="A42" s="1">
        <v>44972</v>
      </c>
      <c r="B42" t="s">
        <v>209</v>
      </c>
      <c r="C42" s="24">
        <f>ROW(Tracker[[#This Row],[Date]])</f>
        <v>42</v>
      </c>
      <c r="D42" s="1"/>
      <c r="E42" s="1"/>
      <c r="F42" s="2">
        <f>SUMIFS(data[Total Amount],data[Date],"&gt;="&amp;Tracker[[#This Row],[StartDate]],data[Date],"&lt;="&amp;Tracker[[#This Row],[EndDate]],data[Shop],Tracker[[#This Row],[Shop]])</f>
        <v>0</v>
      </c>
      <c r="H42" s="2">
        <f>Tracker[[#This Row],[Amount]]+Tracker[[#This Row],[Sundry]]</f>
        <v>0</v>
      </c>
      <c r="I42" s="1">
        <v>44972</v>
      </c>
    </row>
    <row r="43" spans="1:9" x14ac:dyDescent="0.3">
      <c r="A43" s="1">
        <v>44977</v>
      </c>
      <c r="B43" t="s">
        <v>205</v>
      </c>
      <c r="C43" s="24">
        <f>ROW(Tracker[[#This Row],[Date]])</f>
        <v>43</v>
      </c>
      <c r="D43" s="1">
        <v>44970</v>
      </c>
      <c r="E43" s="1">
        <v>44976</v>
      </c>
      <c r="F43" s="2">
        <f>SUMIFS(data[Total Amount],data[Date],"&gt;="&amp;Tracker[[#This Row],[StartDate]],data[Date],"&lt;="&amp;Tracker[[#This Row],[EndDate]],data[Shop],Tracker[[#This Row],[Shop]])</f>
        <v>59428.382917871684</v>
      </c>
      <c r="G43">
        <f>-3892*1.1+2475.82*1.1-40000</f>
        <v>-41557.798000000003</v>
      </c>
      <c r="H43" s="2">
        <f>Tracker[[#This Row],[Amount]]+Tracker[[#This Row],[Sundry]]</f>
        <v>17870.584917871682</v>
      </c>
      <c r="I43" s="1">
        <v>44978</v>
      </c>
    </row>
    <row r="44" spans="1:9" x14ac:dyDescent="0.3">
      <c r="A44" s="1">
        <v>44977</v>
      </c>
      <c r="B44" t="s">
        <v>206</v>
      </c>
      <c r="C44" s="24">
        <f>ROW(Tracker[[#This Row],[Date]])</f>
        <v>44</v>
      </c>
      <c r="D44" s="1">
        <v>44970</v>
      </c>
      <c r="E44" s="1">
        <v>44976</v>
      </c>
      <c r="F44" s="2">
        <f>SUMIFS(data[Total Amount],data[Date],"&gt;="&amp;Tracker[[#This Row],[StartDate]],data[Date],"&lt;="&amp;Tracker[[#This Row],[EndDate]],data[Shop],Tracker[[#This Row],[Shop]])</f>
        <v>11217.773649073832</v>
      </c>
      <c r="G44">
        <f>-10000 + 365.37*1.1</f>
        <v>-9598.0930000000008</v>
      </c>
      <c r="H44" s="2">
        <f>Tracker[[#This Row],[Amount]]+Tracker[[#This Row],[Sundry]]</f>
        <v>1619.6806490738309</v>
      </c>
      <c r="I44" s="1">
        <v>44977</v>
      </c>
    </row>
    <row r="45" spans="1:9" x14ac:dyDescent="0.3">
      <c r="A45" s="1">
        <v>44977</v>
      </c>
      <c r="B45" t="s">
        <v>210</v>
      </c>
      <c r="C45" s="24">
        <f>ROW(Tracker[[#This Row],[Date]])</f>
        <v>45</v>
      </c>
      <c r="D45" s="1">
        <v>44970</v>
      </c>
      <c r="E45" s="1">
        <v>44976</v>
      </c>
      <c r="F45" s="2">
        <f>SUMIFS(data[Total Amount],data[Date],"&gt;="&amp;Tracker[[#This Row],[StartDate]],data[Date],"&lt;="&amp;Tracker[[#This Row],[EndDate]],data[Shop],Tracker[[#This Row],[Shop]])</f>
        <v>10498.823270281031</v>
      </c>
      <c r="H45" s="2">
        <f>Tracker[[#This Row],[Amount]]+Tracker[[#This Row],[Sundry]]</f>
        <v>10498.823270281031</v>
      </c>
      <c r="I45" s="1">
        <v>44978</v>
      </c>
    </row>
    <row r="46" spans="1:9" x14ac:dyDescent="0.3">
      <c r="A46" s="1">
        <v>44978</v>
      </c>
      <c r="B46" t="s">
        <v>207</v>
      </c>
      <c r="C46" s="24">
        <f>ROW(Tracker[[#This Row],[Date]])</f>
        <v>46</v>
      </c>
      <c r="D46" s="1"/>
      <c r="E46" s="1"/>
      <c r="F46" s="2">
        <f>SUMIFS(data[Total Amount],data[Date],"&gt;="&amp;Tracker[[#This Row],[StartDate]],data[Date],"&lt;="&amp;Tracker[[#This Row],[EndDate]],data[Shop],Tracker[[#This Row],[Shop]])</f>
        <v>0</v>
      </c>
      <c r="H46" s="2">
        <f>Tracker[[#This Row],[Amount]]+Tracker[[#This Row],[Sundry]]</f>
        <v>0</v>
      </c>
      <c r="I46" s="1">
        <v>44978</v>
      </c>
    </row>
    <row r="47" spans="1:9" x14ac:dyDescent="0.3">
      <c r="A47" s="1">
        <v>44978</v>
      </c>
      <c r="B47" t="s">
        <v>208</v>
      </c>
      <c r="C47" s="24">
        <f>ROW(Tracker[[#This Row],[Date]])</f>
        <v>47</v>
      </c>
      <c r="D47" s="1"/>
      <c r="E47" s="1"/>
      <c r="F47" s="2">
        <f>SUMIFS(data[Total Amount],data[Date],"&gt;="&amp;Tracker[[#This Row],[StartDate]],data[Date],"&lt;="&amp;Tracker[[#This Row],[EndDate]],data[Shop],Tracker[[#This Row],[Shop]])</f>
        <v>0</v>
      </c>
      <c r="H47" s="2">
        <f>Tracker[[#This Row],[Amount]]+Tracker[[#This Row],[Sundry]]</f>
        <v>0</v>
      </c>
      <c r="I47" s="1">
        <v>44978</v>
      </c>
    </row>
    <row r="48" spans="1:9" x14ac:dyDescent="0.3">
      <c r="A48" s="1">
        <v>44979</v>
      </c>
      <c r="B48" t="s">
        <v>208</v>
      </c>
      <c r="C48" s="24">
        <f>ROW(Tracker[[#This Row],[Date]])</f>
        <v>48</v>
      </c>
      <c r="D48" s="1">
        <v>44970</v>
      </c>
      <c r="E48" s="1">
        <v>44976</v>
      </c>
      <c r="F48" s="2">
        <f>SUMIFS(data[Total Amount],data[Date],"&gt;="&amp;Tracker[[#This Row],[StartDate]],data[Date],"&lt;="&amp;Tracker[[#This Row],[EndDate]],data[Shop],Tracker[[#This Row],[Shop]])</f>
        <v>5546.5193466435521</v>
      </c>
      <c r="H48" s="2">
        <f>Tracker[[#This Row],[Amount]]+Tracker[[#This Row],[Sundry]]</f>
        <v>5546.5193466435521</v>
      </c>
      <c r="I48" s="1">
        <v>44978</v>
      </c>
    </row>
    <row r="49" spans="1:9" x14ac:dyDescent="0.3">
      <c r="A49" s="1">
        <v>44979</v>
      </c>
      <c r="B49" t="s">
        <v>207</v>
      </c>
      <c r="C49" s="24">
        <f>ROW(Tracker[[#This Row],[Date]])</f>
        <v>49</v>
      </c>
      <c r="D49" s="1">
        <v>44970</v>
      </c>
      <c r="E49" s="1">
        <v>44976</v>
      </c>
      <c r="F49" s="2">
        <f>SUMIFS(data[Total Amount],data[Date],"&gt;="&amp;Tracker[[#This Row],[StartDate]],data[Date],"&lt;="&amp;Tracker[[#This Row],[EndDate]],data[Shop],Tracker[[#This Row],[Shop]])</f>
        <v>20851.599829717812</v>
      </c>
      <c r="G49">
        <v>-163.68</v>
      </c>
      <c r="H49" s="2">
        <f>Tracker[[#This Row],[Amount]]+Tracker[[#This Row],[Sundry]]</f>
        <v>20687.919829717812</v>
      </c>
      <c r="I49" s="1">
        <v>44978</v>
      </c>
    </row>
    <row r="50" spans="1:9" x14ac:dyDescent="0.3">
      <c r="A50" s="1">
        <v>44979</v>
      </c>
      <c r="B50" t="s">
        <v>209</v>
      </c>
      <c r="C50" s="24">
        <f>ROW(Tracker[[#This Row],[Date]])</f>
        <v>50</v>
      </c>
      <c r="D50" s="1">
        <v>44970</v>
      </c>
      <c r="E50" s="1">
        <v>44976</v>
      </c>
      <c r="F50" s="2">
        <f>SUMIFS(data[Total Amount],data[Date],"&gt;="&amp;Tracker[[#This Row],[StartDate]],data[Date],"&lt;="&amp;Tracker[[#This Row],[EndDate]],data[Shop],Tracker[[#This Row],[Shop]])</f>
        <v>9989.7865304857478</v>
      </c>
      <c r="H50" s="2">
        <f>Tracker[[#This Row],[Amount]]+Tracker[[#This Row],[Sundry]]</f>
        <v>9989.7865304857478</v>
      </c>
      <c r="I50" s="1">
        <v>44977</v>
      </c>
    </row>
    <row r="51" spans="1:9" x14ac:dyDescent="0.3">
      <c r="A51" s="1">
        <v>44979</v>
      </c>
      <c r="B51" t="s">
        <v>205</v>
      </c>
      <c r="C51" s="24">
        <f>ROW(Tracker[[#This Row],[Date]])</f>
        <v>51</v>
      </c>
      <c r="D51" s="1"/>
      <c r="E51" s="1"/>
      <c r="F51" s="2">
        <f>SUMIFS(data[Total Amount],data[Date],"&gt;="&amp;Tracker[[#This Row],[StartDate]],data[Date],"&lt;="&amp;Tracker[[#This Row],[EndDate]],data[Shop],Tracker[[#This Row],[Shop]])</f>
        <v>0</v>
      </c>
      <c r="H51" s="2">
        <f>Tracker[[#This Row],[Amount]]+Tracker[[#This Row],[Sundry]]</f>
        <v>0</v>
      </c>
      <c r="I51" s="1">
        <v>44979</v>
      </c>
    </row>
    <row r="52" spans="1:9" x14ac:dyDescent="0.3">
      <c r="A52" s="1">
        <v>44979</v>
      </c>
      <c r="B52" t="s">
        <v>206</v>
      </c>
      <c r="C52" s="24">
        <f>ROW(Tracker[[#This Row],[Date]])</f>
        <v>52</v>
      </c>
      <c r="D52" s="1"/>
      <c r="E52" s="1"/>
      <c r="F52" s="2">
        <f>SUMIFS(data[Total Amount],data[Date],"&gt;="&amp;Tracker[[#This Row],[StartDate]],data[Date],"&lt;="&amp;Tracker[[#This Row],[EndDate]],data[Shop],Tracker[[#This Row],[Shop]])</f>
        <v>0</v>
      </c>
      <c r="H52" s="2">
        <f>Tracker[[#This Row],[Amount]]+Tracker[[#This Row],[Sundry]]</f>
        <v>0</v>
      </c>
      <c r="I52" s="1">
        <v>44979</v>
      </c>
    </row>
    <row r="53" spans="1:9" x14ac:dyDescent="0.3">
      <c r="A53" s="1">
        <v>44986</v>
      </c>
      <c r="B53" t="s">
        <v>210</v>
      </c>
      <c r="C53" s="24">
        <f>ROW(Tracker[[#This Row],[Date]])</f>
        <v>53</v>
      </c>
      <c r="D53" s="1">
        <v>44977</v>
      </c>
      <c r="E53" s="1">
        <v>44983</v>
      </c>
      <c r="F53" s="2">
        <f>SUMIFS(data[Total Amount],data[Date],"&gt;="&amp;Tracker[[#This Row],[StartDate]],data[Date],"&lt;="&amp;Tracker[[#This Row],[EndDate]],data[Shop],Tracker[[#This Row],[Shop]])</f>
        <v>1491.5251377335203</v>
      </c>
      <c r="H53" s="2">
        <f>Tracker[[#This Row],[Amount]]+Tracker[[#This Row],[Sundry]]</f>
        <v>1491.5251377335203</v>
      </c>
      <c r="I53" s="1">
        <v>44986</v>
      </c>
    </row>
    <row r="54" spans="1:9" x14ac:dyDescent="0.3">
      <c r="A54" s="1">
        <v>44986</v>
      </c>
      <c r="B54" t="s">
        <v>209</v>
      </c>
      <c r="C54" s="24">
        <f>ROW(Tracker[[#This Row],[Date]])</f>
        <v>54</v>
      </c>
      <c r="D54" s="1">
        <v>44977</v>
      </c>
      <c r="E54" s="1">
        <v>44983</v>
      </c>
      <c r="F54" s="2">
        <f>SUMIFS(data[Total Amount],data[Date],"&gt;="&amp;Tracker[[#This Row],[StartDate]],data[Date],"&lt;="&amp;Tracker[[#This Row],[EndDate]],data[Shop],Tracker[[#This Row],[Shop]])</f>
        <v>5189.7392459844932</v>
      </c>
      <c r="G54">
        <v>0.03</v>
      </c>
      <c r="H54" s="2">
        <f>Tracker[[#This Row],[Amount]]+Tracker[[#This Row],[Sundry]]</f>
        <v>5189.769245984493</v>
      </c>
      <c r="I54" s="1">
        <v>45012</v>
      </c>
    </row>
    <row r="55" spans="1:9" x14ac:dyDescent="0.3">
      <c r="A55" s="1">
        <v>44986</v>
      </c>
      <c r="B55" t="s">
        <v>205</v>
      </c>
      <c r="C55" s="24">
        <f>ROW(Tracker[[#This Row],[Date]])</f>
        <v>55</v>
      </c>
      <c r="D55" s="1">
        <v>44977</v>
      </c>
      <c r="E55" s="1">
        <v>44983</v>
      </c>
      <c r="F55" s="2">
        <f>SUMIFS(data[Total Amount],data[Date],"&gt;="&amp;Tracker[[#This Row],[StartDate]],data[Date],"&lt;="&amp;Tracker[[#This Row],[EndDate]],data[Shop],Tracker[[#This Row],[Shop]])</f>
        <v>32299.468898485375</v>
      </c>
      <c r="G55">
        <f>-(1518+468)*1.1</f>
        <v>-2184.6000000000004</v>
      </c>
      <c r="H55" s="2">
        <f>Tracker[[#This Row],[Amount]]+Tracker[[#This Row],[Sundry]]</f>
        <v>30114.868898485372</v>
      </c>
      <c r="I55" s="1">
        <v>44984</v>
      </c>
    </row>
    <row r="56" spans="1:9" x14ac:dyDescent="0.3">
      <c r="A56" s="1">
        <v>44986</v>
      </c>
      <c r="B56" t="s">
        <v>206</v>
      </c>
      <c r="C56" s="24">
        <f>ROW(Tracker[[#This Row],[Date]])</f>
        <v>56</v>
      </c>
      <c r="D56" s="1">
        <v>44977</v>
      </c>
      <c r="E56" s="1">
        <v>44983</v>
      </c>
      <c r="F56" s="2">
        <f>SUMIFS(data[Total Amount],data[Date],"&gt;="&amp;Tracker[[#This Row],[StartDate]],data[Date],"&lt;="&amp;Tracker[[#This Row],[EndDate]],data[Shop],Tracker[[#This Row],[Shop]])</f>
        <v>7878.0611303125761</v>
      </c>
      <c r="G56">
        <f>224.4*1.1-0.01- 3636.36*1.1</f>
        <v>-3753.1660000000006</v>
      </c>
      <c r="H56" s="2">
        <f>Tracker[[#This Row],[Amount]]+Tracker[[#This Row],[Sundry]]</f>
        <v>4124.8951303125759</v>
      </c>
      <c r="I56" s="1">
        <v>44985</v>
      </c>
    </row>
    <row r="57" spans="1:9" x14ac:dyDescent="0.3">
      <c r="A57" s="1">
        <v>44986</v>
      </c>
      <c r="B57" t="s">
        <v>208</v>
      </c>
      <c r="C57" s="24">
        <f>ROW(Tracker[[#This Row],[Date]])</f>
        <v>57</v>
      </c>
      <c r="D57" s="1">
        <v>44977</v>
      </c>
      <c r="E57" s="1">
        <v>44983</v>
      </c>
      <c r="F57" s="2">
        <f>SUMIFS(data[Total Amount],data[Date],"&gt;="&amp;Tracker[[#This Row],[StartDate]],data[Date],"&lt;="&amp;Tracker[[#This Row],[EndDate]],data[Shop],Tracker[[#This Row],[Shop]])</f>
        <v>3760.2159392334397</v>
      </c>
      <c r="G57">
        <v>-0.01</v>
      </c>
      <c r="H57" s="2">
        <f>Tracker[[#This Row],[Amount]]+Tracker[[#This Row],[Sundry]]</f>
        <v>3760.2059392334395</v>
      </c>
      <c r="I57" s="1">
        <v>44985</v>
      </c>
    </row>
    <row r="58" spans="1:9" x14ac:dyDescent="0.3">
      <c r="A58" s="1">
        <v>44986</v>
      </c>
      <c r="B58" t="s">
        <v>207</v>
      </c>
      <c r="C58" s="24">
        <f>ROW(Tracker[[#This Row],[Date]])</f>
        <v>58</v>
      </c>
      <c r="D58" s="1">
        <v>44977</v>
      </c>
      <c r="E58" s="1">
        <v>44983</v>
      </c>
      <c r="F58" s="2">
        <f>SUMIFS(data[Total Amount],data[Date],"&gt;="&amp;Tracker[[#This Row],[StartDate]],data[Date],"&lt;="&amp;Tracker[[#This Row],[EndDate]],data[Shop],Tracker[[#This Row],[Shop]])</f>
        <v>10948.157687773313</v>
      </c>
      <c r="G58">
        <v>-0.01</v>
      </c>
      <c r="H58" s="2">
        <f>Tracker[[#This Row],[Amount]]+Tracker[[#This Row],[Sundry]]</f>
        <v>10948.147687773313</v>
      </c>
      <c r="I58" s="1">
        <v>44985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9BD584-1E63-4420-BB5F-EF24EBFB949D}">
          <x14:formula1>
            <xm:f>Shop!$A$2:$A$8</xm:f>
          </x14:formula1>
          <xm:sqref>B6:B58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showGridLines="0" tabSelected="1" workbookViewId="0">
      <selection activeCell="C5" sqref="C5"/>
    </sheetView>
  </sheetViews>
  <sheetFormatPr defaultRowHeight="14.4" x14ac:dyDescent="0.3"/>
  <cols>
    <col min="1" max="1" width="18.44140625" customWidth="1"/>
    <col min="2" max="2" width="14.6640625" customWidth="1"/>
    <col min="4" max="4" width="20.44140625" customWidth="1"/>
    <col min="5" max="5" width="10" customWidth="1"/>
    <col min="6" max="6" width="11" bestFit="1" customWidth="1"/>
    <col min="7" max="7" width="10.6640625" bestFit="1" customWidth="1"/>
  </cols>
  <sheetData>
    <row r="1" spans="1:7" ht="31.5" customHeight="1" x14ac:dyDescent="0.6">
      <c r="A1" s="45" t="s">
        <v>17</v>
      </c>
      <c r="B1" s="46"/>
      <c r="C1" s="46"/>
      <c r="D1" s="46"/>
      <c r="E1" s="46"/>
      <c r="F1" s="46"/>
      <c r="G1" s="6"/>
    </row>
    <row r="3" spans="1:7" x14ac:dyDescent="0.3">
      <c r="A3" s="39" t="s">
        <v>18</v>
      </c>
      <c r="E3" s="39" t="s">
        <v>19</v>
      </c>
      <c r="F3" s="1">
        <f>INDEX(Tracker[[Date]:[InvoiceNo]],MATCH($F$4,Tracker[InvoiceNo],0),1)</f>
        <v>44949</v>
      </c>
    </row>
    <row r="4" spans="1:7" x14ac:dyDescent="0.3">
      <c r="A4" s="3" t="s">
        <v>337</v>
      </c>
      <c r="E4" s="39" t="s">
        <v>20</v>
      </c>
      <c r="F4" s="24">
        <v>15</v>
      </c>
    </row>
    <row r="5" spans="1:7" x14ac:dyDescent="0.3">
      <c r="A5" t="s">
        <v>39</v>
      </c>
    </row>
    <row r="6" spans="1:7" x14ac:dyDescent="0.3">
      <c r="A6" t="s">
        <v>338</v>
      </c>
    </row>
    <row r="8" spans="1:7" x14ac:dyDescent="0.3">
      <c r="A8" s="39" t="s">
        <v>21</v>
      </c>
    </row>
    <row r="9" spans="1:7" x14ac:dyDescent="0.3">
      <c r="A9" t="str">
        <f>INDEX(Tracker[[Shop]:[InvoiceNo]],MATCH($F$4,Tracker[InvoiceNo],0),1)</f>
        <v>bear</v>
      </c>
    </row>
    <row r="10" spans="1:7" x14ac:dyDescent="0.3">
      <c r="A10">
        <f>VLOOKUP($A$9,Shop[[Official name]:[ABN]],2,0)</f>
        <v>0</v>
      </c>
    </row>
    <row r="11" spans="1:7" x14ac:dyDescent="0.3">
      <c r="A11" t="str">
        <f>"ABN: " &amp; VLOOKUP($A$9,Shop[[Official name]:[ABN]],3,0)</f>
        <v xml:space="preserve">ABN: </v>
      </c>
    </row>
    <row r="14" spans="1:7" x14ac:dyDescent="0.3">
      <c r="A14" s="39" t="s">
        <v>22</v>
      </c>
      <c r="B14" s="39"/>
      <c r="C14" s="39" t="s">
        <v>14</v>
      </c>
      <c r="D14" s="39" t="s">
        <v>8</v>
      </c>
      <c r="E14" s="39" t="s">
        <v>15</v>
      </c>
    </row>
    <row r="15" spans="1:7" ht="14.4" customHeight="1" x14ac:dyDescent="0.3">
      <c r="A15" s="47" t="s">
        <v>23</v>
      </c>
      <c r="B15" s="48"/>
      <c r="C15" s="15"/>
      <c r="D15" s="15"/>
      <c r="E15" s="15"/>
    </row>
    <row r="16" spans="1:7" x14ac:dyDescent="0.3">
      <c r="A16" s="43">
        <f>INDEX(Tracker[[Date]:[EndDate]],MATCH($F$4,Tracker[InvoiceNo],0),4)</f>
        <v>44942</v>
      </c>
      <c r="B16" s="43">
        <f>INDEX(Tracker[[Date]:[EndDate]],MATCH($F$4,Tracker[InvoiceNo],0),5)</f>
        <v>44948</v>
      </c>
      <c r="C16" s="29">
        <f>E16/1.1</f>
        <v>4859.3184759683681</v>
      </c>
      <c r="D16" s="29">
        <f>E16/11</f>
        <v>485.93184759683686</v>
      </c>
      <c r="E16" s="27">
        <f>INDEX(Tracker[[Date]:[Amount]],MATCH($F$4,Tracker[InvoiceNo],0),6)</f>
        <v>5345.2503235652057</v>
      </c>
    </row>
    <row r="17" spans="1:5" x14ac:dyDescent="0.3">
      <c r="A17" s="15" t="s">
        <v>24</v>
      </c>
      <c r="B17" s="15"/>
      <c r="C17" s="15">
        <f>E17/1.1</f>
        <v>-338.99999999999994</v>
      </c>
      <c r="D17" s="44">
        <f>C17*0.1</f>
        <v>-33.9</v>
      </c>
      <c r="E17" s="27">
        <f>INDEX(Tracker[[Date]:[Sundry]],MATCH($F$4,Tracker[InvoiceNo],0),7)</f>
        <v>-372.9</v>
      </c>
    </row>
    <row r="18" spans="1:5" x14ac:dyDescent="0.3">
      <c r="A18" s="16"/>
      <c r="B18" s="16"/>
      <c r="C18" s="15"/>
      <c r="D18" s="15"/>
      <c r="E18" s="27"/>
    </row>
    <row r="19" spans="1:5" x14ac:dyDescent="0.3">
      <c r="A19" s="15"/>
      <c r="B19" s="15"/>
      <c r="C19" s="15"/>
      <c r="D19" s="15"/>
      <c r="E19" s="27"/>
    </row>
    <row r="20" spans="1:5" x14ac:dyDescent="0.3">
      <c r="A20" s="15"/>
      <c r="B20" s="15"/>
      <c r="C20" s="15"/>
      <c r="D20" s="15"/>
      <c r="E20" s="28"/>
    </row>
    <row r="21" spans="1:5" x14ac:dyDescent="0.3">
      <c r="A21" s="15"/>
      <c r="B21" s="15"/>
      <c r="C21" s="15"/>
      <c r="D21" s="15"/>
      <c r="E21" s="28"/>
    </row>
    <row r="22" spans="1:5" x14ac:dyDescent="0.3">
      <c r="A22" s="15"/>
      <c r="B22" s="15"/>
      <c r="C22" s="15"/>
      <c r="D22" s="15"/>
      <c r="E22" s="28"/>
    </row>
    <row r="23" spans="1:5" ht="15.75" customHeight="1" thickBot="1" x14ac:dyDescent="0.35"/>
    <row r="24" spans="1:5" ht="15.75" customHeight="1" thickBot="1" x14ac:dyDescent="0.35">
      <c r="A24" s="12" t="s">
        <v>25</v>
      </c>
      <c r="B24" s="13"/>
      <c r="C24" s="31">
        <f>SUM(C16:C22)</f>
        <v>4520.3184759683681</v>
      </c>
      <c r="D24" s="32">
        <f>SUM(D16:D22)</f>
        <v>452.03184759683688</v>
      </c>
      <c r="E24" s="30">
        <f>SUM(E16:E22)</f>
        <v>4972.3503235652061</v>
      </c>
    </row>
    <row r="30" spans="1:5" ht="15.75" customHeight="1" thickBot="1" x14ac:dyDescent="0.35"/>
    <row r="31" spans="1:5" x14ac:dyDescent="0.3">
      <c r="A31" s="7" t="s">
        <v>26</v>
      </c>
      <c r="B31" s="8"/>
      <c r="C31" s="8"/>
      <c r="D31" s="9"/>
    </row>
    <row r="32" spans="1:5" x14ac:dyDescent="0.3">
      <c r="A32" s="40" t="s">
        <v>27</v>
      </c>
      <c r="B32" s="38"/>
      <c r="C32" s="38"/>
      <c r="D32" s="41"/>
    </row>
    <row r="33" spans="1:5" ht="15" customHeight="1" x14ac:dyDescent="0.3">
      <c r="A33" s="33" t="s">
        <v>28</v>
      </c>
      <c r="B33" s="17"/>
      <c r="C33" s="20"/>
      <c r="D33" s="34"/>
    </row>
    <row r="34" spans="1:5" x14ac:dyDescent="0.3">
      <c r="A34" s="33" t="s">
        <v>29</v>
      </c>
      <c r="B34" s="17"/>
      <c r="C34" s="21"/>
      <c r="D34" s="34"/>
    </row>
    <row r="35" spans="1:5" x14ac:dyDescent="0.3">
      <c r="A35" s="33" t="s">
        <v>30</v>
      </c>
      <c r="B35" s="19"/>
      <c r="C35" s="21"/>
      <c r="D35" s="35"/>
    </row>
    <row r="36" spans="1:5" x14ac:dyDescent="0.3">
      <c r="A36" s="33" t="s">
        <v>31</v>
      </c>
      <c r="B36" s="17"/>
      <c r="C36" s="21"/>
      <c r="D36" s="34"/>
    </row>
    <row r="37" spans="1:5" x14ac:dyDescent="0.3">
      <c r="A37" s="33" t="s">
        <v>32</v>
      </c>
      <c r="B37" s="17"/>
      <c r="C37" s="20"/>
      <c r="D37" s="34"/>
    </row>
    <row r="38" spans="1:5" x14ac:dyDescent="0.3">
      <c r="A38" s="33" t="s">
        <v>33</v>
      </c>
      <c r="B38" s="19"/>
      <c r="C38" s="20"/>
      <c r="D38" s="35"/>
    </row>
    <row r="39" spans="1:5" x14ac:dyDescent="0.3">
      <c r="A39" s="36" t="s">
        <v>34</v>
      </c>
      <c r="B39" s="18"/>
      <c r="C39" s="18"/>
      <c r="D39" s="37"/>
    </row>
    <row r="40" spans="1:5" ht="30.75" customHeight="1" thickBot="1" x14ac:dyDescent="0.35">
      <c r="A40" s="14" t="s">
        <v>35</v>
      </c>
      <c r="B40" s="10"/>
      <c r="C40" s="10"/>
      <c r="D40" s="11"/>
    </row>
    <row r="43" spans="1:5" x14ac:dyDescent="0.3">
      <c r="A43" s="25" t="s">
        <v>36</v>
      </c>
      <c r="B43" s="25"/>
      <c r="C43" s="25"/>
      <c r="D43" s="25"/>
      <c r="E43" s="25"/>
    </row>
    <row r="44" spans="1:5" x14ac:dyDescent="0.3">
      <c r="A44" s="25" t="s">
        <v>37</v>
      </c>
      <c r="B44" s="25"/>
      <c r="C44" s="25"/>
      <c r="D44" s="25"/>
      <c r="E44" s="25"/>
    </row>
  </sheetData>
  <mergeCells count="2">
    <mergeCell ref="A1:F1"/>
    <mergeCell ref="A15:B15"/>
  </mergeCells>
  <dataValidations count="1">
    <dataValidation type="list" showInputMessage="1" showErrorMessage="1" sqref="F4" xr:uid="{00000000-0002-0000-0200-000000000000}">
      <formula1>InvoiceNo</formula1>
    </dataValidation>
  </dataValidations>
  <pageMargins left="0.70866141732283472" right="0.70866141732283472" top="0.74803149606299213" bottom="0.74803149606299213" header="0.31496062992125978" footer="0.31496062992125978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  <col min="2" max="2" width="18.33203125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41</v>
      </c>
    </row>
    <row r="2" spans="1:4" x14ac:dyDescent="0.3">
      <c r="A2" t="s">
        <v>205</v>
      </c>
    </row>
    <row r="3" spans="1:4" x14ac:dyDescent="0.3">
      <c r="A3" t="s">
        <v>206</v>
      </c>
    </row>
    <row r="4" spans="1:4" ht="30" customHeight="1" x14ac:dyDescent="0.3">
      <c r="A4" t="s">
        <v>208</v>
      </c>
      <c r="B4" s="4"/>
    </row>
    <row r="5" spans="1:4" ht="75" customHeight="1" x14ac:dyDescent="0.3">
      <c r="A5" t="s">
        <v>207</v>
      </c>
      <c r="B5" s="4"/>
    </row>
    <row r="6" spans="1:4" x14ac:dyDescent="0.3">
      <c r="A6" t="s">
        <v>209</v>
      </c>
    </row>
    <row r="7" spans="1:4" ht="60" customHeight="1" x14ac:dyDescent="0.3">
      <c r="A7" t="s">
        <v>210</v>
      </c>
      <c r="B7" s="4"/>
    </row>
    <row r="8" spans="1:4" x14ac:dyDescent="0.3">
      <c r="A8" t="s">
        <v>211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6E8C-9D4E-4451-BE01-34E7D1D827F3}">
  <dimension ref="A1:S333"/>
  <sheetViews>
    <sheetView topLeftCell="E1" workbookViewId="0">
      <selection activeCell="N18" sqref="N18"/>
    </sheetView>
  </sheetViews>
  <sheetFormatPr defaultRowHeight="14.4" x14ac:dyDescent="0.3"/>
  <cols>
    <col min="1" max="1" width="8.109375" bestFit="1" customWidth="1"/>
    <col min="2" max="2" width="14.6640625" bestFit="1" customWidth="1"/>
    <col min="3" max="3" width="8.109375" bestFit="1" customWidth="1"/>
    <col min="4" max="4" width="18.21875" bestFit="1" customWidth="1"/>
    <col min="5" max="5" width="12" bestFit="1" customWidth="1"/>
    <col min="6" max="6" width="13.109375" bestFit="1" customWidth="1"/>
    <col min="7" max="7" width="19.88671875" bestFit="1" customWidth="1"/>
    <col min="8" max="8" width="14.5546875" bestFit="1" customWidth="1"/>
    <col min="9" max="9" width="13.44140625" bestFit="1" customWidth="1"/>
    <col min="10" max="10" width="11" bestFit="1" customWidth="1"/>
    <col min="11" max="11" width="12.88671875" bestFit="1" customWidth="1"/>
    <col min="12" max="12" width="23.88671875" bestFit="1" customWidth="1"/>
    <col min="13" max="13" width="21.33203125" bestFit="1" customWidth="1"/>
    <col min="14" max="14" width="12" bestFit="1" customWidth="1"/>
    <col min="15" max="15" width="9" bestFit="1" customWidth="1"/>
    <col min="16" max="16" width="14.77734375" bestFit="1" customWidth="1"/>
    <col min="17" max="17" width="9.21875" bestFit="1" customWidth="1"/>
    <col min="18" max="18" width="8.44140625" bestFit="1" customWidth="1"/>
    <col min="19" max="19" width="12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68</v>
      </c>
      <c r="G1" t="s">
        <v>47</v>
      </c>
      <c r="H1" t="s">
        <v>5</v>
      </c>
      <c r="I1" t="s">
        <v>6</v>
      </c>
      <c r="J1" t="s">
        <v>67</v>
      </c>
      <c r="K1" t="s">
        <v>64</v>
      </c>
      <c r="L1" t="s">
        <v>65</v>
      </c>
      <c r="M1" t="s">
        <v>66</v>
      </c>
      <c r="N1" t="s">
        <v>7</v>
      </c>
      <c r="O1" t="s">
        <v>8</v>
      </c>
      <c r="P1" t="s">
        <v>9</v>
      </c>
      <c r="Q1" t="s">
        <v>10</v>
      </c>
      <c r="R1" t="s">
        <v>43</v>
      </c>
      <c r="S1" t="s">
        <v>82</v>
      </c>
    </row>
    <row r="2" spans="1:19" x14ac:dyDescent="0.3">
      <c r="A2" t="s">
        <v>205</v>
      </c>
      <c r="B2" s="42">
        <v>44930</v>
      </c>
      <c r="C2" t="s">
        <v>174</v>
      </c>
      <c r="D2">
        <v>8</v>
      </c>
      <c r="E2" t="s">
        <v>51</v>
      </c>
      <c r="F2" t="s">
        <v>72</v>
      </c>
      <c r="G2" t="s">
        <v>52</v>
      </c>
      <c r="H2">
        <v>6510</v>
      </c>
      <c r="I2">
        <v>3271.36</v>
      </c>
      <c r="J2">
        <v>0</v>
      </c>
      <c r="K2">
        <v>0</v>
      </c>
      <c r="L2">
        <v>0</v>
      </c>
      <c r="M2">
        <v>0</v>
      </c>
      <c r="N2">
        <v>0</v>
      </c>
      <c r="O2">
        <v>327.13600000000002</v>
      </c>
      <c r="P2">
        <v>3598.4960000000001</v>
      </c>
      <c r="Q2">
        <v>2301</v>
      </c>
      <c r="R2" t="s">
        <v>44</v>
      </c>
      <c r="S2">
        <v>6510</v>
      </c>
    </row>
    <row r="3" spans="1:19" x14ac:dyDescent="0.3">
      <c r="A3" t="s">
        <v>206</v>
      </c>
      <c r="B3" s="42">
        <v>44930</v>
      </c>
      <c r="C3" t="s">
        <v>174</v>
      </c>
      <c r="D3">
        <v>8</v>
      </c>
      <c r="E3" t="s">
        <v>51</v>
      </c>
      <c r="F3" t="s">
        <v>72</v>
      </c>
      <c r="G3" t="s">
        <v>52</v>
      </c>
      <c r="H3">
        <v>1977</v>
      </c>
      <c r="I3">
        <v>448.99</v>
      </c>
      <c r="J3">
        <v>0</v>
      </c>
      <c r="K3">
        <v>0</v>
      </c>
      <c r="L3">
        <v>0</v>
      </c>
      <c r="M3">
        <v>0</v>
      </c>
      <c r="N3">
        <v>0</v>
      </c>
      <c r="O3">
        <v>44.899000000000001</v>
      </c>
      <c r="P3">
        <v>493.88900000000001</v>
      </c>
      <c r="Q3">
        <v>2301</v>
      </c>
      <c r="R3" t="s">
        <v>44</v>
      </c>
      <c r="S3">
        <v>1977</v>
      </c>
    </row>
    <row r="4" spans="1:19" x14ac:dyDescent="0.3">
      <c r="A4" t="s">
        <v>209</v>
      </c>
      <c r="B4" s="42">
        <v>44930</v>
      </c>
      <c r="C4" t="s">
        <v>175</v>
      </c>
      <c r="D4">
        <v>20</v>
      </c>
      <c r="E4" t="s">
        <v>53</v>
      </c>
      <c r="F4" t="s">
        <v>72</v>
      </c>
      <c r="G4" t="s">
        <v>54</v>
      </c>
      <c r="H4">
        <v>2503</v>
      </c>
      <c r="I4">
        <v>1076.29</v>
      </c>
      <c r="J4">
        <v>0</v>
      </c>
      <c r="K4">
        <v>0</v>
      </c>
      <c r="L4">
        <v>0</v>
      </c>
      <c r="M4">
        <v>0</v>
      </c>
      <c r="N4">
        <v>-0.02</v>
      </c>
      <c r="O4">
        <v>107.629</v>
      </c>
      <c r="P4">
        <v>1183.8989999999999</v>
      </c>
      <c r="Q4">
        <v>2301</v>
      </c>
      <c r="R4" t="s">
        <v>44</v>
      </c>
      <c r="S4">
        <v>2503</v>
      </c>
    </row>
    <row r="5" spans="1:19" x14ac:dyDescent="0.3">
      <c r="A5" t="s">
        <v>205</v>
      </c>
      <c r="B5" s="42">
        <v>44931</v>
      </c>
      <c r="C5" t="s">
        <v>175</v>
      </c>
      <c r="D5">
        <v>14</v>
      </c>
      <c r="E5" t="s">
        <v>53</v>
      </c>
      <c r="F5" t="s">
        <v>72</v>
      </c>
      <c r="G5" t="s">
        <v>54</v>
      </c>
      <c r="H5">
        <v>6096</v>
      </c>
      <c r="I5">
        <v>2972.04</v>
      </c>
      <c r="J5">
        <v>0</v>
      </c>
      <c r="K5">
        <v>0</v>
      </c>
      <c r="L5">
        <v>0</v>
      </c>
      <c r="M5">
        <v>0</v>
      </c>
      <c r="N5">
        <v>0</v>
      </c>
      <c r="O5">
        <v>297.20400000000001</v>
      </c>
      <c r="P5">
        <v>3269.2440000000001</v>
      </c>
      <c r="Q5">
        <v>2301</v>
      </c>
      <c r="R5" t="s">
        <v>44</v>
      </c>
      <c r="S5">
        <v>6096</v>
      </c>
    </row>
    <row r="6" spans="1:19" x14ac:dyDescent="0.3">
      <c r="A6" t="s">
        <v>206</v>
      </c>
      <c r="B6" s="42">
        <v>44931</v>
      </c>
      <c r="C6" t="s">
        <v>175</v>
      </c>
      <c r="D6">
        <v>14</v>
      </c>
      <c r="E6" t="s">
        <v>53</v>
      </c>
      <c r="F6" t="s">
        <v>72</v>
      </c>
      <c r="G6" t="s">
        <v>54</v>
      </c>
      <c r="H6">
        <v>7876.9</v>
      </c>
      <c r="I6">
        <v>1834.44</v>
      </c>
      <c r="J6">
        <v>0</v>
      </c>
      <c r="K6">
        <v>0</v>
      </c>
      <c r="L6">
        <v>0</v>
      </c>
      <c r="M6">
        <v>0</v>
      </c>
      <c r="N6">
        <v>0</v>
      </c>
      <c r="O6">
        <v>183.44400000000002</v>
      </c>
      <c r="P6">
        <v>2017.884</v>
      </c>
      <c r="Q6">
        <v>2301</v>
      </c>
      <c r="R6" t="s">
        <v>44</v>
      </c>
      <c r="S6">
        <v>7876.9</v>
      </c>
    </row>
    <row r="7" spans="1:19" x14ac:dyDescent="0.3">
      <c r="A7" t="s">
        <v>209</v>
      </c>
      <c r="B7" s="42">
        <v>44931</v>
      </c>
      <c r="C7" t="s">
        <v>176</v>
      </c>
      <c r="D7">
        <v>13</v>
      </c>
      <c r="E7" t="s">
        <v>53</v>
      </c>
      <c r="F7" t="s">
        <v>69</v>
      </c>
      <c r="G7" t="s">
        <v>55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2301</v>
      </c>
      <c r="R7" t="s">
        <v>44</v>
      </c>
      <c r="S7">
        <v>0</v>
      </c>
    </row>
    <row r="8" spans="1:19" x14ac:dyDescent="0.3">
      <c r="A8" t="s">
        <v>207</v>
      </c>
      <c r="B8" s="42">
        <v>44932</v>
      </c>
      <c r="C8" t="s">
        <v>176</v>
      </c>
      <c r="D8">
        <v>8</v>
      </c>
      <c r="E8" t="s">
        <v>53</v>
      </c>
      <c r="F8" t="s">
        <v>69</v>
      </c>
      <c r="G8" t="s">
        <v>55</v>
      </c>
      <c r="H8">
        <v>1595.41</v>
      </c>
      <c r="I8">
        <v>638.16</v>
      </c>
      <c r="J8">
        <v>0</v>
      </c>
      <c r="K8">
        <v>0</v>
      </c>
      <c r="L8">
        <v>0</v>
      </c>
      <c r="M8">
        <v>0</v>
      </c>
      <c r="N8">
        <v>52.250000000000007</v>
      </c>
      <c r="O8">
        <v>63.816000000000003</v>
      </c>
      <c r="P8">
        <v>754.226</v>
      </c>
      <c r="Q8">
        <v>2301</v>
      </c>
      <c r="R8" t="s">
        <v>44</v>
      </c>
      <c r="S8">
        <v>1595.41</v>
      </c>
    </row>
    <row r="9" spans="1:19" x14ac:dyDescent="0.3">
      <c r="A9" t="s">
        <v>208</v>
      </c>
      <c r="B9" s="42">
        <v>44932</v>
      </c>
      <c r="C9" t="s">
        <v>176</v>
      </c>
      <c r="D9">
        <v>9</v>
      </c>
      <c r="E9" t="s">
        <v>53</v>
      </c>
      <c r="F9" t="s">
        <v>69</v>
      </c>
      <c r="G9" t="s">
        <v>55</v>
      </c>
      <c r="H9">
        <v>1393.5</v>
      </c>
      <c r="I9">
        <v>195.55</v>
      </c>
      <c r="J9">
        <v>0</v>
      </c>
      <c r="K9">
        <v>0</v>
      </c>
      <c r="L9">
        <v>0</v>
      </c>
      <c r="M9">
        <v>0</v>
      </c>
      <c r="N9">
        <v>17.05</v>
      </c>
      <c r="O9">
        <v>19.555000000000003</v>
      </c>
      <c r="P9">
        <v>232.15500000000003</v>
      </c>
      <c r="Q9">
        <v>2212</v>
      </c>
      <c r="R9" t="s">
        <v>44</v>
      </c>
      <c r="S9">
        <v>1393.5</v>
      </c>
    </row>
    <row r="10" spans="1:19" x14ac:dyDescent="0.3">
      <c r="A10" t="s">
        <v>209</v>
      </c>
      <c r="B10" s="42">
        <v>44937</v>
      </c>
      <c r="C10" t="s">
        <v>176</v>
      </c>
      <c r="D10">
        <v>11</v>
      </c>
      <c r="E10" t="s">
        <v>59</v>
      </c>
      <c r="F10" t="s">
        <v>75</v>
      </c>
      <c r="G10" t="s">
        <v>60</v>
      </c>
      <c r="H10">
        <v>13043</v>
      </c>
      <c r="I10">
        <v>5608.49</v>
      </c>
      <c r="J10">
        <v>0</v>
      </c>
      <c r="K10">
        <v>0</v>
      </c>
      <c r="L10">
        <v>0</v>
      </c>
      <c r="M10">
        <v>0</v>
      </c>
      <c r="N10">
        <v>-0.04</v>
      </c>
      <c r="O10">
        <v>560.84900000000005</v>
      </c>
      <c r="P10">
        <v>6169.299</v>
      </c>
      <c r="Q10">
        <v>2301</v>
      </c>
      <c r="R10" t="s">
        <v>44</v>
      </c>
      <c r="S10">
        <v>13043</v>
      </c>
    </row>
    <row r="11" spans="1:19" x14ac:dyDescent="0.3">
      <c r="A11" t="s">
        <v>205</v>
      </c>
      <c r="B11" s="42">
        <v>44938</v>
      </c>
      <c r="C11" t="s">
        <v>176</v>
      </c>
      <c r="D11">
        <v>11</v>
      </c>
      <c r="E11" t="s">
        <v>59</v>
      </c>
      <c r="F11" t="s">
        <v>75</v>
      </c>
      <c r="G11" t="s">
        <v>60</v>
      </c>
      <c r="H11">
        <v>17476</v>
      </c>
      <c r="I11">
        <v>8977.58</v>
      </c>
      <c r="J11">
        <v>0</v>
      </c>
      <c r="K11">
        <v>0</v>
      </c>
      <c r="L11">
        <v>0</v>
      </c>
      <c r="M11">
        <v>0</v>
      </c>
      <c r="N11">
        <v>708.40000000000009</v>
      </c>
      <c r="O11">
        <v>897.75800000000004</v>
      </c>
      <c r="P11">
        <v>10583.737999999999</v>
      </c>
      <c r="Q11">
        <v>2301</v>
      </c>
      <c r="R11" t="s">
        <v>44</v>
      </c>
      <c r="S11">
        <v>17476</v>
      </c>
    </row>
    <row r="12" spans="1:19" x14ac:dyDescent="0.3">
      <c r="A12" t="s">
        <v>209</v>
      </c>
      <c r="B12" s="42">
        <v>44932</v>
      </c>
      <c r="C12" t="s">
        <v>177</v>
      </c>
      <c r="D12">
        <v>7</v>
      </c>
      <c r="E12" t="s">
        <v>53</v>
      </c>
      <c r="F12" t="s">
        <v>69</v>
      </c>
      <c r="G12" t="s">
        <v>49</v>
      </c>
      <c r="H12">
        <v>1519</v>
      </c>
      <c r="I12">
        <v>622.79</v>
      </c>
      <c r="J12">
        <v>0</v>
      </c>
      <c r="K12">
        <v>0</v>
      </c>
      <c r="L12">
        <v>0</v>
      </c>
      <c r="M12">
        <v>0</v>
      </c>
      <c r="N12">
        <v>0.03</v>
      </c>
      <c r="O12">
        <v>62.278999999999996</v>
      </c>
      <c r="P12">
        <v>685.09899999999993</v>
      </c>
      <c r="Q12">
        <v>2301</v>
      </c>
      <c r="R12" t="s">
        <v>44</v>
      </c>
      <c r="S12">
        <v>1519</v>
      </c>
    </row>
    <row r="13" spans="1:19" x14ac:dyDescent="0.3">
      <c r="A13" t="s">
        <v>207</v>
      </c>
      <c r="B13" s="42">
        <v>44933</v>
      </c>
      <c r="C13" t="s">
        <v>177</v>
      </c>
      <c r="D13">
        <v>7</v>
      </c>
      <c r="E13" t="s">
        <v>53</v>
      </c>
      <c r="F13" t="s">
        <v>69</v>
      </c>
      <c r="G13" t="s">
        <v>49</v>
      </c>
      <c r="H13">
        <v>407.18</v>
      </c>
      <c r="I13">
        <v>162.87</v>
      </c>
      <c r="J13">
        <v>0</v>
      </c>
      <c r="K13">
        <v>0</v>
      </c>
      <c r="L13">
        <v>0</v>
      </c>
      <c r="M13">
        <v>0</v>
      </c>
      <c r="N13">
        <v>0</v>
      </c>
      <c r="O13">
        <v>16.287000000000003</v>
      </c>
      <c r="P13">
        <v>179.15700000000001</v>
      </c>
      <c r="Q13">
        <v>2301</v>
      </c>
      <c r="R13" t="s">
        <v>44</v>
      </c>
      <c r="S13">
        <v>407.18</v>
      </c>
    </row>
    <row r="14" spans="1:19" x14ac:dyDescent="0.3">
      <c r="A14" t="s">
        <v>208</v>
      </c>
      <c r="B14" s="42">
        <v>44933</v>
      </c>
      <c r="C14" t="s">
        <v>177</v>
      </c>
      <c r="D14">
        <v>7</v>
      </c>
      <c r="E14" t="s">
        <v>53</v>
      </c>
      <c r="F14" t="s">
        <v>69</v>
      </c>
      <c r="G14" t="s">
        <v>49</v>
      </c>
      <c r="H14">
        <v>1072.5899999999999</v>
      </c>
      <c r="I14">
        <v>177.09</v>
      </c>
      <c r="J14">
        <v>0</v>
      </c>
      <c r="K14">
        <v>0</v>
      </c>
      <c r="L14">
        <v>0</v>
      </c>
      <c r="M14">
        <v>0</v>
      </c>
      <c r="N14">
        <v>19.25</v>
      </c>
      <c r="O14">
        <v>17.709</v>
      </c>
      <c r="P14">
        <v>214.04900000000001</v>
      </c>
      <c r="Q14">
        <v>2301</v>
      </c>
      <c r="R14" t="s">
        <v>44</v>
      </c>
      <c r="S14">
        <v>1072.5899999999999</v>
      </c>
    </row>
    <row r="15" spans="1:19" x14ac:dyDescent="0.3">
      <c r="A15" t="s">
        <v>210</v>
      </c>
      <c r="B15" s="42">
        <v>44932</v>
      </c>
      <c r="C15" t="s">
        <v>178</v>
      </c>
      <c r="D15">
        <v>10</v>
      </c>
      <c r="E15" t="s">
        <v>51</v>
      </c>
      <c r="F15" t="s">
        <v>72</v>
      </c>
      <c r="G15" t="s">
        <v>52</v>
      </c>
      <c r="H15">
        <v>3265</v>
      </c>
      <c r="I15">
        <v>1255</v>
      </c>
      <c r="J15">
        <v>0</v>
      </c>
      <c r="K15">
        <v>0</v>
      </c>
      <c r="L15">
        <v>0</v>
      </c>
      <c r="M15">
        <v>0</v>
      </c>
      <c r="N15">
        <v>0</v>
      </c>
      <c r="O15">
        <v>125.5</v>
      </c>
      <c r="P15">
        <v>1380.5</v>
      </c>
      <c r="Q15">
        <v>2301</v>
      </c>
      <c r="R15" t="s">
        <v>44</v>
      </c>
      <c r="S15">
        <v>3265</v>
      </c>
    </row>
    <row r="16" spans="1:19" x14ac:dyDescent="0.3">
      <c r="A16" t="s">
        <v>209</v>
      </c>
      <c r="B16" s="42">
        <v>44933</v>
      </c>
      <c r="C16" t="s">
        <v>179</v>
      </c>
      <c r="D16">
        <v>4</v>
      </c>
      <c r="E16" t="s">
        <v>53</v>
      </c>
      <c r="F16" t="s">
        <v>70</v>
      </c>
      <c r="G16" t="s">
        <v>49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2301</v>
      </c>
      <c r="R16" t="s">
        <v>44</v>
      </c>
      <c r="S16">
        <v>0</v>
      </c>
    </row>
    <row r="17" spans="1:19" x14ac:dyDescent="0.3">
      <c r="A17" t="s">
        <v>205</v>
      </c>
      <c r="B17" s="42">
        <v>44934</v>
      </c>
      <c r="C17" t="s">
        <v>179</v>
      </c>
      <c r="D17">
        <v>2</v>
      </c>
      <c r="E17" t="s">
        <v>53</v>
      </c>
      <c r="F17" t="s">
        <v>70</v>
      </c>
      <c r="G17" t="s">
        <v>49</v>
      </c>
      <c r="H17">
        <v>486</v>
      </c>
      <c r="I17">
        <v>184.16</v>
      </c>
      <c r="J17">
        <v>0</v>
      </c>
      <c r="K17">
        <v>0</v>
      </c>
      <c r="L17">
        <v>0</v>
      </c>
      <c r="M17">
        <v>0</v>
      </c>
      <c r="N17">
        <v>0</v>
      </c>
      <c r="O17">
        <v>18.416</v>
      </c>
      <c r="P17">
        <v>202.57599999999999</v>
      </c>
      <c r="Q17">
        <v>2301</v>
      </c>
      <c r="R17" t="s">
        <v>44</v>
      </c>
      <c r="S17">
        <v>486</v>
      </c>
    </row>
    <row r="18" spans="1:19" x14ac:dyDescent="0.3">
      <c r="A18" t="s">
        <v>206</v>
      </c>
      <c r="B18" s="42">
        <v>44934</v>
      </c>
      <c r="C18" t="s">
        <v>179</v>
      </c>
      <c r="D18">
        <v>2</v>
      </c>
      <c r="E18" t="s">
        <v>53</v>
      </c>
      <c r="F18" t="s">
        <v>70</v>
      </c>
      <c r="G18" t="s">
        <v>49</v>
      </c>
      <c r="H18">
        <v>727.5</v>
      </c>
      <c r="I18">
        <v>156.04</v>
      </c>
      <c r="J18">
        <v>0</v>
      </c>
      <c r="K18">
        <v>0</v>
      </c>
      <c r="L18">
        <v>0</v>
      </c>
      <c r="M18">
        <v>0</v>
      </c>
      <c r="N18">
        <v>0</v>
      </c>
      <c r="O18">
        <v>15.603999999999999</v>
      </c>
      <c r="P18">
        <v>171.64400000000001</v>
      </c>
      <c r="Q18">
        <v>2301</v>
      </c>
      <c r="R18" t="s">
        <v>44</v>
      </c>
      <c r="S18">
        <v>727.5</v>
      </c>
    </row>
    <row r="19" spans="1:19" x14ac:dyDescent="0.3">
      <c r="A19" t="s">
        <v>209</v>
      </c>
      <c r="B19" s="42">
        <v>44933</v>
      </c>
      <c r="C19" t="s">
        <v>180</v>
      </c>
      <c r="D19">
        <v>6</v>
      </c>
      <c r="E19" t="s">
        <v>53</v>
      </c>
      <c r="F19" t="s">
        <v>71</v>
      </c>
      <c r="G19" t="s">
        <v>56</v>
      </c>
      <c r="H19">
        <v>239</v>
      </c>
      <c r="I19">
        <v>97.99</v>
      </c>
      <c r="J19">
        <v>0</v>
      </c>
      <c r="K19">
        <v>0</v>
      </c>
      <c r="L19">
        <v>0</v>
      </c>
      <c r="M19">
        <v>0</v>
      </c>
      <c r="N19">
        <v>0.01</v>
      </c>
      <c r="O19">
        <v>9.7989999999999995</v>
      </c>
      <c r="P19">
        <v>107.79900000000001</v>
      </c>
      <c r="Q19">
        <v>2301</v>
      </c>
      <c r="R19" t="s">
        <v>44</v>
      </c>
      <c r="S19">
        <v>239</v>
      </c>
    </row>
    <row r="20" spans="1:19" x14ac:dyDescent="0.3">
      <c r="A20" t="s">
        <v>205</v>
      </c>
      <c r="B20" s="42">
        <v>44934</v>
      </c>
      <c r="C20" t="s">
        <v>180</v>
      </c>
      <c r="D20">
        <v>4</v>
      </c>
      <c r="E20" t="s">
        <v>53</v>
      </c>
      <c r="F20" t="s">
        <v>71</v>
      </c>
      <c r="G20" t="s">
        <v>56</v>
      </c>
      <c r="H20">
        <v>360</v>
      </c>
      <c r="I20">
        <v>138.44999999999999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13.844999999999999</v>
      </c>
      <c r="P20">
        <v>152.29499999999999</v>
      </c>
      <c r="Q20">
        <v>2301</v>
      </c>
      <c r="R20" t="s">
        <v>44</v>
      </c>
      <c r="S20">
        <v>360</v>
      </c>
    </row>
    <row r="21" spans="1:19" x14ac:dyDescent="0.3">
      <c r="A21" t="s">
        <v>206</v>
      </c>
      <c r="B21" s="42">
        <v>44934</v>
      </c>
      <c r="C21" t="s">
        <v>180</v>
      </c>
      <c r="D21">
        <v>4</v>
      </c>
      <c r="E21" t="s">
        <v>53</v>
      </c>
      <c r="F21" t="s">
        <v>71</v>
      </c>
      <c r="G21" t="s">
        <v>56</v>
      </c>
      <c r="H21">
        <v>707</v>
      </c>
      <c r="I21">
        <v>263.35000000000002</v>
      </c>
      <c r="J21">
        <v>0</v>
      </c>
      <c r="K21">
        <v>0</v>
      </c>
      <c r="L21">
        <v>0</v>
      </c>
      <c r="M21">
        <v>0</v>
      </c>
      <c r="N21">
        <v>0</v>
      </c>
      <c r="O21">
        <v>26.335000000000004</v>
      </c>
      <c r="P21">
        <v>289.685</v>
      </c>
      <c r="Q21">
        <v>2301</v>
      </c>
      <c r="R21" t="s">
        <v>44</v>
      </c>
      <c r="S21">
        <v>707</v>
      </c>
    </row>
    <row r="22" spans="1:19" x14ac:dyDescent="0.3">
      <c r="A22" t="s">
        <v>209</v>
      </c>
      <c r="B22" s="42">
        <v>44934</v>
      </c>
      <c r="C22" t="s">
        <v>181</v>
      </c>
      <c r="D22">
        <v>7</v>
      </c>
      <c r="E22" t="s">
        <v>53</v>
      </c>
      <c r="F22" t="s">
        <v>73</v>
      </c>
      <c r="G22" t="s">
        <v>57</v>
      </c>
      <c r="H22">
        <v>3285</v>
      </c>
      <c r="I22">
        <v>1346.85</v>
      </c>
      <c r="J22">
        <v>0</v>
      </c>
      <c r="K22">
        <v>0</v>
      </c>
      <c r="L22">
        <v>0</v>
      </c>
      <c r="M22">
        <v>0</v>
      </c>
      <c r="N22">
        <v>-0.04</v>
      </c>
      <c r="O22">
        <v>134.685</v>
      </c>
      <c r="P22">
        <v>1481.4949999999999</v>
      </c>
      <c r="Q22">
        <v>2301</v>
      </c>
      <c r="R22" t="s">
        <v>44</v>
      </c>
      <c r="S22">
        <v>3285</v>
      </c>
    </row>
    <row r="23" spans="1:19" x14ac:dyDescent="0.3">
      <c r="A23" t="s">
        <v>207</v>
      </c>
      <c r="B23" s="42">
        <v>44935</v>
      </c>
      <c r="C23" t="s">
        <v>181</v>
      </c>
      <c r="D23">
        <v>5</v>
      </c>
      <c r="E23" t="s">
        <v>53</v>
      </c>
      <c r="F23" t="s">
        <v>73</v>
      </c>
      <c r="G23" t="s">
        <v>57</v>
      </c>
      <c r="H23">
        <v>1876.89</v>
      </c>
      <c r="I23">
        <v>657.55</v>
      </c>
      <c r="J23">
        <v>0</v>
      </c>
      <c r="K23">
        <v>0</v>
      </c>
      <c r="L23">
        <v>0</v>
      </c>
      <c r="M23">
        <v>0</v>
      </c>
      <c r="N23">
        <v>38.5</v>
      </c>
      <c r="O23">
        <v>65.754999999999995</v>
      </c>
      <c r="P23">
        <v>761.80499999999995</v>
      </c>
      <c r="Q23">
        <v>2301</v>
      </c>
      <c r="R23" t="s">
        <v>44</v>
      </c>
      <c r="S23">
        <v>1876.89</v>
      </c>
    </row>
    <row r="24" spans="1:19" x14ac:dyDescent="0.3">
      <c r="A24" t="s">
        <v>208</v>
      </c>
      <c r="B24" s="42">
        <v>44935</v>
      </c>
      <c r="C24" t="s">
        <v>181</v>
      </c>
      <c r="D24">
        <v>5</v>
      </c>
      <c r="E24" t="s">
        <v>53</v>
      </c>
      <c r="F24" t="s">
        <v>73</v>
      </c>
      <c r="G24" t="s">
        <v>57</v>
      </c>
      <c r="H24">
        <v>1510.86</v>
      </c>
      <c r="I24">
        <v>261.62</v>
      </c>
      <c r="J24">
        <v>0</v>
      </c>
      <c r="K24">
        <v>0</v>
      </c>
      <c r="L24">
        <v>0</v>
      </c>
      <c r="M24">
        <v>0</v>
      </c>
      <c r="N24">
        <v>30.250000000000004</v>
      </c>
      <c r="O24">
        <v>26.162000000000003</v>
      </c>
      <c r="P24">
        <v>318.03199999999998</v>
      </c>
      <c r="Q24">
        <v>2301</v>
      </c>
      <c r="R24" t="s">
        <v>44</v>
      </c>
      <c r="S24">
        <v>1510.86</v>
      </c>
    </row>
    <row r="25" spans="1:19" x14ac:dyDescent="0.3">
      <c r="A25" t="s">
        <v>210</v>
      </c>
      <c r="B25" s="42">
        <v>44934</v>
      </c>
      <c r="C25" t="s">
        <v>182</v>
      </c>
      <c r="D25">
        <v>5</v>
      </c>
      <c r="E25" t="s">
        <v>51</v>
      </c>
      <c r="F25" t="s">
        <v>74</v>
      </c>
      <c r="G25" t="s">
        <v>49</v>
      </c>
      <c r="H25">
        <v>8042</v>
      </c>
      <c r="I25">
        <v>3197.8</v>
      </c>
      <c r="J25">
        <v>0</v>
      </c>
      <c r="K25">
        <v>0</v>
      </c>
      <c r="L25">
        <v>0</v>
      </c>
      <c r="M25">
        <v>0</v>
      </c>
      <c r="N25">
        <v>0</v>
      </c>
      <c r="O25">
        <v>319.78000000000003</v>
      </c>
      <c r="P25">
        <v>3517.5800000000004</v>
      </c>
      <c r="Q25">
        <v>2301</v>
      </c>
      <c r="R25" t="s">
        <v>44</v>
      </c>
      <c r="S25">
        <v>8042</v>
      </c>
    </row>
    <row r="26" spans="1:19" x14ac:dyDescent="0.3">
      <c r="A26" t="s">
        <v>205</v>
      </c>
      <c r="B26" s="42">
        <v>44936</v>
      </c>
      <c r="C26" t="s">
        <v>183</v>
      </c>
      <c r="D26">
        <v>7</v>
      </c>
      <c r="E26" t="s">
        <v>53</v>
      </c>
      <c r="F26" t="s">
        <v>74</v>
      </c>
      <c r="G26" t="s">
        <v>48</v>
      </c>
      <c r="H26">
        <v>1590</v>
      </c>
      <c r="I26">
        <v>693.94</v>
      </c>
      <c r="J26">
        <v>0</v>
      </c>
      <c r="K26">
        <v>0</v>
      </c>
      <c r="L26">
        <v>0</v>
      </c>
      <c r="M26">
        <v>0</v>
      </c>
      <c r="N26">
        <v>0</v>
      </c>
      <c r="O26">
        <v>69.394000000000005</v>
      </c>
      <c r="P26">
        <v>763.33400000000006</v>
      </c>
      <c r="Q26">
        <v>2301</v>
      </c>
      <c r="R26" t="s">
        <v>44</v>
      </c>
      <c r="S26">
        <v>1590</v>
      </c>
    </row>
    <row r="27" spans="1:19" x14ac:dyDescent="0.3">
      <c r="A27" t="s">
        <v>206</v>
      </c>
      <c r="B27" s="42">
        <v>44936</v>
      </c>
      <c r="C27" t="s">
        <v>183</v>
      </c>
      <c r="D27">
        <v>7</v>
      </c>
      <c r="E27" t="s">
        <v>53</v>
      </c>
      <c r="F27" t="s">
        <v>74</v>
      </c>
      <c r="G27" t="s">
        <v>48</v>
      </c>
      <c r="H27">
        <v>501</v>
      </c>
      <c r="I27">
        <v>152.44</v>
      </c>
      <c r="J27">
        <v>0</v>
      </c>
      <c r="K27">
        <v>0</v>
      </c>
      <c r="L27">
        <v>0</v>
      </c>
      <c r="M27">
        <v>0</v>
      </c>
      <c r="N27">
        <v>0</v>
      </c>
      <c r="O27">
        <v>15.244</v>
      </c>
      <c r="P27">
        <v>167.684</v>
      </c>
      <c r="Q27">
        <v>2301</v>
      </c>
      <c r="R27" t="s">
        <v>44</v>
      </c>
      <c r="S27">
        <v>501</v>
      </c>
    </row>
    <row r="28" spans="1:19" x14ac:dyDescent="0.3">
      <c r="A28" t="s">
        <v>205</v>
      </c>
      <c r="B28" s="42">
        <v>44937</v>
      </c>
      <c r="C28" t="s">
        <v>184</v>
      </c>
      <c r="D28">
        <v>4</v>
      </c>
      <c r="E28" t="s">
        <v>51</v>
      </c>
      <c r="F28" t="s">
        <v>74</v>
      </c>
      <c r="G28" t="s">
        <v>49</v>
      </c>
      <c r="H28">
        <v>3990</v>
      </c>
      <c r="I28">
        <v>1791.68</v>
      </c>
      <c r="J28">
        <v>0</v>
      </c>
      <c r="K28">
        <v>0</v>
      </c>
      <c r="L28">
        <v>0</v>
      </c>
      <c r="M28">
        <v>0</v>
      </c>
      <c r="N28">
        <v>0</v>
      </c>
      <c r="O28">
        <v>179.16800000000001</v>
      </c>
      <c r="P28">
        <v>1970.848</v>
      </c>
      <c r="Q28">
        <v>2301</v>
      </c>
      <c r="R28" t="s">
        <v>44</v>
      </c>
      <c r="S28">
        <v>3990</v>
      </c>
    </row>
    <row r="29" spans="1:19" x14ac:dyDescent="0.3">
      <c r="A29" t="s">
        <v>206</v>
      </c>
      <c r="B29" s="42">
        <v>44937</v>
      </c>
      <c r="C29" t="s">
        <v>184</v>
      </c>
      <c r="D29">
        <v>4</v>
      </c>
      <c r="E29" t="s">
        <v>51</v>
      </c>
      <c r="F29" t="s">
        <v>74</v>
      </c>
      <c r="G29" t="s">
        <v>49</v>
      </c>
      <c r="H29">
        <v>2372</v>
      </c>
      <c r="I29">
        <v>456.47</v>
      </c>
      <c r="J29">
        <v>0</v>
      </c>
      <c r="K29">
        <v>0</v>
      </c>
      <c r="L29">
        <v>0</v>
      </c>
      <c r="M29">
        <v>0</v>
      </c>
      <c r="N29">
        <v>0</v>
      </c>
      <c r="O29">
        <v>45.647000000000006</v>
      </c>
      <c r="P29">
        <v>502.11700000000002</v>
      </c>
      <c r="Q29">
        <v>2301</v>
      </c>
      <c r="R29" t="s">
        <v>44</v>
      </c>
      <c r="S29">
        <v>2372</v>
      </c>
    </row>
    <row r="30" spans="1:19" x14ac:dyDescent="0.3">
      <c r="A30" t="s">
        <v>207</v>
      </c>
      <c r="B30" s="42">
        <v>44937</v>
      </c>
      <c r="C30" t="s">
        <v>185</v>
      </c>
      <c r="D30">
        <v>2</v>
      </c>
      <c r="E30" t="s">
        <v>58</v>
      </c>
      <c r="F30" t="s">
        <v>74</v>
      </c>
      <c r="G30" t="s">
        <v>56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2301</v>
      </c>
      <c r="R30" t="s">
        <v>44</v>
      </c>
      <c r="S30">
        <v>0</v>
      </c>
    </row>
    <row r="31" spans="1:19" x14ac:dyDescent="0.3">
      <c r="A31" t="s">
        <v>208</v>
      </c>
      <c r="B31" s="42">
        <v>44937</v>
      </c>
      <c r="C31" t="s">
        <v>185</v>
      </c>
      <c r="D31">
        <v>2</v>
      </c>
      <c r="E31" t="s">
        <v>58</v>
      </c>
      <c r="F31" t="s">
        <v>74</v>
      </c>
      <c r="G31" t="s">
        <v>56</v>
      </c>
      <c r="H31">
        <v>141.1</v>
      </c>
      <c r="I31">
        <v>7.07</v>
      </c>
      <c r="J31">
        <v>0</v>
      </c>
      <c r="K31">
        <v>0</v>
      </c>
      <c r="L31">
        <v>0</v>
      </c>
      <c r="M31">
        <v>0</v>
      </c>
      <c r="N31">
        <v>0</v>
      </c>
      <c r="O31">
        <v>0.70700000000000007</v>
      </c>
      <c r="P31">
        <v>7.7770000000000001</v>
      </c>
      <c r="Q31">
        <v>2301</v>
      </c>
      <c r="R31" t="s">
        <v>44</v>
      </c>
      <c r="S31">
        <v>141.1</v>
      </c>
    </row>
    <row r="32" spans="1:19" x14ac:dyDescent="0.3">
      <c r="A32" t="s">
        <v>210</v>
      </c>
      <c r="B32" s="42">
        <v>44937</v>
      </c>
      <c r="C32" t="s">
        <v>186</v>
      </c>
      <c r="D32">
        <v>10</v>
      </c>
      <c r="E32" t="s">
        <v>51</v>
      </c>
      <c r="F32" t="s">
        <v>76</v>
      </c>
      <c r="G32" t="s">
        <v>49</v>
      </c>
      <c r="H32">
        <v>1020</v>
      </c>
      <c r="I32">
        <v>357</v>
      </c>
      <c r="J32">
        <v>0</v>
      </c>
      <c r="K32">
        <v>0</v>
      </c>
      <c r="L32">
        <v>0</v>
      </c>
      <c r="M32">
        <v>0</v>
      </c>
      <c r="N32">
        <v>0</v>
      </c>
      <c r="O32">
        <v>35.700000000000003</v>
      </c>
      <c r="P32">
        <v>392.7</v>
      </c>
      <c r="Q32">
        <v>2301</v>
      </c>
      <c r="R32" t="s">
        <v>44</v>
      </c>
      <c r="S32">
        <v>1020</v>
      </c>
    </row>
    <row r="33" spans="1:19" x14ac:dyDescent="0.3">
      <c r="A33" t="s">
        <v>209</v>
      </c>
      <c r="B33" s="42">
        <v>44938</v>
      </c>
      <c r="C33" t="s">
        <v>187</v>
      </c>
      <c r="D33">
        <v>9</v>
      </c>
      <c r="E33" t="s">
        <v>53</v>
      </c>
      <c r="F33" t="s">
        <v>76</v>
      </c>
      <c r="G33" t="s">
        <v>61</v>
      </c>
      <c r="H33">
        <v>1192</v>
      </c>
      <c r="I33">
        <v>488.72</v>
      </c>
      <c r="J33">
        <v>0</v>
      </c>
      <c r="K33">
        <v>0</v>
      </c>
      <c r="L33">
        <v>0</v>
      </c>
      <c r="M33">
        <v>0</v>
      </c>
      <c r="N33">
        <v>0.01</v>
      </c>
      <c r="O33">
        <v>48.872000000000007</v>
      </c>
      <c r="P33">
        <v>537.60199999999998</v>
      </c>
      <c r="Q33">
        <v>2301</v>
      </c>
      <c r="R33" t="s">
        <v>44</v>
      </c>
      <c r="S33">
        <v>1192</v>
      </c>
    </row>
    <row r="34" spans="1:19" x14ac:dyDescent="0.3">
      <c r="A34" t="s">
        <v>209</v>
      </c>
      <c r="B34" s="42">
        <v>44938</v>
      </c>
      <c r="C34" t="s">
        <v>179</v>
      </c>
      <c r="D34">
        <v>8</v>
      </c>
      <c r="E34" t="s">
        <v>53</v>
      </c>
      <c r="F34" t="s">
        <v>76</v>
      </c>
      <c r="G34" t="s">
        <v>56</v>
      </c>
      <c r="H34">
        <v>7083</v>
      </c>
      <c r="I34">
        <v>2904</v>
      </c>
      <c r="J34">
        <v>0</v>
      </c>
      <c r="K34">
        <v>0</v>
      </c>
      <c r="L34">
        <v>0</v>
      </c>
      <c r="M34">
        <v>0</v>
      </c>
      <c r="N34">
        <v>0</v>
      </c>
      <c r="O34">
        <v>290.40000000000003</v>
      </c>
      <c r="P34">
        <v>3194.4</v>
      </c>
      <c r="Q34">
        <v>2301</v>
      </c>
      <c r="R34" t="s">
        <v>44</v>
      </c>
      <c r="S34">
        <v>7083</v>
      </c>
    </row>
    <row r="35" spans="1:19" x14ac:dyDescent="0.3">
      <c r="A35" t="s">
        <v>210</v>
      </c>
      <c r="B35" s="42">
        <v>44938</v>
      </c>
      <c r="C35" t="s">
        <v>182</v>
      </c>
      <c r="D35">
        <v>5</v>
      </c>
      <c r="E35" t="s">
        <v>51</v>
      </c>
      <c r="F35" t="s">
        <v>77</v>
      </c>
      <c r="G35" t="s">
        <v>49</v>
      </c>
      <c r="H35">
        <v>4339</v>
      </c>
      <c r="I35">
        <v>1729.1</v>
      </c>
      <c r="J35">
        <v>0</v>
      </c>
      <c r="K35">
        <v>0</v>
      </c>
      <c r="L35">
        <v>0</v>
      </c>
      <c r="M35">
        <v>0</v>
      </c>
      <c r="N35">
        <v>0</v>
      </c>
      <c r="O35">
        <v>172.91</v>
      </c>
      <c r="P35">
        <v>1902.01</v>
      </c>
      <c r="Q35">
        <v>2301</v>
      </c>
      <c r="R35" t="s">
        <v>44</v>
      </c>
      <c r="S35">
        <v>4339</v>
      </c>
    </row>
    <row r="36" spans="1:19" x14ac:dyDescent="0.3">
      <c r="A36" t="s">
        <v>205</v>
      </c>
      <c r="B36" s="42">
        <v>44939</v>
      </c>
      <c r="C36" t="s">
        <v>179</v>
      </c>
      <c r="D36">
        <v>8</v>
      </c>
      <c r="E36" t="s">
        <v>53</v>
      </c>
      <c r="F36" t="s">
        <v>76</v>
      </c>
      <c r="G36" t="s">
        <v>56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2301</v>
      </c>
      <c r="R36" t="s">
        <v>44</v>
      </c>
      <c r="S36">
        <v>0</v>
      </c>
    </row>
    <row r="37" spans="1:19" x14ac:dyDescent="0.3">
      <c r="A37" t="s">
        <v>207</v>
      </c>
      <c r="B37" s="42">
        <v>44939</v>
      </c>
      <c r="C37" t="s">
        <v>187</v>
      </c>
      <c r="D37">
        <v>3</v>
      </c>
      <c r="E37" t="s">
        <v>53</v>
      </c>
      <c r="F37" t="s">
        <v>76</v>
      </c>
      <c r="G37" t="s">
        <v>56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2301</v>
      </c>
      <c r="R37" t="s">
        <v>44</v>
      </c>
      <c r="S37">
        <v>0</v>
      </c>
    </row>
    <row r="38" spans="1:19" x14ac:dyDescent="0.3">
      <c r="A38" t="s">
        <v>207</v>
      </c>
      <c r="B38" s="42">
        <v>44939</v>
      </c>
      <c r="C38" t="s">
        <v>187</v>
      </c>
      <c r="D38">
        <v>3</v>
      </c>
      <c r="E38" t="s">
        <v>53</v>
      </c>
      <c r="F38" t="s">
        <v>76</v>
      </c>
      <c r="G38" t="s">
        <v>56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2301</v>
      </c>
      <c r="R38" t="s">
        <v>44</v>
      </c>
      <c r="S38">
        <v>0</v>
      </c>
    </row>
    <row r="39" spans="1:19" x14ac:dyDescent="0.3">
      <c r="A39" t="s">
        <v>206</v>
      </c>
      <c r="B39" s="42">
        <v>44939</v>
      </c>
      <c r="C39" t="s">
        <v>179</v>
      </c>
      <c r="D39">
        <v>8</v>
      </c>
      <c r="E39" t="s">
        <v>53</v>
      </c>
      <c r="F39" t="s">
        <v>76</v>
      </c>
      <c r="G39" t="s">
        <v>56</v>
      </c>
      <c r="H39">
        <v>1716</v>
      </c>
      <c r="I39">
        <v>474.3</v>
      </c>
      <c r="J39">
        <v>0</v>
      </c>
      <c r="K39">
        <v>0</v>
      </c>
      <c r="L39">
        <v>0</v>
      </c>
      <c r="M39">
        <v>0</v>
      </c>
      <c r="N39">
        <v>0</v>
      </c>
      <c r="O39">
        <v>47.430000000000007</v>
      </c>
      <c r="P39">
        <v>521.73</v>
      </c>
      <c r="Q39">
        <v>2301</v>
      </c>
      <c r="R39" t="s">
        <v>44</v>
      </c>
      <c r="S39">
        <v>1716</v>
      </c>
    </row>
    <row r="40" spans="1:19" x14ac:dyDescent="0.3">
      <c r="A40" t="s">
        <v>206</v>
      </c>
      <c r="B40" s="42">
        <v>44939</v>
      </c>
      <c r="C40" t="s">
        <v>176</v>
      </c>
      <c r="D40">
        <v>11</v>
      </c>
      <c r="E40" t="s">
        <v>59</v>
      </c>
      <c r="F40" t="s">
        <v>75</v>
      </c>
      <c r="G40" t="s">
        <v>60</v>
      </c>
      <c r="H40">
        <v>5672</v>
      </c>
      <c r="I40">
        <v>1629</v>
      </c>
      <c r="J40">
        <v>0</v>
      </c>
      <c r="K40">
        <v>0</v>
      </c>
      <c r="L40">
        <v>0</v>
      </c>
      <c r="M40">
        <v>0</v>
      </c>
      <c r="N40">
        <v>0</v>
      </c>
      <c r="O40">
        <v>162.9</v>
      </c>
      <c r="P40">
        <v>1791.9</v>
      </c>
      <c r="Q40">
        <v>2301</v>
      </c>
      <c r="R40" t="s">
        <v>44</v>
      </c>
      <c r="S40">
        <v>5672</v>
      </c>
    </row>
    <row r="41" spans="1:19" x14ac:dyDescent="0.3">
      <c r="A41" t="s">
        <v>208</v>
      </c>
      <c r="B41" s="42">
        <v>44939</v>
      </c>
      <c r="C41" t="s">
        <v>187</v>
      </c>
      <c r="D41">
        <v>4</v>
      </c>
      <c r="E41" t="s">
        <v>53</v>
      </c>
      <c r="F41" t="s">
        <v>76</v>
      </c>
      <c r="G41" t="s">
        <v>56</v>
      </c>
      <c r="H41">
        <v>2430.5500000000002</v>
      </c>
      <c r="I41">
        <v>518.47</v>
      </c>
      <c r="J41">
        <v>0</v>
      </c>
      <c r="K41">
        <v>0</v>
      </c>
      <c r="L41">
        <v>0</v>
      </c>
      <c r="M41">
        <v>0</v>
      </c>
      <c r="N41">
        <v>27.500000000000004</v>
      </c>
      <c r="O41">
        <v>51.847000000000008</v>
      </c>
      <c r="P41">
        <v>597.81700000000001</v>
      </c>
      <c r="Q41">
        <v>2301</v>
      </c>
      <c r="R41" t="s">
        <v>44</v>
      </c>
      <c r="S41">
        <v>2430.5500000000002</v>
      </c>
    </row>
    <row r="42" spans="1:19" x14ac:dyDescent="0.3">
      <c r="A42" t="s">
        <v>205</v>
      </c>
      <c r="B42" s="42">
        <v>44940</v>
      </c>
      <c r="C42" t="s">
        <v>175</v>
      </c>
      <c r="D42">
        <v>10</v>
      </c>
      <c r="E42" t="s">
        <v>51</v>
      </c>
      <c r="F42" t="s">
        <v>76</v>
      </c>
      <c r="G42" t="s">
        <v>49</v>
      </c>
      <c r="H42">
        <v>3090</v>
      </c>
      <c r="I42">
        <v>1597.97</v>
      </c>
      <c r="J42">
        <v>0</v>
      </c>
      <c r="K42">
        <v>0</v>
      </c>
      <c r="L42">
        <v>0</v>
      </c>
      <c r="M42">
        <v>0</v>
      </c>
      <c r="N42">
        <v>0</v>
      </c>
      <c r="O42">
        <v>159.79700000000003</v>
      </c>
      <c r="P42">
        <v>1757.7670000000001</v>
      </c>
      <c r="Q42">
        <v>2301</v>
      </c>
      <c r="R42" t="s">
        <v>44</v>
      </c>
      <c r="S42">
        <v>3090</v>
      </c>
    </row>
    <row r="43" spans="1:19" x14ac:dyDescent="0.3">
      <c r="A43" t="s">
        <v>206</v>
      </c>
      <c r="B43" s="42">
        <v>44940</v>
      </c>
      <c r="C43" t="s">
        <v>175</v>
      </c>
      <c r="D43">
        <v>10</v>
      </c>
      <c r="E43" t="s">
        <v>51</v>
      </c>
      <c r="F43" t="s">
        <v>76</v>
      </c>
      <c r="G43" t="s">
        <v>49</v>
      </c>
      <c r="H43">
        <v>2611</v>
      </c>
      <c r="I43">
        <v>707.78</v>
      </c>
      <c r="J43">
        <v>0</v>
      </c>
      <c r="K43">
        <v>0</v>
      </c>
      <c r="L43">
        <v>0</v>
      </c>
      <c r="M43">
        <v>0</v>
      </c>
      <c r="N43">
        <v>0</v>
      </c>
      <c r="O43">
        <v>70.778000000000006</v>
      </c>
      <c r="P43">
        <v>778.55799999999999</v>
      </c>
      <c r="Q43">
        <v>2301</v>
      </c>
      <c r="R43" t="s">
        <v>44</v>
      </c>
      <c r="S43">
        <v>2611</v>
      </c>
    </row>
    <row r="44" spans="1:19" x14ac:dyDescent="0.3">
      <c r="A44" t="s">
        <v>207</v>
      </c>
      <c r="B44" s="42">
        <v>44941</v>
      </c>
      <c r="C44" t="s">
        <v>184</v>
      </c>
      <c r="D44">
        <v>5</v>
      </c>
      <c r="E44" t="s">
        <v>51</v>
      </c>
      <c r="F44" t="s">
        <v>77</v>
      </c>
      <c r="G44" t="s">
        <v>49</v>
      </c>
      <c r="H44">
        <v>6570</v>
      </c>
      <c r="I44">
        <v>2403.1</v>
      </c>
      <c r="J44">
        <v>0</v>
      </c>
      <c r="K44">
        <v>0</v>
      </c>
      <c r="L44">
        <v>0</v>
      </c>
      <c r="M44">
        <v>0</v>
      </c>
      <c r="N44">
        <v>206.25000000000003</v>
      </c>
      <c r="O44">
        <v>240.31</v>
      </c>
      <c r="P44">
        <v>2849.66</v>
      </c>
      <c r="Q44">
        <v>2301</v>
      </c>
      <c r="R44" t="s">
        <v>44</v>
      </c>
      <c r="S44">
        <v>6570</v>
      </c>
    </row>
    <row r="45" spans="1:19" x14ac:dyDescent="0.3">
      <c r="A45" t="s">
        <v>208</v>
      </c>
      <c r="B45" s="42">
        <v>44941</v>
      </c>
      <c r="C45" t="s">
        <v>184</v>
      </c>
      <c r="D45">
        <v>5</v>
      </c>
      <c r="E45" t="s">
        <v>51</v>
      </c>
      <c r="F45" t="s">
        <v>77</v>
      </c>
      <c r="G45" t="s">
        <v>49</v>
      </c>
      <c r="H45">
        <v>1842.21</v>
      </c>
      <c r="I45">
        <v>450.15</v>
      </c>
      <c r="J45">
        <v>0</v>
      </c>
      <c r="K45">
        <v>0</v>
      </c>
      <c r="L45">
        <v>0</v>
      </c>
      <c r="M45">
        <v>0</v>
      </c>
      <c r="N45">
        <v>49.500000000000007</v>
      </c>
      <c r="O45">
        <v>45.015000000000001</v>
      </c>
      <c r="P45">
        <v>544.66499999999996</v>
      </c>
      <c r="Q45">
        <v>2301</v>
      </c>
      <c r="R45" t="s">
        <v>44</v>
      </c>
      <c r="S45">
        <v>1842.21</v>
      </c>
    </row>
    <row r="46" spans="1:19" x14ac:dyDescent="0.3">
      <c r="A46" t="s">
        <v>210</v>
      </c>
      <c r="B46" s="42">
        <v>44941</v>
      </c>
      <c r="C46" t="s">
        <v>182</v>
      </c>
      <c r="D46">
        <v>6</v>
      </c>
      <c r="E46" t="s">
        <v>51</v>
      </c>
      <c r="F46" t="s">
        <v>78</v>
      </c>
      <c r="G46" t="s">
        <v>49</v>
      </c>
      <c r="H46">
        <v>4507</v>
      </c>
      <c r="I46">
        <v>1696.8</v>
      </c>
      <c r="J46">
        <v>0</v>
      </c>
      <c r="K46">
        <v>0</v>
      </c>
      <c r="L46">
        <v>0</v>
      </c>
      <c r="M46">
        <v>0</v>
      </c>
      <c r="N46">
        <v>0</v>
      </c>
      <c r="O46">
        <v>169.68</v>
      </c>
      <c r="P46">
        <v>1866.48</v>
      </c>
      <c r="Q46">
        <v>2301</v>
      </c>
      <c r="R46" t="s">
        <v>44</v>
      </c>
      <c r="S46">
        <v>4507</v>
      </c>
    </row>
    <row r="47" spans="1:19" x14ac:dyDescent="0.3">
      <c r="A47" t="s">
        <v>205</v>
      </c>
      <c r="B47" s="42">
        <v>44944</v>
      </c>
      <c r="C47" t="s">
        <v>188</v>
      </c>
      <c r="D47">
        <v>2</v>
      </c>
      <c r="E47" t="s">
        <v>53</v>
      </c>
      <c r="F47" t="s">
        <v>79</v>
      </c>
      <c r="G47" t="s">
        <v>62</v>
      </c>
      <c r="H47">
        <v>840</v>
      </c>
      <c r="I47">
        <v>405.07</v>
      </c>
      <c r="J47">
        <v>0</v>
      </c>
      <c r="K47">
        <v>0</v>
      </c>
      <c r="L47">
        <v>0</v>
      </c>
      <c r="M47">
        <v>0</v>
      </c>
      <c r="N47">
        <v>0</v>
      </c>
      <c r="O47">
        <v>40.507000000000005</v>
      </c>
      <c r="P47">
        <v>445.577</v>
      </c>
      <c r="Q47">
        <v>2301</v>
      </c>
      <c r="R47" t="s">
        <v>44</v>
      </c>
      <c r="S47">
        <v>840</v>
      </c>
    </row>
    <row r="48" spans="1:19" x14ac:dyDescent="0.3">
      <c r="A48" t="s">
        <v>207</v>
      </c>
      <c r="B48" s="42">
        <v>44944</v>
      </c>
      <c r="C48" t="s">
        <v>179</v>
      </c>
      <c r="D48">
        <v>3</v>
      </c>
      <c r="E48" t="s">
        <v>51</v>
      </c>
      <c r="F48" t="s">
        <v>77</v>
      </c>
      <c r="G48" t="s">
        <v>49</v>
      </c>
      <c r="H48">
        <v>4050</v>
      </c>
      <c r="I48">
        <v>1465.26</v>
      </c>
      <c r="J48">
        <v>135</v>
      </c>
      <c r="K48">
        <v>0</v>
      </c>
      <c r="L48">
        <v>0</v>
      </c>
      <c r="M48">
        <v>0</v>
      </c>
      <c r="N48">
        <v>148.5</v>
      </c>
      <c r="O48">
        <v>160.02600000000001</v>
      </c>
      <c r="P48">
        <v>1908.7860000000001</v>
      </c>
      <c r="Q48">
        <v>2301</v>
      </c>
      <c r="R48" t="s">
        <v>44</v>
      </c>
      <c r="S48">
        <v>4050</v>
      </c>
    </row>
    <row r="49" spans="1:19" x14ac:dyDescent="0.3">
      <c r="A49" t="s">
        <v>206</v>
      </c>
      <c r="B49" s="42">
        <v>44944</v>
      </c>
      <c r="C49" t="s">
        <v>188</v>
      </c>
      <c r="D49">
        <v>2</v>
      </c>
      <c r="E49" t="s">
        <v>53</v>
      </c>
      <c r="F49" t="s">
        <v>79</v>
      </c>
      <c r="G49" t="s">
        <v>62</v>
      </c>
      <c r="H49">
        <v>196</v>
      </c>
      <c r="I49">
        <v>40.08</v>
      </c>
      <c r="J49">
        <v>0</v>
      </c>
      <c r="K49">
        <v>0</v>
      </c>
      <c r="L49">
        <v>0</v>
      </c>
      <c r="M49">
        <v>0</v>
      </c>
      <c r="N49">
        <v>0</v>
      </c>
      <c r="O49">
        <v>4.008</v>
      </c>
      <c r="P49">
        <v>44.088000000000001</v>
      </c>
      <c r="Q49">
        <v>2301</v>
      </c>
      <c r="R49" t="s">
        <v>44</v>
      </c>
      <c r="S49">
        <v>196</v>
      </c>
    </row>
    <row r="50" spans="1:19" x14ac:dyDescent="0.3">
      <c r="A50" t="s">
        <v>208</v>
      </c>
      <c r="B50" s="42">
        <v>44944</v>
      </c>
      <c r="C50" t="s">
        <v>179</v>
      </c>
      <c r="D50">
        <v>6</v>
      </c>
      <c r="E50" t="s">
        <v>51</v>
      </c>
      <c r="F50" t="s">
        <v>78</v>
      </c>
      <c r="G50" t="s">
        <v>49</v>
      </c>
      <c r="H50">
        <v>1556.95</v>
      </c>
      <c r="I50">
        <v>255.83</v>
      </c>
      <c r="J50">
        <v>20</v>
      </c>
      <c r="K50">
        <v>0</v>
      </c>
      <c r="L50">
        <v>0</v>
      </c>
      <c r="M50">
        <v>0</v>
      </c>
      <c r="N50">
        <v>0</v>
      </c>
      <c r="O50">
        <v>27.583000000000006</v>
      </c>
      <c r="P50">
        <v>303.41300000000007</v>
      </c>
      <c r="Q50">
        <v>2301</v>
      </c>
      <c r="R50" t="s">
        <v>44</v>
      </c>
      <c r="S50">
        <v>1556.95</v>
      </c>
    </row>
    <row r="51" spans="1:19" x14ac:dyDescent="0.3">
      <c r="A51" t="s">
        <v>210</v>
      </c>
      <c r="B51" s="42">
        <v>44944</v>
      </c>
      <c r="C51" t="s">
        <v>189</v>
      </c>
      <c r="D51">
        <v>4</v>
      </c>
      <c r="E51" t="s">
        <v>51</v>
      </c>
      <c r="F51" t="s">
        <v>80</v>
      </c>
      <c r="G51" t="s">
        <v>49</v>
      </c>
      <c r="H51">
        <v>570</v>
      </c>
      <c r="I51">
        <v>199.5</v>
      </c>
      <c r="J51">
        <v>0</v>
      </c>
      <c r="K51">
        <v>0</v>
      </c>
      <c r="L51">
        <v>0</v>
      </c>
      <c r="M51">
        <v>0</v>
      </c>
      <c r="N51">
        <v>0</v>
      </c>
      <c r="O51">
        <v>19.950000000000003</v>
      </c>
      <c r="P51">
        <v>219.45</v>
      </c>
      <c r="Q51">
        <v>2301</v>
      </c>
      <c r="R51" t="s">
        <v>44</v>
      </c>
      <c r="S51">
        <v>570</v>
      </c>
    </row>
    <row r="52" spans="1:19" x14ac:dyDescent="0.3">
      <c r="A52" t="s">
        <v>205</v>
      </c>
      <c r="B52" s="42">
        <v>44945</v>
      </c>
      <c r="C52" t="s">
        <v>190</v>
      </c>
      <c r="D52">
        <v>11</v>
      </c>
      <c r="E52" t="s">
        <v>53</v>
      </c>
      <c r="F52" t="s">
        <v>81</v>
      </c>
      <c r="G52" t="s">
        <v>63</v>
      </c>
      <c r="H52">
        <v>7080</v>
      </c>
      <c r="I52">
        <v>3676.03</v>
      </c>
      <c r="J52">
        <v>0</v>
      </c>
      <c r="K52">
        <v>0</v>
      </c>
      <c r="L52">
        <v>0</v>
      </c>
      <c r="M52">
        <v>0</v>
      </c>
      <c r="N52">
        <v>0</v>
      </c>
      <c r="O52">
        <v>367.60300000000007</v>
      </c>
      <c r="P52">
        <v>4043.6330000000003</v>
      </c>
      <c r="Q52">
        <v>2301</v>
      </c>
      <c r="R52" t="s">
        <v>44</v>
      </c>
      <c r="S52">
        <v>7080</v>
      </c>
    </row>
    <row r="53" spans="1:19" x14ac:dyDescent="0.3">
      <c r="A53" t="s">
        <v>209</v>
      </c>
      <c r="B53" s="42">
        <v>44945</v>
      </c>
      <c r="C53" t="s">
        <v>174</v>
      </c>
      <c r="D53">
        <v>6</v>
      </c>
      <c r="E53" t="s">
        <v>53</v>
      </c>
      <c r="F53" t="s">
        <v>80</v>
      </c>
      <c r="G53" t="s">
        <v>50</v>
      </c>
      <c r="H53">
        <v>2522</v>
      </c>
      <c r="I53">
        <v>1084.46</v>
      </c>
      <c r="J53">
        <v>0</v>
      </c>
      <c r="K53">
        <v>0</v>
      </c>
      <c r="L53">
        <v>0</v>
      </c>
      <c r="M53">
        <v>0</v>
      </c>
      <c r="N53">
        <v>-0.01</v>
      </c>
      <c r="O53">
        <v>108.44600000000001</v>
      </c>
      <c r="P53">
        <v>1192.896</v>
      </c>
      <c r="Q53">
        <v>2301</v>
      </c>
      <c r="R53" t="s">
        <v>44</v>
      </c>
      <c r="S53">
        <v>2522</v>
      </c>
    </row>
    <row r="54" spans="1:19" x14ac:dyDescent="0.3">
      <c r="A54" t="s">
        <v>206</v>
      </c>
      <c r="B54" s="42">
        <v>44945</v>
      </c>
      <c r="C54" t="s">
        <v>190</v>
      </c>
      <c r="D54">
        <v>10</v>
      </c>
      <c r="E54" t="s">
        <v>53</v>
      </c>
      <c r="F54" t="s">
        <v>81</v>
      </c>
      <c r="G54" t="s">
        <v>63</v>
      </c>
      <c r="H54">
        <v>2192.9499999999998</v>
      </c>
      <c r="I54">
        <v>653.88</v>
      </c>
      <c r="J54">
        <v>0</v>
      </c>
      <c r="K54">
        <v>0</v>
      </c>
      <c r="L54">
        <v>0</v>
      </c>
      <c r="M54">
        <v>0</v>
      </c>
      <c r="N54">
        <v>0</v>
      </c>
      <c r="O54">
        <v>65.388000000000005</v>
      </c>
      <c r="P54">
        <v>719.26800000000003</v>
      </c>
      <c r="Q54">
        <v>2301</v>
      </c>
      <c r="R54" t="s">
        <v>44</v>
      </c>
      <c r="S54">
        <v>2192.9499999999998</v>
      </c>
    </row>
    <row r="55" spans="1:19" x14ac:dyDescent="0.3">
      <c r="A55" t="s">
        <v>208</v>
      </c>
      <c r="B55" s="42">
        <v>44945</v>
      </c>
      <c r="C55" t="s">
        <v>185</v>
      </c>
      <c r="D55">
        <v>9</v>
      </c>
      <c r="E55" t="s">
        <v>59</v>
      </c>
      <c r="F55" t="s">
        <v>79</v>
      </c>
      <c r="G55" t="s">
        <v>91</v>
      </c>
      <c r="H55">
        <v>3176.6</v>
      </c>
      <c r="I55">
        <v>456.07</v>
      </c>
      <c r="J55">
        <v>62.5</v>
      </c>
      <c r="K55">
        <v>0</v>
      </c>
      <c r="L55">
        <v>0</v>
      </c>
      <c r="M55">
        <v>0</v>
      </c>
      <c r="N55">
        <v>0</v>
      </c>
      <c r="O55">
        <v>51.856999999999999</v>
      </c>
      <c r="P55">
        <v>570.42699999999991</v>
      </c>
      <c r="Q55">
        <v>2301</v>
      </c>
      <c r="R55" t="s">
        <v>44</v>
      </c>
      <c r="S55">
        <v>3176.6</v>
      </c>
    </row>
    <row r="56" spans="1:19" x14ac:dyDescent="0.3">
      <c r="A56" t="s">
        <v>210</v>
      </c>
      <c r="B56" s="42">
        <v>44945</v>
      </c>
      <c r="C56" t="s">
        <v>182</v>
      </c>
      <c r="D56">
        <v>6</v>
      </c>
      <c r="E56" t="s">
        <v>51</v>
      </c>
      <c r="F56" t="s">
        <v>80</v>
      </c>
      <c r="G56" t="s">
        <v>49</v>
      </c>
      <c r="H56">
        <v>840</v>
      </c>
      <c r="I56">
        <v>294</v>
      </c>
      <c r="J56">
        <v>0</v>
      </c>
      <c r="K56">
        <v>0</v>
      </c>
      <c r="L56">
        <v>0</v>
      </c>
      <c r="M56">
        <v>0</v>
      </c>
      <c r="N56">
        <v>0</v>
      </c>
      <c r="O56">
        <v>29.400000000000002</v>
      </c>
      <c r="P56">
        <v>323.39999999999998</v>
      </c>
      <c r="Q56">
        <v>2301</v>
      </c>
      <c r="R56" t="s">
        <v>44</v>
      </c>
      <c r="S56">
        <v>840</v>
      </c>
    </row>
    <row r="57" spans="1:19" x14ac:dyDescent="0.3">
      <c r="A57" t="s">
        <v>205</v>
      </c>
      <c r="B57" s="42">
        <v>44946</v>
      </c>
      <c r="C57" t="s">
        <v>174</v>
      </c>
      <c r="D57">
        <v>6</v>
      </c>
      <c r="E57" t="s">
        <v>53</v>
      </c>
      <c r="F57" t="s">
        <v>80</v>
      </c>
      <c r="G57" t="s">
        <v>50</v>
      </c>
      <c r="H57">
        <v>840</v>
      </c>
      <c r="I57">
        <v>397.77</v>
      </c>
      <c r="J57">
        <v>0</v>
      </c>
      <c r="K57">
        <v>0</v>
      </c>
      <c r="L57">
        <v>0</v>
      </c>
      <c r="M57">
        <v>0</v>
      </c>
      <c r="N57">
        <v>0</v>
      </c>
      <c r="O57">
        <v>39.777000000000001</v>
      </c>
      <c r="P57">
        <v>437.54699999999997</v>
      </c>
      <c r="Q57">
        <v>2301</v>
      </c>
      <c r="R57" t="s">
        <v>44</v>
      </c>
      <c r="S57">
        <v>840</v>
      </c>
    </row>
    <row r="58" spans="1:19" x14ac:dyDescent="0.3">
      <c r="A58" t="s">
        <v>206</v>
      </c>
      <c r="B58" s="42">
        <v>44946</v>
      </c>
      <c r="C58" t="s">
        <v>174</v>
      </c>
      <c r="D58">
        <v>6</v>
      </c>
      <c r="E58" t="s">
        <v>51</v>
      </c>
      <c r="F58" t="s">
        <v>80</v>
      </c>
      <c r="G58" t="s">
        <v>49</v>
      </c>
      <c r="H58">
        <v>1273</v>
      </c>
      <c r="I58">
        <v>212.31</v>
      </c>
      <c r="J58">
        <v>0</v>
      </c>
      <c r="K58">
        <v>0</v>
      </c>
      <c r="L58">
        <v>0</v>
      </c>
      <c r="M58">
        <v>0</v>
      </c>
      <c r="N58">
        <v>0</v>
      </c>
      <c r="O58">
        <v>21.231000000000002</v>
      </c>
      <c r="P58">
        <v>233.541</v>
      </c>
      <c r="Q58">
        <v>2301</v>
      </c>
      <c r="R58" t="s">
        <v>44</v>
      </c>
      <c r="S58">
        <v>1273</v>
      </c>
    </row>
    <row r="59" spans="1:19" x14ac:dyDescent="0.3">
      <c r="A59" t="s">
        <v>205</v>
      </c>
      <c r="B59" s="42">
        <v>44947</v>
      </c>
      <c r="C59" t="s">
        <v>177</v>
      </c>
      <c r="D59">
        <v>4</v>
      </c>
      <c r="E59" t="s">
        <v>51</v>
      </c>
      <c r="F59" t="s">
        <v>80</v>
      </c>
      <c r="G59" t="s">
        <v>49</v>
      </c>
      <c r="H59">
        <v>7136</v>
      </c>
      <c r="I59">
        <v>3441.99</v>
      </c>
      <c r="J59">
        <v>0</v>
      </c>
      <c r="K59">
        <v>0</v>
      </c>
      <c r="L59">
        <v>0</v>
      </c>
      <c r="M59">
        <v>0</v>
      </c>
      <c r="N59">
        <v>0</v>
      </c>
      <c r="O59">
        <v>344.19900000000001</v>
      </c>
      <c r="P59">
        <v>3786.1889999999999</v>
      </c>
      <c r="Q59">
        <v>2301</v>
      </c>
      <c r="R59" t="s">
        <v>44</v>
      </c>
      <c r="S59">
        <v>7136</v>
      </c>
    </row>
    <row r="60" spans="1:19" x14ac:dyDescent="0.3">
      <c r="A60" t="s">
        <v>206</v>
      </c>
      <c r="B60" s="42">
        <v>44947</v>
      </c>
      <c r="C60" t="s">
        <v>177</v>
      </c>
      <c r="D60">
        <v>4</v>
      </c>
      <c r="E60" t="s">
        <v>51</v>
      </c>
      <c r="F60" t="s">
        <v>80</v>
      </c>
      <c r="G60" t="s">
        <v>49</v>
      </c>
      <c r="H60">
        <v>547</v>
      </c>
      <c r="I60">
        <v>134.38</v>
      </c>
      <c r="J60">
        <v>0</v>
      </c>
      <c r="K60">
        <v>0</v>
      </c>
      <c r="L60">
        <v>0</v>
      </c>
      <c r="M60">
        <v>0</v>
      </c>
      <c r="N60">
        <v>0</v>
      </c>
      <c r="O60">
        <v>13.438000000000001</v>
      </c>
      <c r="P60">
        <v>147.81799999999998</v>
      </c>
      <c r="Q60">
        <v>2301</v>
      </c>
      <c r="R60" t="s">
        <v>44</v>
      </c>
      <c r="S60">
        <v>547</v>
      </c>
    </row>
    <row r="61" spans="1:19" x14ac:dyDescent="0.3">
      <c r="A61" t="s">
        <v>206</v>
      </c>
      <c r="B61" s="42">
        <v>44947</v>
      </c>
      <c r="C61" t="s">
        <v>180</v>
      </c>
      <c r="D61">
        <v>1</v>
      </c>
      <c r="E61" t="s">
        <v>83</v>
      </c>
      <c r="F61" t="s">
        <v>80</v>
      </c>
      <c r="G61" t="s">
        <v>57</v>
      </c>
      <c r="H61">
        <v>91</v>
      </c>
      <c r="I61">
        <v>18.100000000000001</v>
      </c>
      <c r="J61">
        <v>0</v>
      </c>
      <c r="K61">
        <v>0</v>
      </c>
      <c r="L61">
        <v>0</v>
      </c>
      <c r="M61">
        <v>0</v>
      </c>
      <c r="N61">
        <v>0</v>
      </c>
      <c r="O61">
        <v>1.8100000000000003</v>
      </c>
      <c r="P61">
        <v>19.91</v>
      </c>
      <c r="Q61">
        <v>2301</v>
      </c>
      <c r="R61" t="s">
        <v>44</v>
      </c>
      <c r="S61">
        <v>91</v>
      </c>
    </row>
    <row r="62" spans="1:19" x14ac:dyDescent="0.3">
      <c r="A62" t="s">
        <v>210</v>
      </c>
      <c r="B62" s="42">
        <v>44947</v>
      </c>
      <c r="C62" t="s">
        <v>189</v>
      </c>
      <c r="D62">
        <v>2</v>
      </c>
      <c r="E62" t="s">
        <v>51</v>
      </c>
      <c r="F62" t="s">
        <v>84</v>
      </c>
      <c r="G62" t="s">
        <v>49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2301</v>
      </c>
      <c r="R62" t="s">
        <v>44</v>
      </c>
      <c r="S62">
        <v>0</v>
      </c>
    </row>
    <row r="63" spans="1:19" x14ac:dyDescent="0.3">
      <c r="A63" t="s">
        <v>207</v>
      </c>
      <c r="B63" s="42">
        <v>44948</v>
      </c>
      <c r="C63" t="s">
        <v>184</v>
      </c>
      <c r="D63">
        <v>4</v>
      </c>
      <c r="E63" t="s">
        <v>53</v>
      </c>
      <c r="F63" t="s">
        <v>89</v>
      </c>
      <c r="G63" t="s">
        <v>56</v>
      </c>
      <c r="H63">
        <v>3664.58</v>
      </c>
      <c r="I63">
        <v>1465.83</v>
      </c>
      <c r="J63">
        <v>135</v>
      </c>
      <c r="K63">
        <v>0</v>
      </c>
      <c r="L63">
        <v>0</v>
      </c>
      <c r="M63">
        <v>0</v>
      </c>
      <c r="N63">
        <v>0</v>
      </c>
      <c r="O63">
        <v>160.083</v>
      </c>
      <c r="P63">
        <v>1760.913</v>
      </c>
      <c r="Q63">
        <v>2301</v>
      </c>
      <c r="R63" t="s">
        <v>44</v>
      </c>
      <c r="S63">
        <v>3664.58</v>
      </c>
    </row>
    <row r="64" spans="1:19" x14ac:dyDescent="0.3">
      <c r="A64" t="s">
        <v>207</v>
      </c>
      <c r="B64" s="42">
        <v>44948</v>
      </c>
      <c r="C64" t="s">
        <v>185</v>
      </c>
      <c r="D64">
        <v>3</v>
      </c>
      <c r="E64" t="s">
        <v>51</v>
      </c>
      <c r="F64" t="s">
        <v>90</v>
      </c>
      <c r="G64" t="s">
        <v>49</v>
      </c>
      <c r="H64">
        <v>3263.73</v>
      </c>
      <c r="I64">
        <v>1305.49</v>
      </c>
      <c r="J64">
        <v>107.5</v>
      </c>
      <c r="K64">
        <v>0</v>
      </c>
      <c r="L64">
        <v>0</v>
      </c>
      <c r="M64">
        <v>0</v>
      </c>
      <c r="N64">
        <v>0</v>
      </c>
      <c r="O64">
        <v>141.29900000000001</v>
      </c>
      <c r="P64">
        <v>1554.289</v>
      </c>
      <c r="Q64">
        <v>2301</v>
      </c>
      <c r="R64" t="s">
        <v>44</v>
      </c>
      <c r="S64">
        <v>3263.73</v>
      </c>
    </row>
    <row r="65" spans="1:19" x14ac:dyDescent="0.3">
      <c r="A65" t="s">
        <v>209</v>
      </c>
      <c r="B65" s="42">
        <v>44948</v>
      </c>
      <c r="C65" t="s">
        <v>175</v>
      </c>
      <c r="D65">
        <v>12</v>
      </c>
      <c r="E65" t="s">
        <v>53</v>
      </c>
      <c r="F65" t="s">
        <v>84</v>
      </c>
      <c r="G65" t="s">
        <v>56</v>
      </c>
      <c r="H65">
        <v>791</v>
      </c>
      <c r="I65">
        <v>340.13</v>
      </c>
      <c r="J65">
        <v>0</v>
      </c>
      <c r="K65">
        <v>0</v>
      </c>
      <c r="L65">
        <v>0</v>
      </c>
      <c r="M65">
        <v>0</v>
      </c>
      <c r="N65">
        <v>-0.04</v>
      </c>
      <c r="O65">
        <v>34.012999999999998</v>
      </c>
      <c r="P65">
        <v>374.10299999999995</v>
      </c>
      <c r="Q65">
        <v>2301</v>
      </c>
      <c r="R65" t="s">
        <v>44</v>
      </c>
      <c r="S65">
        <v>791</v>
      </c>
    </row>
    <row r="66" spans="1:19" x14ac:dyDescent="0.3">
      <c r="A66" t="s">
        <v>209</v>
      </c>
      <c r="B66" s="42">
        <v>44948</v>
      </c>
      <c r="C66" t="s">
        <v>187</v>
      </c>
      <c r="D66">
        <v>8</v>
      </c>
      <c r="E66" t="s">
        <v>53</v>
      </c>
      <c r="F66" t="s">
        <v>84</v>
      </c>
      <c r="G66" t="s">
        <v>49</v>
      </c>
      <c r="H66">
        <v>8144</v>
      </c>
      <c r="I66">
        <v>3339.04</v>
      </c>
      <c r="J66">
        <v>0</v>
      </c>
      <c r="K66">
        <v>0</v>
      </c>
      <c r="L66">
        <v>0</v>
      </c>
      <c r="M66">
        <v>0</v>
      </c>
      <c r="N66">
        <v>-0.04</v>
      </c>
      <c r="O66">
        <v>333.904</v>
      </c>
      <c r="P66">
        <v>3672.904</v>
      </c>
      <c r="Q66">
        <v>2301</v>
      </c>
      <c r="R66" t="s">
        <v>44</v>
      </c>
      <c r="S66">
        <v>8144</v>
      </c>
    </row>
    <row r="67" spans="1:19" x14ac:dyDescent="0.3">
      <c r="A67" t="s">
        <v>208</v>
      </c>
      <c r="B67" s="42">
        <v>44948</v>
      </c>
      <c r="C67" t="s">
        <v>184</v>
      </c>
      <c r="D67">
        <v>4</v>
      </c>
      <c r="E67" t="s">
        <v>53</v>
      </c>
      <c r="F67" t="s">
        <v>89</v>
      </c>
      <c r="G67" t="s">
        <v>56</v>
      </c>
      <c r="H67">
        <v>707.43</v>
      </c>
      <c r="I67">
        <v>149.79</v>
      </c>
      <c r="J67">
        <v>17.5</v>
      </c>
      <c r="K67">
        <v>0</v>
      </c>
      <c r="L67">
        <v>0</v>
      </c>
      <c r="M67">
        <v>0</v>
      </c>
      <c r="N67">
        <v>0</v>
      </c>
      <c r="O67">
        <v>16.728999999999999</v>
      </c>
      <c r="P67">
        <v>184.01900000000001</v>
      </c>
      <c r="Q67">
        <v>2301</v>
      </c>
      <c r="R67" t="s">
        <v>44</v>
      </c>
      <c r="S67">
        <v>707.43</v>
      </c>
    </row>
    <row r="68" spans="1:19" x14ac:dyDescent="0.3">
      <c r="A68" t="s">
        <v>208</v>
      </c>
      <c r="B68" s="42">
        <v>44948</v>
      </c>
      <c r="C68" t="s">
        <v>185</v>
      </c>
      <c r="D68">
        <v>3</v>
      </c>
      <c r="E68" t="s">
        <v>51</v>
      </c>
      <c r="F68" t="s">
        <v>90</v>
      </c>
      <c r="G68" t="s">
        <v>49</v>
      </c>
      <c r="H68">
        <v>179</v>
      </c>
      <c r="I68">
        <v>35.799999999999997</v>
      </c>
      <c r="J68">
        <v>5</v>
      </c>
      <c r="K68">
        <v>0</v>
      </c>
      <c r="L68">
        <v>0</v>
      </c>
      <c r="M68">
        <v>0</v>
      </c>
      <c r="N68">
        <v>0</v>
      </c>
      <c r="O68">
        <v>4.08</v>
      </c>
      <c r="P68">
        <v>44.879999999999995</v>
      </c>
      <c r="Q68">
        <v>2301</v>
      </c>
      <c r="R68" t="s">
        <v>44</v>
      </c>
      <c r="S68">
        <v>179</v>
      </c>
    </row>
    <row r="69" spans="1:19" x14ac:dyDescent="0.3">
      <c r="A69" t="s">
        <v>205</v>
      </c>
      <c r="B69" s="42">
        <v>44949</v>
      </c>
      <c r="C69" t="s">
        <v>174</v>
      </c>
      <c r="D69">
        <v>6</v>
      </c>
      <c r="E69" t="s">
        <v>51</v>
      </c>
      <c r="F69" t="s">
        <v>85</v>
      </c>
      <c r="G69" t="s">
        <v>86</v>
      </c>
      <c r="H69">
        <v>4830</v>
      </c>
      <c r="I69">
        <v>2340</v>
      </c>
      <c r="J69">
        <v>0</v>
      </c>
      <c r="K69">
        <v>0</v>
      </c>
      <c r="L69">
        <v>0</v>
      </c>
      <c r="M69">
        <v>0</v>
      </c>
      <c r="N69">
        <v>0</v>
      </c>
      <c r="O69">
        <v>234</v>
      </c>
      <c r="P69">
        <v>2574</v>
      </c>
      <c r="Q69">
        <v>2301</v>
      </c>
      <c r="R69" t="s">
        <v>44</v>
      </c>
      <c r="S69">
        <v>4830</v>
      </c>
    </row>
    <row r="70" spans="1:19" x14ac:dyDescent="0.3">
      <c r="A70" t="s">
        <v>205</v>
      </c>
      <c r="B70" s="42">
        <v>44949</v>
      </c>
      <c r="C70" t="s">
        <v>175</v>
      </c>
      <c r="D70">
        <v>12</v>
      </c>
      <c r="E70" t="s">
        <v>53</v>
      </c>
      <c r="F70" t="s">
        <v>84</v>
      </c>
      <c r="G70" t="s">
        <v>56</v>
      </c>
      <c r="H70">
        <v>14016</v>
      </c>
      <c r="I70">
        <v>7045.84</v>
      </c>
      <c r="J70">
        <v>0</v>
      </c>
      <c r="K70">
        <v>0</v>
      </c>
      <c r="L70">
        <v>0</v>
      </c>
      <c r="M70">
        <v>0</v>
      </c>
      <c r="N70">
        <v>0</v>
      </c>
      <c r="O70">
        <v>704.58400000000006</v>
      </c>
      <c r="P70">
        <v>7750.424</v>
      </c>
      <c r="Q70">
        <v>2301</v>
      </c>
      <c r="R70" t="s">
        <v>44</v>
      </c>
      <c r="S70">
        <v>14016</v>
      </c>
    </row>
    <row r="71" spans="1:19" x14ac:dyDescent="0.3">
      <c r="A71" t="s">
        <v>205</v>
      </c>
      <c r="B71" s="42">
        <v>44949</v>
      </c>
      <c r="C71" t="s">
        <v>187</v>
      </c>
      <c r="D71">
        <v>7</v>
      </c>
      <c r="E71" t="s">
        <v>53</v>
      </c>
      <c r="F71" t="s">
        <v>84</v>
      </c>
      <c r="G71" t="s">
        <v>49</v>
      </c>
      <c r="H71">
        <v>7950</v>
      </c>
      <c r="I71">
        <v>3806.75</v>
      </c>
      <c r="J71">
        <v>0</v>
      </c>
      <c r="K71">
        <v>0</v>
      </c>
      <c r="L71">
        <v>0</v>
      </c>
      <c r="M71">
        <v>0</v>
      </c>
      <c r="N71">
        <v>0</v>
      </c>
      <c r="O71">
        <v>380.67500000000001</v>
      </c>
      <c r="P71">
        <v>4187.4250000000002</v>
      </c>
      <c r="Q71">
        <v>2301</v>
      </c>
      <c r="R71" t="s">
        <v>44</v>
      </c>
      <c r="S71">
        <v>7950</v>
      </c>
    </row>
    <row r="72" spans="1:19" x14ac:dyDescent="0.3">
      <c r="A72" t="s">
        <v>205</v>
      </c>
      <c r="B72" s="42">
        <v>44949</v>
      </c>
      <c r="C72" t="s">
        <v>191</v>
      </c>
      <c r="D72">
        <v>9</v>
      </c>
      <c r="E72" t="s">
        <v>53</v>
      </c>
      <c r="F72" t="s">
        <v>87</v>
      </c>
      <c r="G72" t="s">
        <v>88</v>
      </c>
      <c r="H72">
        <v>8430</v>
      </c>
      <c r="I72">
        <v>4040.72</v>
      </c>
      <c r="J72">
        <v>0</v>
      </c>
      <c r="K72">
        <v>0</v>
      </c>
      <c r="L72">
        <v>0</v>
      </c>
      <c r="M72">
        <v>0</v>
      </c>
      <c r="N72">
        <v>0</v>
      </c>
      <c r="O72">
        <v>404.072</v>
      </c>
      <c r="P72">
        <v>4444.7919999999995</v>
      </c>
      <c r="Q72">
        <v>2301</v>
      </c>
      <c r="R72" t="s">
        <v>44</v>
      </c>
      <c r="S72">
        <v>8430</v>
      </c>
    </row>
    <row r="73" spans="1:19" x14ac:dyDescent="0.3">
      <c r="A73" t="s">
        <v>209</v>
      </c>
      <c r="B73" s="42">
        <v>44949</v>
      </c>
      <c r="C73" t="s">
        <v>190</v>
      </c>
      <c r="D73">
        <v>7</v>
      </c>
      <c r="E73" t="s">
        <v>53</v>
      </c>
      <c r="F73" t="s">
        <v>87</v>
      </c>
      <c r="G73" t="s">
        <v>92</v>
      </c>
      <c r="H73">
        <v>9909</v>
      </c>
      <c r="I73">
        <v>4260.87</v>
      </c>
      <c r="J73">
        <v>0</v>
      </c>
      <c r="K73">
        <v>0</v>
      </c>
      <c r="L73">
        <v>0</v>
      </c>
      <c r="M73">
        <v>0</v>
      </c>
      <c r="N73">
        <v>0.04</v>
      </c>
      <c r="O73">
        <v>426.08699999999999</v>
      </c>
      <c r="P73">
        <v>4686.9969999999994</v>
      </c>
      <c r="Q73">
        <v>2301</v>
      </c>
      <c r="R73" t="s">
        <v>44</v>
      </c>
      <c r="S73">
        <v>9909</v>
      </c>
    </row>
    <row r="74" spans="1:19" x14ac:dyDescent="0.3">
      <c r="A74" t="s">
        <v>206</v>
      </c>
      <c r="B74" s="42">
        <v>44949</v>
      </c>
      <c r="C74" t="s">
        <v>174</v>
      </c>
      <c r="D74">
        <v>6</v>
      </c>
      <c r="E74" t="s">
        <v>51</v>
      </c>
      <c r="F74" t="s">
        <v>85</v>
      </c>
      <c r="G74" t="s">
        <v>86</v>
      </c>
      <c r="H74">
        <v>723</v>
      </c>
      <c r="I74">
        <v>165.99</v>
      </c>
      <c r="J74">
        <v>0</v>
      </c>
      <c r="K74">
        <v>0</v>
      </c>
      <c r="L74">
        <v>0</v>
      </c>
      <c r="M74">
        <v>0</v>
      </c>
      <c r="N74">
        <v>0</v>
      </c>
      <c r="O74">
        <v>16.599</v>
      </c>
      <c r="P74">
        <v>182.589</v>
      </c>
      <c r="Q74">
        <v>2301</v>
      </c>
      <c r="R74" t="s">
        <v>44</v>
      </c>
      <c r="S74">
        <v>723</v>
      </c>
    </row>
    <row r="75" spans="1:19" x14ac:dyDescent="0.3">
      <c r="A75" t="s">
        <v>206</v>
      </c>
      <c r="B75" s="42">
        <v>44949</v>
      </c>
      <c r="C75" t="s">
        <v>175</v>
      </c>
      <c r="D75">
        <v>12</v>
      </c>
      <c r="E75" t="s">
        <v>53</v>
      </c>
      <c r="F75" t="s">
        <v>84</v>
      </c>
      <c r="G75" t="s">
        <v>56</v>
      </c>
      <c r="H75">
        <v>4801</v>
      </c>
      <c r="I75">
        <v>964.81</v>
      </c>
      <c r="J75">
        <v>0</v>
      </c>
      <c r="K75">
        <v>0</v>
      </c>
      <c r="L75">
        <v>0</v>
      </c>
      <c r="M75">
        <v>0</v>
      </c>
      <c r="N75">
        <v>0</v>
      </c>
      <c r="O75">
        <v>96.480999999999995</v>
      </c>
      <c r="P75">
        <v>1061.2909999999999</v>
      </c>
      <c r="Q75">
        <v>2301</v>
      </c>
      <c r="R75" t="s">
        <v>44</v>
      </c>
      <c r="S75">
        <v>4801</v>
      </c>
    </row>
    <row r="76" spans="1:19" x14ac:dyDescent="0.3">
      <c r="A76" t="s">
        <v>206</v>
      </c>
      <c r="B76" s="42">
        <v>44949</v>
      </c>
      <c r="C76" t="s">
        <v>191</v>
      </c>
      <c r="D76">
        <v>9</v>
      </c>
      <c r="E76" t="s">
        <v>53</v>
      </c>
      <c r="F76" t="s">
        <v>87</v>
      </c>
      <c r="G76" t="s">
        <v>88</v>
      </c>
      <c r="H76">
        <v>1604</v>
      </c>
      <c r="I76">
        <v>387.56</v>
      </c>
      <c r="J76">
        <v>0</v>
      </c>
      <c r="K76">
        <v>0</v>
      </c>
      <c r="L76">
        <v>0</v>
      </c>
      <c r="M76">
        <v>0</v>
      </c>
      <c r="N76">
        <v>0</v>
      </c>
      <c r="O76">
        <v>38.756</v>
      </c>
      <c r="P76">
        <v>426.31600000000003</v>
      </c>
      <c r="Q76">
        <v>2301</v>
      </c>
      <c r="R76" t="s">
        <v>44</v>
      </c>
      <c r="S76">
        <v>1604</v>
      </c>
    </row>
    <row r="77" spans="1:19" x14ac:dyDescent="0.3">
      <c r="A77" t="s">
        <v>207</v>
      </c>
      <c r="B77" s="42">
        <v>44950</v>
      </c>
      <c r="C77" t="s">
        <v>190</v>
      </c>
      <c r="D77">
        <v>7</v>
      </c>
      <c r="E77" t="s">
        <v>53</v>
      </c>
      <c r="F77" t="s">
        <v>87</v>
      </c>
      <c r="G77" t="s">
        <v>92</v>
      </c>
      <c r="H77">
        <v>17032.7</v>
      </c>
      <c r="I77">
        <v>6813.08</v>
      </c>
      <c r="J77">
        <v>492.5</v>
      </c>
      <c r="K77">
        <v>0</v>
      </c>
      <c r="L77">
        <v>0</v>
      </c>
      <c r="M77">
        <v>0</v>
      </c>
      <c r="N77">
        <v>0</v>
      </c>
      <c r="O77">
        <v>730.55799999999999</v>
      </c>
      <c r="P77">
        <v>8036.1379999999999</v>
      </c>
      <c r="Q77">
        <v>2301</v>
      </c>
      <c r="R77" t="s">
        <v>44</v>
      </c>
      <c r="S77">
        <v>17032.7</v>
      </c>
    </row>
    <row r="78" spans="1:19" x14ac:dyDescent="0.3">
      <c r="A78" t="s">
        <v>207</v>
      </c>
      <c r="B78" s="42">
        <v>44950</v>
      </c>
      <c r="C78" t="s">
        <v>192</v>
      </c>
      <c r="D78">
        <v>2</v>
      </c>
      <c r="E78" t="s">
        <v>51</v>
      </c>
      <c r="F78" t="s">
        <v>84</v>
      </c>
      <c r="G78" t="s">
        <v>49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2301</v>
      </c>
      <c r="R78" t="s">
        <v>44</v>
      </c>
      <c r="S78">
        <v>0</v>
      </c>
    </row>
    <row r="79" spans="1:19" x14ac:dyDescent="0.3">
      <c r="A79" t="s">
        <v>207</v>
      </c>
      <c r="B79" s="42">
        <v>44950</v>
      </c>
      <c r="C79" t="s">
        <v>179</v>
      </c>
      <c r="D79">
        <v>2</v>
      </c>
      <c r="E79" t="s">
        <v>51</v>
      </c>
      <c r="F79" t="s">
        <v>93</v>
      </c>
      <c r="G79" t="s">
        <v>94</v>
      </c>
      <c r="H79">
        <v>632.55999999999995</v>
      </c>
      <c r="I79">
        <v>178.65</v>
      </c>
      <c r="J79">
        <v>15</v>
      </c>
      <c r="K79">
        <v>0</v>
      </c>
      <c r="L79">
        <v>0</v>
      </c>
      <c r="M79">
        <v>0</v>
      </c>
      <c r="N79">
        <v>0</v>
      </c>
      <c r="O79">
        <v>19.365000000000002</v>
      </c>
      <c r="P79">
        <v>213.01500000000001</v>
      </c>
      <c r="Q79">
        <v>2301</v>
      </c>
      <c r="R79" t="s">
        <v>44</v>
      </c>
      <c r="S79">
        <v>632.55999999999995</v>
      </c>
    </row>
    <row r="80" spans="1:19" x14ac:dyDescent="0.3">
      <c r="A80" t="s">
        <v>209</v>
      </c>
      <c r="B80" s="42">
        <v>44950</v>
      </c>
      <c r="C80" t="s">
        <v>193</v>
      </c>
      <c r="D80">
        <v>12</v>
      </c>
      <c r="E80" t="s">
        <v>53</v>
      </c>
      <c r="F80" t="s">
        <v>85</v>
      </c>
      <c r="G80" t="s">
        <v>95</v>
      </c>
      <c r="H80">
        <v>7394</v>
      </c>
      <c r="I80">
        <v>3179.42</v>
      </c>
      <c r="J80">
        <v>0</v>
      </c>
      <c r="K80">
        <v>0</v>
      </c>
      <c r="L80">
        <v>0</v>
      </c>
      <c r="M80">
        <v>0</v>
      </c>
      <c r="N80">
        <v>0.04</v>
      </c>
      <c r="O80">
        <v>317.94200000000001</v>
      </c>
      <c r="P80">
        <v>3497.402</v>
      </c>
      <c r="Q80">
        <v>2301</v>
      </c>
      <c r="R80" t="s">
        <v>44</v>
      </c>
      <c r="S80">
        <v>7394</v>
      </c>
    </row>
    <row r="81" spans="1:19" x14ac:dyDescent="0.3">
      <c r="A81" t="s">
        <v>206</v>
      </c>
      <c r="B81" s="42">
        <v>44950</v>
      </c>
      <c r="C81" t="s">
        <v>187</v>
      </c>
      <c r="D81">
        <v>7</v>
      </c>
      <c r="E81" t="s">
        <v>53</v>
      </c>
      <c r="F81" t="s">
        <v>84</v>
      </c>
      <c r="G81" t="s">
        <v>49</v>
      </c>
      <c r="H81">
        <v>3751.5</v>
      </c>
      <c r="I81">
        <v>1021.86</v>
      </c>
      <c r="J81">
        <v>0</v>
      </c>
      <c r="K81">
        <v>0</v>
      </c>
      <c r="L81">
        <v>0</v>
      </c>
      <c r="M81">
        <v>0</v>
      </c>
      <c r="N81">
        <v>0</v>
      </c>
      <c r="O81">
        <v>102.18600000000001</v>
      </c>
      <c r="P81">
        <v>1124.046</v>
      </c>
      <c r="Q81">
        <v>2301</v>
      </c>
      <c r="R81" t="s">
        <v>44</v>
      </c>
      <c r="S81">
        <v>3751.5</v>
      </c>
    </row>
    <row r="82" spans="1:19" x14ac:dyDescent="0.3">
      <c r="A82" t="s">
        <v>208</v>
      </c>
      <c r="B82" s="42">
        <v>44950</v>
      </c>
      <c r="C82" t="s">
        <v>192</v>
      </c>
      <c r="D82">
        <v>2</v>
      </c>
      <c r="E82" t="s">
        <v>51</v>
      </c>
      <c r="F82" t="s">
        <v>84</v>
      </c>
      <c r="G82" t="s">
        <v>49</v>
      </c>
      <c r="H82">
        <v>392.18</v>
      </c>
      <c r="I82">
        <v>40.71</v>
      </c>
      <c r="J82">
        <v>5</v>
      </c>
      <c r="K82">
        <v>0</v>
      </c>
      <c r="L82">
        <v>0</v>
      </c>
      <c r="M82">
        <v>0</v>
      </c>
      <c r="N82">
        <v>0</v>
      </c>
      <c r="O82">
        <v>4.5710000000000006</v>
      </c>
      <c r="P82">
        <v>50.280999999999999</v>
      </c>
      <c r="Q82">
        <v>2301</v>
      </c>
      <c r="R82" t="s">
        <v>44</v>
      </c>
      <c r="S82">
        <v>392.18</v>
      </c>
    </row>
    <row r="83" spans="1:19" x14ac:dyDescent="0.3">
      <c r="A83" t="s">
        <v>208</v>
      </c>
      <c r="B83" s="42">
        <v>44950</v>
      </c>
      <c r="C83" t="s">
        <v>179</v>
      </c>
      <c r="D83">
        <v>2</v>
      </c>
      <c r="E83" t="s">
        <v>51</v>
      </c>
      <c r="F83" t="s">
        <v>93</v>
      </c>
      <c r="G83" t="s">
        <v>94</v>
      </c>
      <c r="H83">
        <v>177.5</v>
      </c>
      <c r="I83">
        <v>35.5</v>
      </c>
      <c r="J83">
        <v>5</v>
      </c>
      <c r="K83">
        <v>0</v>
      </c>
      <c r="L83">
        <v>0</v>
      </c>
      <c r="M83">
        <v>0</v>
      </c>
      <c r="N83">
        <v>0</v>
      </c>
      <c r="O83">
        <v>4.05</v>
      </c>
      <c r="P83">
        <v>44.55</v>
      </c>
      <c r="Q83">
        <v>2301</v>
      </c>
      <c r="R83" t="s">
        <v>44</v>
      </c>
      <c r="S83">
        <v>177.5</v>
      </c>
    </row>
    <row r="84" spans="1:19" x14ac:dyDescent="0.3">
      <c r="A84" t="s">
        <v>208</v>
      </c>
      <c r="B84" s="42">
        <v>44950</v>
      </c>
      <c r="C84" t="s">
        <v>180</v>
      </c>
      <c r="D84">
        <v>4</v>
      </c>
      <c r="E84" t="s">
        <v>53</v>
      </c>
      <c r="F84" t="s">
        <v>93</v>
      </c>
      <c r="G84" t="s">
        <v>96</v>
      </c>
      <c r="H84">
        <v>1250.21</v>
      </c>
      <c r="I84">
        <v>126.67</v>
      </c>
      <c r="J84">
        <v>15</v>
      </c>
      <c r="K84">
        <v>0</v>
      </c>
      <c r="L84">
        <v>0</v>
      </c>
      <c r="M84">
        <v>0</v>
      </c>
      <c r="N84">
        <v>0</v>
      </c>
      <c r="O84">
        <v>14.167000000000002</v>
      </c>
      <c r="P84">
        <v>155.83700000000002</v>
      </c>
      <c r="Q84">
        <v>2301</v>
      </c>
      <c r="R84" t="s">
        <v>44</v>
      </c>
      <c r="S84">
        <v>1250.21</v>
      </c>
    </row>
    <row r="85" spans="1:19" x14ac:dyDescent="0.3">
      <c r="A85" t="s">
        <v>205</v>
      </c>
      <c r="B85" s="42">
        <v>44951</v>
      </c>
      <c r="C85" t="s">
        <v>193</v>
      </c>
      <c r="D85">
        <v>10</v>
      </c>
      <c r="E85" t="s">
        <v>53</v>
      </c>
      <c r="F85" t="s">
        <v>85</v>
      </c>
      <c r="G85" t="s">
        <v>95</v>
      </c>
      <c r="H85">
        <v>3420</v>
      </c>
      <c r="I85">
        <v>1717.1399999999999</v>
      </c>
      <c r="J85">
        <v>0</v>
      </c>
      <c r="K85">
        <v>0</v>
      </c>
      <c r="L85">
        <v>0</v>
      </c>
      <c r="M85">
        <v>0</v>
      </c>
      <c r="N85">
        <v>0</v>
      </c>
      <c r="O85">
        <v>171.714</v>
      </c>
      <c r="P85">
        <v>1888.8539999999998</v>
      </c>
      <c r="Q85">
        <v>2301</v>
      </c>
      <c r="R85" t="s">
        <v>44</v>
      </c>
      <c r="S85">
        <v>3420</v>
      </c>
    </row>
    <row r="86" spans="1:19" x14ac:dyDescent="0.3">
      <c r="A86" t="s">
        <v>205</v>
      </c>
      <c r="B86" s="42">
        <v>44951</v>
      </c>
      <c r="C86" t="s">
        <v>194</v>
      </c>
      <c r="D86">
        <v>14</v>
      </c>
      <c r="E86" t="s">
        <v>97</v>
      </c>
      <c r="F86" t="s">
        <v>98</v>
      </c>
      <c r="G86" t="s">
        <v>99</v>
      </c>
      <c r="H86">
        <v>14280</v>
      </c>
      <c r="I86">
        <v>7516.68</v>
      </c>
      <c r="J86">
        <v>0</v>
      </c>
      <c r="K86">
        <v>0</v>
      </c>
      <c r="L86">
        <v>0</v>
      </c>
      <c r="M86">
        <v>0</v>
      </c>
      <c r="N86">
        <v>0</v>
      </c>
      <c r="O86">
        <v>751.66800000000012</v>
      </c>
      <c r="P86">
        <v>8268.348</v>
      </c>
      <c r="Q86">
        <v>2301</v>
      </c>
      <c r="R86" t="s">
        <v>44</v>
      </c>
      <c r="S86">
        <v>14280</v>
      </c>
    </row>
    <row r="87" spans="1:19" x14ac:dyDescent="0.3">
      <c r="A87" t="s">
        <v>207</v>
      </c>
      <c r="B87" s="42">
        <v>44951</v>
      </c>
      <c r="C87" t="s">
        <v>177</v>
      </c>
      <c r="D87">
        <v>4</v>
      </c>
      <c r="E87" t="s">
        <v>51</v>
      </c>
      <c r="F87" t="s">
        <v>93</v>
      </c>
      <c r="G87" t="s">
        <v>52</v>
      </c>
      <c r="H87">
        <v>2329.34</v>
      </c>
      <c r="I87">
        <v>931.73</v>
      </c>
      <c r="J87">
        <v>90</v>
      </c>
      <c r="K87">
        <v>0</v>
      </c>
      <c r="L87">
        <v>0</v>
      </c>
      <c r="M87">
        <v>0</v>
      </c>
      <c r="N87">
        <v>0</v>
      </c>
      <c r="O87">
        <v>102.173</v>
      </c>
      <c r="P87">
        <v>1123.903</v>
      </c>
      <c r="Q87">
        <v>2301</v>
      </c>
      <c r="R87" t="s">
        <v>44</v>
      </c>
      <c r="S87">
        <v>2329.34</v>
      </c>
    </row>
    <row r="88" spans="1:19" x14ac:dyDescent="0.3">
      <c r="A88" t="s">
        <v>209</v>
      </c>
      <c r="B88" s="42">
        <v>44951</v>
      </c>
      <c r="C88" t="s">
        <v>176</v>
      </c>
      <c r="D88">
        <v>11</v>
      </c>
      <c r="E88" t="s">
        <v>53</v>
      </c>
      <c r="F88" t="s">
        <v>93</v>
      </c>
      <c r="G88" t="s">
        <v>100</v>
      </c>
      <c r="H88">
        <v>425</v>
      </c>
      <c r="I88">
        <v>182.75</v>
      </c>
      <c r="J88">
        <v>0</v>
      </c>
      <c r="K88">
        <v>0</v>
      </c>
      <c r="L88">
        <v>0</v>
      </c>
      <c r="M88">
        <v>0</v>
      </c>
      <c r="N88">
        <v>-0.03</v>
      </c>
      <c r="O88">
        <v>18.275000000000002</v>
      </c>
      <c r="P88">
        <v>200.995</v>
      </c>
      <c r="Q88">
        <v>2301</v>
      </c>
      <c r="R88" t="s">
        <v>44</v>
      </c>
      <c r="S88">
        <v>425</v>
      </c>
    </row>
    <row r="89" spans="1:19" x14ac:dyDescent="0.3">
      <c r="A89" t="s">
        <v>209</v>
      </c>
      <c r="B89" s="42">
        <v>44951</v>
      </c>
      <c r="C89" t="s">
        <v>181</v>
      </c>
      <c r="D89">
        <v>9</v>
      </c>
      <c r="E89" t="s">
        <v>53</v>
      </c>
      <c r="F89" t="s">
        <v>93</v>
      </c>
      <c r="G89" t="s">
        <v>101</v>
      </c>
      <c r="H89">
        <v>1368</v>
      </c>
      <c r="I89">
        <v>560.88</v>
      </c>
      <c r="J89">
        <v>0</v>
      </c>
      <c r="K89">
        <v>0</v>
      </c>
      <c r="L89">
        <v>0</v>
      </c>
      <c r="M89">
        <v>0</v>
      </c>
      <c r="N89">
        <v>0.03</v>
      </c>
      <c r="O89">
        <v>56.088000000000001</v>
      </c>
      <c r="P89">
        <v>616.99799999999993</v>
      </c>
      <c r="Q89">
        <v>2301</v>
      </c>
      <c r="R89" t="s">
        <v>44</v>
      </c>
      <c r="S89">
        <v>1368</v>
      </c>
    </row>
    <row r="90" spans="1:19" x14ac:dyDescent="0.3">
      <c r="A90" t="s">
        <v>206</v>
      </c>
      <c r="B90" s="42">
        <v>44951</v>
      </c>
      <c r="C90" t="s">
        <v>193</v>
      </c>
      <c r="D90">
        <v>10</v>
      </c>
      <c r="E90" t="s">
        <v>53</v>
      </c>
      <c r="F90" t="s">
        <v>85</v>
      </c>
      <c r="G90" t="s">
        <v>95</v>
      </c>
      <c r="H90">
        <v>888</v>
      </c>
      <c r="I90">
        <v>263.98</v>
      </c>
      <c r="J90">
        <v>0</v>
      </c>
      <c r="K90">
        <v>0</v>
      </c>
      <c r="L90">
        <v>0</v>
      </c>
      <c r="M90">
        <v>0</v>
      </c>
      <c r="N90">
        <v>0</v>
      </c>
      <c r="O90">
        <v>26.398000000000003</v>
      </c>
      <c r="P90">
        <v>290.37800000000004</v>
      </c>
      <c r="Q90">
        <v>2301</v>
      </c>
      <c r="R90" t="s">
        <v>44</v>
      </c>
      <c r="S90">
        <v>888</v>
      </c>
    </row>
    <row r="91" spans="1:19" x14ac:dyDescent="0.3">
      <c r="A91" t="s">
        <v>206</v>
      </c>
      <c r="B91" s="42">
        <v>44951</v>
      </c>
      <c r="C91" t="s">
        <v>194</v>
      </c>
      <c r="D91">
        <v>14</v>
      </c>
      <c r="E91" t="s">
        <v>97</v>
      </c>
      <c r="F91" t="s">
        <v>98</v>
      </c>
      <c r="G91" t="s">
        <v>99</v>
      </c>
      <c r="H91">
        <v>1336.95</v>
      </c>
      <c r="I91">
        <v>239.6</v>
      </c>
      <c r="J91">
        <v>0</v>
      </c>
      <c r="K91">
        <v>0</v>
      </c>
      <c r="L91">
        <v>0</v>
      </c>
      <c r="M91">
        <v>0</v>
      </c>
      <c r="N91">
        <v>0</v>
      </c>
      <c r="O91">
        <v>23.96</v>
      </c>
      <c r="P91">
        <v>263.56</v>
      </c>
      <c r="Q91">
        <v>2301</v>
      </c>
      <c r="R91" t="s">
        <v>44</v>
      </c>
      <c r="S91">
        <v>1336.95</v>
      </c>
    </row>
    <row r="92" spans="1:19" x14ac:dyDescent="0.3">
      <c r="A92" t="s">
        <v>208</v>
      </c>
      <c r="B92" s="42">
        <v>44951</v>
      </c>
      <c r="C92" t="s">
        <v>190</v>
      </c>
      <c r="D92">
        <v>8</v>
      </c>
      <c r="E92" t="s">
        <v>53</v>
      </c>
      <c r="F92" t="s">
        <v>87</v>
      </c>
      <c r="G92" t="s">
        <v>92</v>
      </c>
      <c r="H92">
        <v>3098.32</v>
      </c>
      <c r="I92">
        <v>661.9</v>
      </c>
      <c r="J92">
        <v>62.5</v>
      </c>
      <c r="K92">
        <v>0</v>
      </c>
      <c r="L92">
        <v>0</v>
      </c>
      <c r="M92">
        <v>0</v>
      </c>
      <c r="N92">
        <v>0</v>
      </c>
      <c r="O92">
        <v>72.44</v>
      </c>
      <c r="P92">
        <v>796.83999999999992</v>
      </c>
      <c r="Q92">
        <v>2301</v>
      </c>
      <c r="R92" t="s">
        <v>44</v>
      </c>
      <c r="S92">
        <v>3098.32</v>
      </c>
    </row>
    <row r="93" spans="1:19" x14ac:dyDescent="0.3">
      <c r="A93" t="s">
        <v>208</v>
      </c>
      <c r="B93" s="42">
        <v>44951</v>
      </c>
      <c r="C93" t="s">
        <v>177</v>
      </c>
      <c r="D93">
        <v>7</v>
      </c>
      <c r="E93" t="s">
        <v>51</v>
      </c>
      <c r="F93" t="s">
        <v>93</v>
      </c>
      <c r="G93" t="s">
        <v>52</v>
      </c>
      <c r="H93">
        <v>1584.07</v>
      </c>
      <c r="I93">
        <v>332.18</v>
      </c>
      <c r="J93">
        <v>30</v>
      </c>
      <c r="K93">
        <v>0</v>
      </c>
      <c r="L93">
        <v>0</v>
      </c>
      <c r="M93">
        <v>0</v>
      </c>
      <c r="N93">
        <v>0</v>
      </c>
      <c r="O93">
        <v>36.218000000000004</v>
      </c>
      <c r="P93">
        <v>398.39800000000002</v>
      </c>
      <c r="Q93">
        <v>2301</v>
      </c>
      <c r="R93" t="s">
        <v>44</v>
      </c>
      <c r="S93">
        <v>1584.07</v>
      </c>
    </row>
    <row r="94" spans="1:19" x14ac:dyDescent="0.3">
      <c r="A94" t="s">
        <v>206</v>
      </c>
      <c r="B94" s="42">
        <v>44952</v>
      </c>
      <c r="C94" t="s">
        <v>179</v>
      </c>
      <c r="D94">
        <v>4</v>
      </c>
      <c r="E94" t="s">
        <v>51</v>
      </c>
      <c r="F94" t="s">
        <v>93</v>
      </c>
      <c r="G94" t="s">
        <v>94</v>
      </c>
      <c r="H94">
        <v>2249.5</v>
      </c>
      <c r="I94">
        <v>610.16999999999996</v>
      </c>
      <c r="J94">
        <v>0</v>
      </c>
      <c r="K94">
        <v>0</v>
      </c>
      <c r="L94">
        <v>0</v>
      </c>
      <c r="M94">
        <v>0</v>
      </c>
      <c r="N94">
        <v>0</v>
      </c>
      <c r="O94">
        <v>61.016999999999996</v>
      </c>
      <c r="P94">
        <v>671.1869999999999</v>
      </c>
      <c r="Q94">
        <v>2301</v>
      </c>
      <c r="R94" t="s">
        <v>44</v>
      </c>
      <c r="S94">
        <v>2249.5</v>
      </c>
    </row>
    <row r="95" spans="1:19" x14ac:dyDescent="0.3">
      <c r="A95" t="s">
        <v>206</v>
      </c>
      <c r="B95" s="42">
        <v>44952</v>
      </c>
      <c r="C95" t="s">
        <v>176</v>
      </c>
      <c r="D95">
        <v>7</v>
      </c>
      <c r="E95" t="s">
        <v>53</v>
      </c>
      <c r="F95" t="s">
        <v>93</v>
      </c>
      <c r="G95" t="s">
        <v>100</v>
      </c>
      <c r="H95">
        <v>2096.5</v>
      </c>
      <c r="I95">
        <v>473.43</v>
      </c>
      <c r="J95">
        <v>0</v>
      </c>
      <c r="K95">
        <v>0</v>
      </c>
      <c r="L95">
        <v>0</v>
      </c>
      <c r="M95">
        <v>0</v>
      </c>
      <c r="N95">
        <v>0</v>
      </c>
      <c r="O95">
        <v>47.343000000000004</v>
      </c>
      <c r="P95">
        <v>520.77300000000002</v>
      </c>
      <c r="Q95">
        <v>2301</v>
      </c>
      <c r="R95" t="s">
        <v>44</v>
      </c>
      <c r="S95">
        <v>2096.5</v>
      </c>
    </row>
    <row r="96" spans="1:19" x14ac:dyDescent="0.3">
      <c r="A96" t="s">
        <v>206</v>
      </c>
      <c r="B96" s="42">
        <v>44952</v>
      </c>
      <c r="C96" t="s">
        <v>181</v>
      </c>
      <c r="D96">
        <v>5</v>
      </c>
      <c r="E96" t="s">
        <v>53</v>
      </c>
      <c r="F96" t="s">
        <v>93</v>
      </c>
      <c r="G96" t="s">
        <v>101</v>
      </c>
      <c r="H96">
        <v>945</v>
      </c>
      <c r="I96">
        <v>212.7</v>
      </c>
      <c r="J96">
        <v>0</v>
      </c>
      <c r="K96">
        <v>0</v>
      </c>
      <c r="L96">
        <v>0</v>
      </c>
      <c r="M96">
        <v>0</v>
      </c>
      <c r="N96">
        <v>0</v>
      </c>
      <c r="O96">
        <v>21.27</v>
      </c>
      <c r="P96">
        <v>233.97</v>
      </c>
      <c r="Q96">
        <v>2301</v>
      </c>
      <c r="R96" t="s">
        <v>44</v>
      </c>
      <c r="S96">
        <v>945</v>
      </c>
    </row>
    <row r="97" spans="1:19" x14ac:dyDescent="0.3">
      <c r="A97" t="s">
        <v>209</v>
      </c>
      <c r="B97" s="42">
        <v>44953</v>
      </c>
      <c r="C97" t="s">
        <v>184</v>
      </c>
      <c r="D97">
        <v>9</v>
      </c>
      <c r="E97" t="s">
        <v>53</v>
      </c>
      <c r="F97" t="s">
        <v>98</v>
      </c>
      <c r="G97" t="s">
        <v>49</v>
      </c>
      <c r="H97">
        <v>2835</v>
      </c>
      <c r="I97">
        <v>1162.3499999999999</v>
      </c>
      <c r="J97">
        <v>0</v>
      </c>
      <c r="K97">
        <v>0</v>
      </c>
      <c r="L97">
        <v>0</v>
      </c>
      <c r="M97">
        <v>0</v>
      </c>
      <c r="N97">
        <v>0.01</v>
      </c>
      <c r="O97">
        <v>116.235</v>
      </c>
      <c r="P97">
        <v>1278.5949999999998</v>
      </c>
      <c r="Q97">
        <v>2301</v>
      </c>
      <c r="R97" t="s">
        <v>44</v>
      </c>
      <c r="S97">
        <v>2835</v>
      </c>
    </row>
    <row r="98" spans="1:19" x14ac:dyDescent="0.3">
      <c r="A98" t="s">
        <v>209</v>
      </c>
      <c r="B98" s="42">
        <v>44953</v>
      </c>
      <c r="C98" t="s">
        <v>187</v>
      </c>
      <c r="D98">
        <v>9</v>
      </c>
      <c r="E98" t="s">
        <v>53</v>
      </c>
      <c r="F98" t="s">
        <v>102</v>
      </c>
      <c r="G98" t="s">
        <v>95</v>
      </c>
      <c r="H98">
        <v>1342</v>
      </c>
      <c r="I98">
        <v>550.22</v>
      </c>
      <c r="J98">
        <v>0</v>
      </c>
      <c r="K98">
        <v>0</v>
      </c>
      <c r="L98">
        <v>0</v>
      </c>
      <c r="M98">
        <v>0</v>
      </c>
      <c r="N98">
        <v>-0.04</v>
      </c>
      <c r="O98">
        <v>55.022000000000006</v>
      </c>
      <c r="P98">
        <v>605.20200000000011</v>
      </c>
      <c r="Q98">
        <v>2301</v>
      </c>
      <c r="R98" t="s">
        <v>44</v>
      </c>
      <c r="S98">
        <v>1342</v>
      </c>
    </row>
    <row r="99" spans="1:19" x14ac:dyDescent="0.3">
      <c r="A99" t="s">
        <v>208</v>
      </c>
      <c r="B99" s="42">
        <v>44953</v>
      </c>
      <c r="C99" t="s">
        <v>185</v>
      </c>
      <c r="D99">
        <v>4</v>
      </c>
      <c r="E99" t="s">
        <v>58</v>
      </c>
      <c r="F99" t="s">
        <v>93</v>
      </c>
      <c r="G99" t="s">
        <v>107</v>
      </c>
      <c r="H99">
        <v>1609.44</v>
      </c>
      <c r="I99">
        <v>240.15</v>
      </c>
      <c r="J99">
        <v>25</v>
      </c>
      <c r="K99">
        <v>0</v>
      </c>
      <c r="L99">
        <v>0</v>
      </c>
      <c r="M99">
        <v>0</v>
      </c>
      <c r="N99">
        <v>0</v>
      </c>
      <c r="O99">
        <v>26.515000000000001</v>
      </c>
      <c r="P99">
        <v>291.66499999999996</v>
      </c>
      <c r="Q99">
        <v>2301</v>
      </c>
      <c r="R99" t="s">
        <v>44</v>
      </c>
      <c r="S99">
        <v>1609.44</v>
      </c>
    </row>
    <row r="100" spans="1:19" x14ac:dyDescent="0.3">
      <c r="A100" t="s">
        <v>210</v>
      </c>
      <c r="B100" s="42">
        <v>44953</v>
      </c>
      <c r="C100" t="s">
        <v>195</v>
      </c>
      <c r="D100">
        <v>6</v>
      </c>
      <c r="E100" t="s">
        <v>51</v>
      </c>
      <c r="F100" t="s">
        <v>85</v>
      </c>
      <c r="G100" t="s">
        <v>86</v>
      </c>
      <c r="H100">
        <v>330</v>
      </c>
      <c r="I100">
        <v>115.5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11.55</v>
      </c>
      <c r="P100">
        <v>127.05</v>
      </c>
      <c r="Q100">
        <v>2301</v>
      </c>
      <c r="R100" t="s">
        <v>45</v>
      </c>
      <c r="S100">
        <v>330</v>
      </c>
    </row>
    <row r="101" spans="1:19" x14ac:dyDescent="0.3">
      <c r="A101" t="s">
        <v>210</v>
      </c>
      <c r="B101" s="42">
        <v>44953</v>
      </c>
      <c r="C101" t="s">
        <v>182</v>
      </c>
      <c r="D101">
        <v>5</v>
      </c>
      <c r="E101" t="s">
        <v>51</v>
      </c>
      <c r="F101" t="s">
        <v>93</v>
      </c>
      <c r="G101" t="s">
        <v>52</v>
      </c>
      <c r="H101">
        <v>2363</v>
      </c>
      <c r="I101">
        <v>930.2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93.02000000000001</v>
      </c>
      <c r="P101">
        <v>1023.22</v>
      </c>
      <c r="Q101">
        <v>2301</v>
      </c>
      <c r="R101" t="s">
        <v>44</v>
      </c>
      <c r="S101">
        <v>2363</v>
      </c>
    </row>
    <row r="102" spans="1:19" x14ac:dyDescent="0.3">
      <c r="A102" t="s">
        <v>205</v>
      </c>
      <c r="B102" s="42">
        <v>44954</v>
      </c>
      <c r="C102" t="s">
        <v>184</v>
      </c>
      <c r="D102">
        <v>6</v>
      </c>
      <c r="E102" t="s">
        <v>53</v>
      </c>
      <c r="F102" t="s">
        <v>98</v>
      </c>
      <c r="G102" t="s">
        <v>49</v>
      </c>
      <c r="H102">
        <v>1680</v>
      </c>
      <c r="I102">
        <v>810.14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81.01400000000001</v>
      </c>
      <c r="P102">
        <v>891.154</v>
      </c>
      <c r="Q102">
        <v>2301</v>
      </c>
      <c r="R102" t="s">
        <v>44</v>
      </c>
      <c r="S102">
        <v>1680</v>
      </c>
    </row>
    <row r="103" spans="1:19" x14ac:dyDescent="0.3">
      <c r="A103" t="s">
        <v>205</v>
      </c>
      <c r="B103" s="42">
        <v>44954</v>
      </c>
      <c r="C103" t="s">
        <v>187</v>
      </c>
      <c r="D103">
        <v>7</v>
      </c>
      <c r="E103" t="s">
        <v>53</v>
      </c>
      <c r="F103" t="s">
        <v>102</v>
      </c>
      <c r="G103" t="s">
        <v>95</v>
      </c>
      <c r="H103">
        <v>6540</v>
      </c>
      <c r="I103">
        <v>3388.13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338.81300000000005</v>
      </c>
      <c r="P103">
        <v>3726.9430000000002</v>
      </c>
      <c r="Q103">
        <v>2301</v>
      </c>
      <c r="R103" t="s">
        <v>44</v>
      </c>
      <c r="S103">
        <v>6540</v>
      </c>
    </row>
    <row r="104" spans="1:19" x14ac:dyDescent="0.3">
      <c r="A104" t="s">
        <v>205</v>
      </c>
      <c r="B104" s="42">
        <v>44954</v>
      </c>
      <c r="C104" t="s">
        <v>194</v>
      </c>
      <c r="D104">
        <v>10</v>
      </c>
      <c r="E104" t="s">
        <v>97</v>
      </c>
      <c r="F104" t="s">
        <v>87</v>
      </c>
      <c r="G104" t="s">
        <v>103</v>
      </c>
      <c r="H104">
        <v>15750</v>
      </c>
      <c r="I104">
        <v>8401.44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840.14400000000012</v>
      </c>
      <c r="P104">
        <v>9241.5840000000007</v>
      </c>
      <c r="Q104">
        <v>2301</v>
      </c>
      <c r="R104" t="s">
        <v>44</v>
      </c>
      <c r="S104">
        <v>15750</v>
      </c>
    </row>
    <row r="105" spans="1:19" x14ac:dyDescent="0.3">
      <c r="A105" t="s">
        <v>206</v>
      </c>
      <c r="B105" s="42">
        <v>44954</v>
      </c>
      <c r="C105" t="s">
        <v>184</v>
      </c>
      <c r="D105">
        <v>6</v>
      </c>
      <c r="E105" t="s">
        <v>53</v>
      </c>
      <c r="F105" t="s">
        <v>98</v>
      </c>
      <c r="G105" t="s">
        <v>49</v>
      </c>
      <c r="H105">
        <v>1645.15</v>
      </c>
      <c r="I105">
        <v>379.69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37.969000000000001</v>
      </c>
      <c r="P105">
        <v>417.65899999999999</v>
      </c>
      <c r="Q105">
        <v>2301</v>
      </c>
      <c r="R105" t="s">
        <v>44</v>
      </c>
      <c r="S105">
        <v>1645.15</v>
      </c>
    </row>
    <row r="106" spans="1:19" x14ac:dyDescent="0.3">
      <c r="A106" t="s">
        <v>206</v>
      </c>
      <c r="B106" s="42">
        <v>44954</v>
      </c>
      <c r="C106" t="s">
        <v>187</v>
      </c>
      <c r="D106">
        <v>7</v>
      </c>
      <c r="E106" t="s">
        <v>53</v>
      </c>
      <c r="F106" t="s">
        <v>102</v>
      </c>
      <c r="G106" t="s">
        <v>95</v>
      </c>
      <c r="H106">
        <v>2792.5</v>
      </c>
      <c r="I106">
        <v>495.69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49.569000000000003</v>
      </c>
      <c r="P106">
        <v>545.25900000000001</v>
      </c>
      <c r="Q106">
        <v>2301</v>
      </c>
      <c r="R106" t="s">
        <v>44</v>
      </c>
      <c r="S106">
        <v>2792.5</v>
      </c>
    </row>
    <row r="107" spans="1:19" x14ac:dyDescent="0.3">
      <c r="A107" t="s">
        <v>206</v>
      </c>
      <c r="B107" s="42">
        <v>44954</v>
      </c>
      <c r="C107" t="s">
        <v>194</v>
      </c>
      <c r="D107">
        <v>10</v>
      </c>
      <c r="E107" t="s">
        <v>97</v>
      </c>
      <c r="F107" t="s">
        <v>87</v>
      </c>
      <c r="G107" t="s">
        <v>103</v>
      </c>
      <c r="H107">
        <v>3813.5</v>
      </c>
      <c r="I107">
        <v>1047.18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104.71800000000002</v>
      </c>
      <c r="P107">
        <v>1151.8980000000001</v>
      </c>
      <c r="Q107">
        <v>2301</v>
      </c>
      <c r="R107" t="s">
        <v>44</v>
      </c>
      <c r="S107">
        <v>3813.5</v>
      </c>
    </row>
    <row r="108" spans="1:19" x14ac:dyDescent="0.3">
      <c r="A108" t="s">
        <v>210</v>
      </c>
      <c r="B108" s="42">
        <v>44954</v>
      </c>
      <c r="C108" t="s">
        <v>186</v>
      </c>
      <c r="D108">
        <v>4</v>
      </c>
      <c r="E108" t="s">
        <v>51</v>
      </c>
      <c r="F108" t="s">
        <v>93</v>
      </c>
      <c r="G108" t="s">
        <v>49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2301</v>
      </c>
      <c r="R108" t="s">
        <v>44</v>
      </c>
      <c r="S108">
        <v>0</v>
      </c>
    </row>
    <row r="109" spans="1:19" x14ac:dyDescent="0.3">
      <c r="A109" t="s">
        <v>207</v>
      </c>
      <c r="B109" s="42">
        <v>44955</v>
      </c>
      <c r="C109" t="s">
        <v>180</v>
      </c>
      <c r="D109">
        <v>3</v>
      </c>
      <c r="E109" t="s">
        <v>53</v>
      </c>
      <c r="F109" t="s">
        <v>108</v>
      </c>
      <c r="G109" t="s">
        <v>109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2301</v>
      </c>
      <c r="R109" t="s">
        <v>44</v>
      </c>
      <c r="S109">
        <v>0</v>
      </c>
    </row>
    <row r="110" spans="1:19" x14ac:dyDescent="0.3">
      <c r="A110" t="s">
        <v>209</v>
      </c>
      <c r="B110" s="42">
        <v>44955</v>
      </c>
      <c r="C110" t="s">
        <v>196</v>
      </c>
      <c r="D110">
        <v>9</v>
      </c>
      <c r="E110" t="s">
        <v>53</v>
      </c>
      <c r="F110" t="s">
        <v>104</v>
      </c>
      <c r="G110" t="s">
        <v>56</v>
      </c>
      <c r="H110">
        <v>586</v>
      </c>
      <c r="I110">
        <v>240.26</v>
      </c>
      <c r="J110">
        <v>0</v>
      </c>
      <c r="K110">
        <v>0</v>
      </c>
      <c r="L110">
        <v>0</v>
      </c>
      <c r="M110">
        <v>0</v>
      </c>
      <c r="N110">
        <v>0.01</v>
      </c>
      <c r="O110">
        <v>24.026</v>
      </c>
      <c r="P110">
        <v>264.29599999999999</v>
      </c>
      <c r="Q110">
        <v>2301</v>
      </c>
      <c r="R110" t="s">
        <v>45</v>
      </c>
      <c r="S110">
        <v>586</v>
      </c>
    </row>
    <row r="111" spans="1:19" x14ac:dyDescent="0.3">
      <c r="A111" t="s">
        <v>208</v>
      </c>
      <c r="B111" s="42">
        <v>44955</v>
      </c>
      <c r="C111" t="s">
        <v>180</v>
      </c>
      <c r="D111">
        <v>3</v>
      </c>
      <c r="E111" t="s">
        <v>53</v>
      </c>
      <c r="F111" t="s">
        <v>108</v>
      </c>
      <c r="G111" t="s">
        <v>109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2301</v>
      </c>
      <c r="R111" t="s">
        <v>44</v>
      </c>
      <c r="S111">
        <v>0</v>
      </c>
    </row>
    <row r="112" spans="1:19" x14ac:dyDescent="0.3">
      <c r="A112" t="s">
        <v>210</v>
      </c>
      <c r="B112" s="42">
        <v>44955</v>
      </c>
      <c r="C112" t="s">
        <v>182</v>
      </c>
      <c r="D112">
        <v>10</v>
      </c>
      <c r="E112" t="s">
        <v>105</v>
      </c>
      <c r="F112" t="s">
        <v>106</v>
      </c>
      <c r="G112" t="s">
        <v>99</v>
      </c>
      <c r="H112">
        <v>10105</v>
      </c>
      <c r="I112">
        <v>4042</v>
      </c>
      <c r="J112">
        <v>0</v>
      </c>
      <c r="K112">
        <v>2800</v>
      </c>
      <c r="L112">
        <v>954.8</v>
      </c>
      <c r="M112">
        <v>0</v>
      </c>
      <c r="N112">
        <v>0</v>
      </c>
      <c r="O112">
        <v>499.68000000000006</v>
      </c>
      <c r="P112">
        <v>5496.4800000000005</v>
      </c>
      <c r="Q112">
        <v>2301</v>
      </c>
      <c r="R112" t="s">
        <v>44</v>
      </c>
      <c r="S112">
        <v>12905</v>
      </c>
    </row>
    <row r="113" spans="1:19" x14ac:dyDescent="0.3">
      <c r="A113" t="s">
        <v>205</v>
      </c>
      <c r="B113" s="42">
        <v>44956</v>
      </c>
      <c r="C113" t="s">
        <v>196</v>
      </c>
      <c r="D113">
        <v>3</v>
      </c>
      <c r="E113" t="s">
        <v>53</v>
      </c>
      <c r="F113" t="s">
        <v>104</v>
      </c>
      <c r="G113" t="s">
        <v>56</v>
      </c>
      <c r="H113">
        <v>6936</v>
      </c>
      <c r="I113">
        <v>3429.28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342.92800000000005</v>
      </c>
      <c r="P113">
        <v>3772.2080000000001</v>
      </c>
      <c r="Q113">
        <v>2301</v>
      </c>
      <c r="R113" t="s">
        <v>45</v>
      </c>
      <c r="S113">
        <v>6936</v>
      </c>
    </row>
    <row r="114" spans="1:19" x14ac:dyDescent="0.3">
      <c r="A114" t="s">
        <v>206</v>
      </c>
      <c r="B114" s="42">
        <v>44956</v>
      </c>
      <c r="C114" t="s">
        <v>196</v>
      </c>
      <c r="D114">
        <v>3</v>
      </c>
      <c r="E114" t="s">
        <v>53</v>
      </c>
      <c r="F114" t="s">
        <v>104</v>
      </c>
      <c r="G114" t="s">
        <v>56</v>
      </c>
      <c r="H114">
        <v>1004.98</v>
      </c>
      <c r="I114">
        <v>254.83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25.483000000000004</v>
      </c>
      <c r="P114">
        <v>280.31299999999999</v>
      </c>
      <c r="Q114">
        <v>2301</v>
      </c>
      <c r="R114" t="s">
        <v>45</v>
      </c>
      <c r="S114">
        <v>1004.98</v>
      </c>
    </row>
    <row r="115" spans="1:19" x14ac:dyDescent="0.3">
      <c r="A115" t="s">
        <v>210</v>
      </c>
      <c r="B115" s="42">
        <v>44956</v>
      </c>
      <c r="C115" t="s">
        <v>189</v>
      </c>
      <c r="D115">
        <v>5</v>
      </c>
      <c r="E115" t="s">
        <v>51</v>
      </c>
      <c r="F115" t="s">
        <v>102</v>
      </c>
      <c r="G115" t="s">
        <v>94</v>
      </c>
      <c r="H115">
        <v>3975</v>
      </c>
      <c r="I115">
        <v>1470.25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147.02500000000001</v>
      </c>
      <c r="P115">
        <v>1617.2750000000001</v>
      </c>
      <c r="Q115">
        <v>2301</v>
      </c>
      <c r="R115" t="s">
        <v>44</v>
      </c>
      <c r="S115">
        <v>3975</v>
      </c>
    </row>
    <row r="116" spans="1:19" x14ac:dyDescent="0.3">
      <c r="A116" t="s">
        <v>205</v>
      </c>
      <c r="B116" s="42">
        <v>44957</v>
      </c>
      <c r="C116" t="s">
        <v>177</v>
      </c>
      <c r="D116">
        <v>3</v>
      </c>
      <c r="E116" t="s">
        <v>110</v>
      </c>
      <c r="F116" t="s">
        <v>104</v>
      </c>
      <c r="G116" t="s">
        <v>91</v>
      </c>
      <c r="H116">
        <v>2340</v>
      </c>
      <c r="I116">
        <v>966.7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96.670000000000016</v>
      </c>
      <c r="P116">
        <v>1063.3700000000001</v>
      </c>
      <c r="Q116">
        <v>2301</v>
      </c>
      <c r="R116" t="s">
        <v>44</v>
      </c>
      <c r="S116">
        <v>2340</v>
      </c>
    </row>
    <row r="117" spans="1:19" x14ac:dyDescent="0.3">
      <c r="A117" t="s">
        <v>205</v>
      </c>
      <c r="B117" s="42">
        <v>44957</v>
      </c>
      <c r="C117" t="s">
        <v>179</v>
      </c>
      <c r="D117">
        <v>3</v>
      </c>
      <c r="E117" t="s">
        <v>58</v>
      </c>
      <c r="F117" t="s">
        <v>104</v>
      </c>
      <c r="G117" t="s">
        <v>57</v>
      </c>
      <c r="H117">
        <v>2970</v>
      </c>
      <c r="I117">
        <v>1459.16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145.91600000000003</v>
      </c>
      <c r="P117">
        <v>1605.076</v>
      </c>
      <c r="Q117">
        <v>2301</v>
      </c>
      <c r="R117" t="s">
        <v>44</v>
      </c>
      <c r="S117">
        <v>2970</v>
      </c>
    </row>
    <row r="118" spans="1:19" x14ac:dyDescent="0.3">
      <c r="A118" t="s">
        <v>206</v>
      </c>
      <c r="B118" s="42">
        <v>44957</v>
      </c>
      <c r="C118" t="s">
        <v>177</v>
      </c>
      <c r="D118">
        <v>3</v>
      </c>
      <c r="E118" t="s">
        <v>110</v>
      </c>
      <c r="F118" t="s">
        <v>104</v>
      </c>
      <c r="G118" t="s">
        <v>91</v>
      </c>
      <c r="H118">
        <v>694</v>
      </c>
      <c r="I118">
        <v>164.8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16.48</v>
      </c>
      <c r="P118">
        <v>181.28</v>
      </c>
      <c r="Q118">
        <v>2301</v>
      </c>
      <c r="R118" t="s">
        <v>44</v>
      </c>
      <c r="S118">
        <v>694</v>
      </c>
    </row>
    <row r="119" spans="1:19" x14ac:dyDescent="0.3">
      <c r="A119" t="s">
        <v>206</v>
      </c>
      <c r="B119" s="42">
        <v>44957</v>
      </c>
      <c r="C119" t="s">
        <v>179</v>
      </c>
      <c r="D119">
        <v>3</v>
      </c>
      <c r="E119" t="s">
        <v>58</v>
      </c>
      <c r="F119" t="s">
        <v>104</v>
      </c>
      <c r="G119" t="s">
        <v>57</v>
      </c>
      <c r="H119">
        <v>749.5</v>
      </c>
      <c r="I119">
        <v>169.54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16.954000000000001</v>
      </c>
      <c r="P119">
        <v>186.494</v>
      </c>
      <c r="Q119">
        <v>2301</v>
      </c>
      <c r="R119" t="s">
        <v>44</v>
      </c>
      <c r="S119">
        <v>749.5</v>
      </c>
    </row>
    <row r="120" spans="1:19" x14ac:dyDescent="0.3">
      <c r="A120" t="s">
        <v>210</v>
      </c>
      <c r="B120" s="42">
        <v>44957</v>
      </c>
      <c r="C120" t="s">
        <v>186</v>
      </c>
      <c r="D120">
        <v>9</v>
      </c>
      <c r="E120" t="s">
        <v>115</v>
      </c>
      <c r="F120" t="s">
        <v>111</v>
      </c>
      <c r="G120" t="s">
        <v>116</v>
      </c>
      <c r="H120">
        <v>21187</v>
      </c>
      <c r="I120">
        <v>8298.25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829.82500000000005</v>
      </c>
      <c r="P120">
        <v>9128.0750000000007</v>
      </c>
      <c r="Q120">
        <v>2301</v>
      </c>
      <c r="R120" t="s">
        <v>44</v>
      </c>
      <c r="S120">
        <v>21187</v>
      </c>
    </row>
    <row r="121" spans="1:19" x14ac:dyDescent="0.3">
      <c r="A121" t="s">
        <v>205</v>
      </c>
      <c r="B121" s="42">
        <v>44958</v>
      </c>
      <c r="C121" t="s">
        <v>175</v>
      </c>
      <c r="D121">
        <v>8</v>
      </c>
      <c r="E121" t="s">
        <v>51</v>
      </c>
      <c r="F121" t="s">
        <v>111</v>
      </c>
      <c r="G121" t="s">
        <v>52</v>
      </c>
      <c r="H121">
        <v>338.9</v>
      </c>
      <c r="I121">
        <v>157.72999999999999</v>
      </c>
      <c r="J121">
        <v>0</v>
      </c>
      <c r="K121">
        <v>6180</v>
      </c>
      <c r="L121">
        <v>3195.94</v>
      </c>
      <c r="M121">
        <v>250</v>
      </c>
      <c r="N121">
        <v>0</v>
      </c>
      <c r="O121">
        <v>360.36700000000002</v>
      </c>
      <c r="P121">
        <v>3964.0370000000003</v>
      </c>
      <c r="Q121">
        <v>2301</v>
      </c>
      <c r="R121" t="s">
        <v>44</v>
      </c>
      <c r="S121">
        <v>6518.9</v>
      </c>
    </row>
    <row r="122" spans="1:19" x14ac:dyDescent="0.3">
      <c r="A122" t="s">
        <v>205</v>
      </c>
      <c r="B122" s="42">
        <v>44958</v>
      </c>
      <c r="C122" t="s">
        <v>185</v>
      </c>
      <c r="D122">
        <v>4</v>
      </c>
      <c r="E122" t="s">
        <v>58</v>
      </c>
      <c r="F122" t="s">
        <v>106</v>
      </c>
      <c r="G122" t="s">
        <v>56</v>
      </c>
      <c r="H122">
        <v>5790</v>
      </c>
      <c r="I122">
        <v>3088.56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308.85599999999999</v>
      </c>
      <c r="P122">
        <v>3397.4160000000002</v>
      </c>
      <c r="Q122">
        <v>2301</v>
      </c>
      <c r="R122" t="s">
        <v>44</v>
      </c>
      <c r="S122">
        <v>5790</v>
      </c>
    </row>
    <row r="123" spans="1:19" x14ac:dyDescent="0.3">
      <c r="A123" t="s">
        <v>205</v>
      </c>
      <c r="B123" s="42">
        <v>44958</v>
      </c>
      <c r="C123" t="s">
        <v>194</v>
      </c>
      <c r="D123">
        <v>12</v>
      </c>
      <c r="E123" t="s">
        <v>97</v>
      </c>
      <c r="F123" t="s">
        <v>112</v>
      </c>
      <c r="G123" t="s">
        <v>113</v>
      </c>
      <c r="H123">
        <v>12120</v>
      </c>
      <c r="I123">
        <v>6062.64</v>
      </c>
      <c r="J123">
        <v>0</v>
      </c>
      <c r="K123">
        <v>1680</v>
      </c>
      <c r="L123">
        <v>795.53</v>
      </c>
      <c r="M123">
        <v>0</v>
      </c>
      <c r="N123">
        <v>0</v>
      </c>
      <c r="O123">
        <v>685.81700000000001</v>
      </c>
      <c r="P123">
        <v>7543.9870000000001</v>
      </c>
      <c r="Q123">
        <v>2301</v>
      </c>
      <c r="R123" t="s">
        <v>44</v>
      </c>
      <c r="S123">
        <v>13800</v>
      </c>
    </row>
    <row r="124" spans="1:19" x14ac:dyDescent="0.3">
      <c r="A124" t="s">
        <v>205</v>
      </c>
      <c r="B124" s="42">
        <v>44958</v>
      </c>
      <c r="C124" t="s">
        <v>181</v>
      </c>
      <c r="D124">
        <v>4</v>
      </c>
      <c r="E124" t="s">
        <v>53</v>
      </c>
      <c r="F124" t="s">
        <v>111</v>
      </c>
      <c r="G124" t="s">
        <v>109</v>
      </c>
      <c r="H124">
        <v>2070</v>
      </c>
      <c r="I124">
        <v>971.26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97.126000000000005</v>
      </c>
      <c r="P124">
        <v>1068.386</v>
      </c>
      <c r="Q124">
        <v>2301</v>
      </c>
      <c r="R124" t="s">
        <v>44</v>
      </c>
      <c r="S124">
        <v>2070</v>
      </c>
    </row>
    <row r="125" spans="1:19" x14ac:dyDescent="0.3">
      <c r="A125" t="s">
        <v>206</v>
      </c>
      <c r="B125" s="42">
        <v>44958</v>
      </c>
      <c r="C125" t="s">
        <v>175</v>
      </c>
      <c r="D125">
        <v>5</v>
      </c>
      <c r="E125" t="s">
        <v>51</v>
      </c>
      <c r="F125" t="s">
        <v>111</v>
      </c>
      <c r="G125" t="s">
        <v>52</v>
      </c>
      <c r="H125">
        <v>733</v>
      </c>
      <c r="I125">
        <v>189.3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18.930000000000003</v>
      </c>
      <c r="P125">
        <v>208.23000000000002</v>
      </c>
      <c r="Q125">
        <v>2301</v>
      </c>
      <c r="R125" t="s">
        <v>44</v>
      </c>
      <c r="S125">
        <v>733</v>
      </c>
    </row>
    <row r="126" spans="1:19" x14ac:dyDescent="0.3">
      <c r="A126" t="s">
        <v>206</v>
      </c>
      <c r="B126" s="42">
        <v>44958</v>
      </c>
      <c r="C126" t="s">
        <v>185</v>
      </c>
      <c r="D126">
        <v>4</v>
      </c>
      <c r="E126" t="s">
        <v>58</v>
      </c>
      <c r="F126" t="s">
        <v>106</v>
      </c>
      <c r="G126" t="s">
        <v>56</v>
      </c>
      <c r="H126">
        <v>1395</v>
      </c>
      <c r="I126">
        <v>396.42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39.642000000000003</v>
      </c>
      <c r="P126">
        <v>436.06200000000001</v>
      </c>
      <c r="Q126">
        <v>2301</v>
      </c>
      <c r="R126" t="s">
        <v>44</v>
      </c>
      <c r="S126">
        <v>1395</v>
      </c>
    </row>
    <row r="127" spans="1:19" x14ac:dyDescent="0.3">
      <c r="A127" t="s">
        <v>206</v>
      </c>
      <c r="B127" s="42">
        <v>44958</v>
      </c>
      <c r="C127" t="s">
        <v>194</v>
      </c>
      <c r="D127">
        <v>9</v>
      </c>
      <c r="E127" t="s">
        <v>97</v>
      </c>
      <c r="F127" t="s">
        <v>112</v>
      </c>
      <c r="G127" t="s">
        <v>113</v>
      </c>
      <c r="H127">
        <v>314</v>
      </c>
      <c r="I127">
        <v>61.6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6.16</v>
      </c>
      <c r="P127">
        <v>67.760000000000005</v>
      </c>
      <c r="Q127">
        <v>2301</v>
      </c>
      <c r="R127" t="s">
        <v>44</v>
      </c>
      <c r="S127">
        <v>314</v>
      </c>
    </row>
    <row r="128" spans="1:19" x14ac:dyDescent="0.3">
      <c r="A128" t="s">
        <v>205</v>
      </c>
      <c r="B128" s="42">
        <v>44959</v>
      </c>
      <c r="C128" t="s">
        <v>190</v>
      </c>
      <c r="D128">
        <v>16</v>
      </c>
      <c r="E128" t="s">
        <v>53</v>
      </c>
      <c r="F128" t="s">
        <v>111</v>
      </c>
      <c r="G128" t="s">
        <v>114</v>
      </c>
      <c r="H128">
        <v>4950</v>
      </c>
      <c r="I128">
        <v>2640.45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264.04500000000002</v>
      </c>
      <c r="P128">
        <v>2904.4949999999999</v>
      </c>
      <c r="Q128">
        <v>2301</v>
      </c>
      <c r="R128" t="s">
        <v>44</v>
      </c>
      <c r="S128">
        <v>4950</v>
      </c>
    </row>
    <row r="129" spans="1:19" x14ac:dyDescent="0.3">
      <c r="A129" t="s">
        <v>205</v>
      </c>
      <c r="B129" s="42">
        <v>44959</v>
      </c>
      <c r="C129" t="s">
        <v>196</v>
      </c>
      <c r="D129">
        <v>9</v>
      </c>
      <c r="E129" t="s">
        <v>115</v>
      </c>
      <c r="F129" t="s">
        <v>111</v>
      </c>
      <c r="G129" t="s">
        <v>116</v>
      </c>
      <c r="H129">
        <v>15210</v>
      </c>
      <c r="I129">
        <v>7660.61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766.06100000000004</v>
      </c>
      <c r="P129">
        <v>8426.6710000000003</v>
      </c>
      <c r="Q129">
        <v>2301</v>
      </c>
      <c r="R129" t="s">
        <v>45</v>
      </c>
      <c r="S129">
        <v>15210</v>
      </c>
    </row>
    <row r="130" spans="1:19" x14ac:dyDescent="0.3">
      <c r="A130" t="s">
        <v>206</v>
      </c>
      <c r="B130" s="42">
        <v>44959</v>
      </c>
      <c r="C130" t="s">
        <v>190</v>
      </c>
      <c r="D130">
        <v>16</v>
      </c>
      <c r="E130" t="s">
        <v>53</v>
      </c>
      <c r="F130" t="s">
        <v>111</v>
      </c>
      <c r="G130" t="s">
        <v>114</v>
      </c>
      <c r="H130">
        <v>2339</v>
      </c>
      <c r="I130">
        <v>524.6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52.460000000000008</v>
      </c>
      <c r="P130">
        <v>577.06000000000006</v>
      </c>
      <c r="Q130">
        <v>2301</v>
      </c>
      <c r="R130" t="s">
        <v>44</v>
      </c>
      <c r="S130">
        <v>2339</v>
      </c>
    </row>
    <row r="131" spans="1:19" x14ac:dyDescent="0.3">
      <c r="A131" t="s">
        <v>206</v>
      </c>
      <c r="B131" s="42">
        <v>44959</v>
      </c>
      <c r="C131" t="s">
        <v>181</v>
      </c>
      <c r="D131">
        <v>4</v>
      </c>
      <c r="E131" t="s">
        <v>53</v>
      </c>
      <c r="F131" t="s">
        <v>111</v>
      </c>
      <c r="G131" t="s">
        <v>109</v>
      </c>
      <c r="H131">
        <v>1125</v>
      </c>
      <c r="I131">
        <v>315.98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31.598000000000003</v>
      </c>
      <c r="P131">
        <v>347.57800000000003</v>
      </c>
      <c r="Q131">
        <v>2301</v>
      </c>
      <c r="R131" t="s">
        <v>44</v>
      </c>
      <c r="S131">
        <v>1125</v>
      </c>
    </row>
    <row r="132" spans="1:19" x14ac:dyDescent="0.3">
      <c r="A132" t="s">
        <v>206</v>
      </c>
      <c r="B132" s="42">
        <v>44959</v>
      </c>
      <c r="C132" t="s">
        <v>196</v>
      </c>
      <c r="D132">
        <v>9</v>
      </c>
      <c r="E132" t="s">
        <v>115</v>
      </c>
      <c r="F132" t="s">
        <v>111</v>
      </c>
      <c r="G132" t="s">
        <v>116</v>
      </c>
      <c r="H132">
        <v>2576.5</v>
      </c>
      <c r="I132">
        <v>541.74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54.174000000000007</v>
      </c>
      <c r="P132">
        <v>595.91399999999999</v>
      </c>
      <c r="Q132">
        <v>2301</v>
      </c>
      <c r="R132" t="s">
        <v>45</v>
      </c>
      <c r="S132">
        <v>2576.5</v>
      </c>
    </row>
    <row r="133" spans="1:19" x14ac:dyDescent="0.3">
      <c r="A133" t="s">
        <v>208</v>
      </c>
      <c r="B133" s="42">
        <v>44959</v>
      </c>
      <c r="C133" t="s">
        <v>184</v>
      </c>
      <c r="D133">
        <v>2</v>
      </c>
      <c r="E133" t="s">
        <v>170</v>
      </c>
      <c r="F133" t="s">
        <v>171</v>
      </c>
      <c r="G133" t="s">
        <v>129</v>
      </c>
      <c r="H133">
        <v>1166.29</v>
      </c>
      <c r="I133">
        <v>192.79</v>
      </c>
      <c r="J133">
        <v>25</v>
      </c>
      <c r="K133">
        <v>0</v>
      </c>
      <c r="L133">
        <v>0</v>
      </c>
      <c r="M133">
        <v>0</v>
      </c>
      <c r="N133">
        <v>0</v>
      </c>
      <c r="O133">
        <v>21.779</v>
      </c>
      <c r="P133">
        <v>239.56899999999999</v>
      </c>
      <c r="Q133">
        <v>2302</v>
      </c>
      <c r="R133" t="s">
        <v>44</v>
      </c>
      <c r="S133">
        <v>1166.29</v>
      </c>
    </row>
    <row r="134" spans="1:19" x14ac:dyDescent="0.3">
      <c r="A134" t="s">
        <v>205</v>
      </c>
      <c r="B134" s="42">
        <v>44960</v>
      </c>
      <c r="C134" t="s">
        <v>174</v>
      </c>
      <c r="D134">
        <v>10</v>
      </c>
      <c r="E134" t="s">
        <v>105</v>
      </c>
      <c r="F134" t="s">
        <v>106</v>
      </c>
      <c r="G134" t="s">
        <v>99</v>
      </c>
      <c r="H134">
        <v>3600</v>
      </c>
      <c r="I134">
        <v>1920.33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192.03300000000002</v>
      </c>
      <c r="P134">
        <v>2112.3629999999998</v>
      </c>
      <c r="Q134">
        <v>2301</v>
      </c>
      <c r="R134" t="s">
        <v>44</v>
      </c>
      <c r="S134">
        <v>3600</v>
      </c>
    </row>
    <row r="135" spans="1:19" x14ac:dyDescent="0.3">
      <c r="A135" t="s">
        <v>207</v>
      </c>
      <c r="B135" s="42">
        <v>44960</v>
      </c>
      <c r="C135" t="s">
        <v>176</v>
      </c>
      <c r="D135">
        <v>11</v>
      </c>
      <c r="E135" t="s">
        <v>53</v>
      </c>
      <c r="F135" t="s">
        <v>112</v>
      </c>
      <c r="G135" t="s">
        <v>117</v>
      </c>
      <c r="H135">
        <v>4251.9399999999996</v>
      </c>
      <c r="I135">
        <v>1700.77</v>
      </c>
      <c r="J135">
        <v>65</v>
      </c>
      <c r="K135">
        <v>0</v>
      </c>
      <c r="L135">
        <v>0</v>
      </c>
      <c r="M135">
        <v>0</v>
      </c>
      <c r="N135">
        <v>233.83</v>
      </c>
      <c r="O135">
        <v>176.577</v>
      </c>
      <c r="P135">
        <v>2176.1769999999997</v>
      </c>
      <c r="Q135">
        <v>2301</v>
      </c>
      <c r="R135" t="s">
        <v>44</v>
      </c>
      <c r="S135">
        <v>4251.9399999999996</v>
      </c>
    </row>
    <row r="136" spans="1:19" x14ac:dyDescent="0.3">
      <c r="A136" t="s">
        <v>206</v>
      </c>
      <c r="B136" s="42">
        <v>44960</v>
      </c>
      <c r="C136" t="s">
        <v>174</v>
      </c>
      <c r="D136">
        <v>10</v>
      </c>
      <c r="E136" t="s">
        <v>105</v>
      </c>
      <c r="F136" t="s">
        <v>106</v>
      </c>
      <c r="G136" t="s">
        <v>99</v>
      </c>
      <c r="H136">
        <v>2807</v>
      </c>
      <c r="I136">
        <v>746.32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74.632000000000005</v>
      </c>
      <c r="P136">
        <v>820.952</v>
      </c>
      <c r="Q136">
        <v>2301</v>
      </c>
      <c r="R136" t="s">
        <v>44</v>
      </c>
      <c r="S136">
        <v>2807</v>
      </c>
    </row>
    <row r="137" spans="1:19" x14ac:dyDescent="0.3">
      <c r="A137" t="s">
        <v>208</v>
      </c>
      <c r="B137" s="42">
        <v>44960</v>
      </c>
      <c r="C137" t="s">
        <v>176</v>
      </c>
      <c r="D137">
        <v>11</v>
      </c>
      <c r="E137" t="s">
        <v>53</v>
      </c>
      <c r="F137" t="s">
        <v>112</v>
      </c>
      <c r="G137" t="s">
        <v>117</v>
      </c>
      <c r="H137">
        <v>3068.28</v>
      </c>
      <c r="I137">
        <v>530.86</v>
      </c>
      <c r="J137">
        <v>52.5</v>
      </c>
      <c r="K137">
        <v>0</v>
      </c>
      <c r="L137">
        <v>0</v>
      </c>
      <c r="M137">
        <v>0</v>
      </c>
      <c r="N137">
        <v>0</v>
      </c>
      <c r="O137">
        <v>58.336000000000006</v>
      </c>
      <c r="P137">
        <v>641.69600000000003</v>
      </c>
      <c r="Q137">
        <v>2301</v>
      </c>
      <c r="R137" t="s">
        <v>44</v>
      </c>
      <c r="S137">
        <v>3068.28</v>
      </c>
    </row>
    <row r="138" spans="1:19" x14ac:dyDescent="0.3">
      <c r="A138" t="s">
        <v>210</v>
      </c>
      <c r="B138" s="42">
        <v>44960</v>
      </c>
      <c r="C138" t="s">
        <v>189</v>
      </c>
      <c r="D138">
        <v>7</v>
      </c>
      <c r="E138" t="s">
        <v>51</v>
      </c>
      <c r="F138" t="s">
        <v>111</v>
      </c>
      <c r="G138" t="s">
        <v>52</v>
      </c>
      <c r="H138">
        <v>160</v>
      </c>
      <c r="I138">
        <v>56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5.6000000000000005</v>
      </c>
      <c r="P138">
        <v>61.6</v>
      </c>
      <c r="Q138">
        <v>2301</v>
      </c>
      <c r="R138" t="s">
        <v>44</v>
      </c>
      <c r="S138">
        <v>160</v>
      </c>
    </row>
    <row r="139" spans="1:19" x14ac:dyDescent="0.3">
      <c r="A139" t="s">
        <v>208</v>
      </c>
      <c r="B139" s="42">
        <v>44961</v>
      </c>
      <c r="C139" t="s">
        <v>180</v>
      </c>
      <c r="D139">
        <v>3</v>
      </c>
      <c r="E139" t="s">
        <v>58</v>
      </c>
      <c r="F139" t="s">
        <v>118</v>
      </c>
      <c r="G139" t="s">
        <v>107</v>
      </c>
      <c r="H139">
        <v>1458.37</v>
      </c>
      <c r="I139">
        <v>234.81</v>
      </c>
      <c r="J139">
        <v>17.5</v>
      </c>
      <c r="K139">
        <v>0</v>
      </c>
      <c r="L139">
        <v>0</v>
      </c>
      <c r="M139">
        <v>0</v>
      </c>
      <c r="N139">
        <v>0</v>
      </c>
      <c r="O139">
        <v>25.231000000000002</v>
      </c>
      <c r="P139">
        <v>277.541</v>
      </c>
      <c r="Q139">
        <v>2301</v>
      </c>
      <c r="R139" t="s">
        <v>44</v>
      </c>
      <c r="S139">
        <v>1458.37</v>
      </c>
    </row>
    <row r="140" spans="1:19" x14ac:dyDescent="0.3">
      <c r="A140" t="s">
        <v>206</v>
      </c>
      <c r="B140" s="42">
        <v>44962</v>
      </c>
      <c r="C140" t="s">
        <v>190</v>
      </c>
      <c r="D140">
        <v>1</v>
      </c>
      <c r="E140" t="s">
        <v>119</v>
      </c>
      <c r="F140" t="s">
        <v>120</v>
      </c>
      <c r="G140" t="s">
        <v>121</v>
      </c>
      <c r="J140">
        <v>0</v>
      </c>
      <c r="K140">
        <v>2074</v>
      </c>
      <c r="L140">
        <v>575.95000000000005</v>
      </c>
      <c r="M140">
        <v>0</v>
      </c>
      <c r="N140">
        <v>0</v>
      </c>
      <c r="O140">
        <v>57.595000000000006</v>
      </c>
      <c r="P140">
        <v>633.54500000000007</v>
      </c>
      <c r="Q140">
        <v>2211</v>
      </c>
      <c r="R140" t="s">
        <v>44</v>
      </c>
    </row>
    <row r="141" spans="1:19" x14ac:dyDescent="0.3">
      <c r="A141" t="s">
        <v>206</v>
      </c>
      <c r="B141" s="42">
        <v>44962</v>
      </c>
      <c r="C141" t="s">
        <v>175</v>
      </c>
      <c r="D141">
        <v>0</v>
      </c>
      <c r="E141" t="s">
        <v>53</v>
      </c>
      <c r="F141" t="s">
        <v>84</v>
      </c>
      <c r="G141" t="s">
        <v>56</v>
      </c>
      <c r="J141">
        <v>0</v>
      </c>
      <c r="K141">
        <v>932</v>
      </c>
      <c r="L141">
        <v>253.23</v>
      </c>
      <c r="M141">
        <v>0</v>
      </c>
      <c r="N141">
        <v>0</v>
      </c>
      <c r="O141">
        <v>25.323</v>
      </c>
      <c r="P141">
        <v>278.553</v>
      </c>
      <c r="Q141">
        <v>2301</v>
      </c>
      <c r="R141" t="s">
        <v>44</v>
      </c>
    </row>
    <row r="142" spans="1:19" x14ac:dyDescent="0.3">
      <c r="A142" t="s">
        <v>206</v>
      </c>
      <c r="B142" s="42">
        <v>44962</v>
      </c>
      <c r="C142" t="s">
        <v>187</v>
      </c>
      <c r="D142">
        <v>0</v>
      </c>
      <c r="E142" t="s">
        <v>53</v>
      </c>
      <c r="F142" t="s">
        <v>102</v>
      </c>
      <c r="G142" t="s">
        <v>95</v>
      </c>
      <c r="J142">
        <v>0</v>
      </c>
      <c r="K142">
        <v>745.5</v>
      </c>
      <c r="L142">
        <v>223.25</v>
      </c>
      <c r="M142">
        <v>0</v>
      </c>
      <c r="N142">
        <v>0</v>
      </c>
      <c r="O142">
        <v>22.325000000000003</v>
      </c>
      <c r="P142">
        <v>245.57499999999999</v>
      </c>
      <c r="Q142">
        <v>2301</v>
      </c>
      <c r="R142" t="s">
        <v>44</v>
      </c>
    </row>
    <row r="143" spans="1:19" x14ac:dyDescent="0.3">
      <c r="A143" t="s">
        <v>210</v>
      </c>
      <c r="B143" s="42">
        <v>44962</v>
      </c>
      <c r="C143" t="s">
        <v>186</v>
      </c>
      <c r="D143">
        <v>9</v>
      </c>
      <c r="E143" t="s">
        <v>105</v>
      </c>
      <c r="F143" t="s">
        <v>122</v>
      </c>
      <c r="G143" t="s">
        <v>121</v>
      </c>
      <c r="H143">
        <v>2035</v>
      </c>
      <c r="I143">
        <v>814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81.400000000000006</v>
      </c>
      <c r="P143">
        <v>895.4</v>
      </c>
      <c r="Q143">
        <v>2302</v>
      </c>
      <c r="R143" t="s">
        <v>44</v>
      </c>
      <c r="S143">
        <v>2035</v>
      </c>
    </row>
    <row r="144" spans="1:19" x14ac:dyDescent="0.3">
      <c r="A144" t="s">
        <v>205</v>
      </c>
      <c r="B144" s="42">
        <v>44963</v>
      </c>
      <c r="C144" t="s">
        <v>175</v>
      </c>
      <c r="D144">
        <v>5</v>
      </c>
      <c r="E144" t="s">
        <v>51</v>
      </c>
      <c r="F144" t="s">
        <v>123</v>
      </c>
      <c r="G144" t="s">
        <v>86</v>
      </c>
      <c r="H144">
        <v>7350</v>
      </c>
      <c r="I144">
        <v>3669.13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366.91300000000001</v>
      </c>
      <c r="P144">
        <v>4036.0430000000001</v>
      </c>
      <c r="Q144">
        <v>2302</v>
      </c>
      <c r="R144" t="s">
        <v>44</v>
      </c>
      <c r="S144">
        <v>7350</v>
      </c>
    </row>
    <row r="145" spans="1:19" x14ac:dyDescent="0.3">
      <c r="A145" t="s">
        <v>209</v>
      </c>
      <c r="B145" s="42">
        <v>44963</v>
      </c>
      <c r="C145" t="s">
        <v>176</v>
      </c>
      <c r="D145">
        <v>17</v>
      </c>
      <c r="E145" t="s">
        <v>53</v>
      </c>
      <c r="F145" t="s">
        <v>122</v>
      </c>
      <c r="G145" t="s">
        <v>128</v>
      </c>
      <c r="H145">
        <v>8852</v>
      </c>
      <c r="I145">
        <v>3806.36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380.63600000000002</v>
      </c>
      <c r="P145">
        <v>4186.9960000000001</v>
      </c>
      <c r="Q145">
        <v>2302</v>
      </c>
      <c r="R145" t="s">
        <v>44</v>
      </c>
      <c r="S145">
        <v>8852</v>
      </c>
    </row>
    <row r="146" spans="1:19" x14ac:dyDescent="0.3">
      <c r="A146" t="s">
        <v>206</v>
      </c>
      <c r="B146" s="42">
        <v>44963</v>
      </c>
      <c r="C146" t="s">
        <v>175</v>
      </c>
      <c r="D146">
        <v>5</v>
      </c>
      <c r="E146" t="s">
        <v>51</v>
      </c>
      <c r="F146" t="s">
        <v>123</v>
      </c>
      <c r="G146" t="s">
        <v>86</v>
      </c>
      <c r="H146">
        <v>3056</v>
      </c>
      <c r="I146">
        <v>899.03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89.903000000000006</v>
      </c>
      <c r="P146">
        <v>988.93299999999999</v>
      </c>
      <c r="Q146">
        <v>2302</v>
      </c>
      <c r="R146" t="s">
        <v>44</v>
      </c>
      <c r="S146">
        <v>3056</v>
      </c>
    </row>
    <row r="147" spans="1:19" x14ac:dyDescent="0.3">
      <c r="A147" t="s">
        <v>207</v>
      </c>
      <c r="B147" s="42">
        <v>44964</v>
      </c>
      <c r="C147" t="s">
        <v>176</v>
      </c>
      <c r="D147">
        <v>17</v>
      </c>
      <c r="E147" t="s">
        <v>53</v>
      </c>
      <c r="F147" t="s">
        <v>122</v>
      </c>
      <c r="G147" t="s">
        <v>128</v>
      </c>
      <c r="H147">
        <v>6039.11</v>
      </c>
      <c r="I147">
        <v>2415.64</v>
      </c>
      <c r="J147">
        <v>187.5</v>
      </c>
      <c r="K147">
        <v>0</v>
      </c>
      <c r="L147">
        <v>0</v>
      </c>
      <c r="M147">
        <v>0</v>
      </c>
      <c r="N147">
        <v>337.75329647831296</v>
      </c>
      <c r="O147">
        <v>260.31400000000002</v>
      </c>
      <c r="P147">
        <v>3201.2072964783129</v>
      </c>
      <c r="Q147">
        <v>2302</v>
      </c>
      <c r="R147" t="s">
        <v>44</v>
      </c>
      <c r="S147">
        <v>6039.11</v>
      </c>
    </row>
    <row r="148" spans="1:19" x14ac:dyDescent="0.3">
      <c r="A148" t="s">
        <v>209</v>
      </c>
      <c r="B148" s="42">
        <v>44964</v>
      </c>
      <c r="C148" t="s">
        <v>184</v>
      </c>
      <c r="D148">
        <v>7</v>
      </c>
      <c r="E148" t="s">
        <v>53</v>
      </c>
      <c r="F148" t="s">
        <v>123</v>
      </c>
      <c r="G148" t="s">
        <v>49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2302</v>
      </c>
      <c r="R148" t="s">
        <v>44</v>
      </c>
      <c r="S148">
        <v>0</v>
      </c>
    </row>
    <row r="149" spans="1:19" x14ac:dyDescent="0.3">
      <c r="A149" t="s">
        <v>208</v>
      </c>
      <c r="B149" s="42">
        <v>44964</v>
      </c>
      <c r="C149" t="s">
        <v>176</v>
      </c>
      <c r="D149">
        <v>17</v>
      </c>
      <c r="E149" t="s">
        <v>53</v>
      </c>
      <c r="F149" t="s">
        <v>122</v>
      </c>
      <c r="G149" t="s">
        <v>128</v>
      </c>
      <c r="H149">
        <v>3731.76</v>
      </c>
      <c r="I149">
        <v>673.84</v>
      </c>
      <c r="J149">
        <v>60</v>
      </c>
      <c r="K149">
        <v>0</v>
      </c>
      <c r="L149">
        <v>0</v>
      </c>
      <c r="M149">
        <v>0</v>
      </c>
      <c r="N149">
        <v>205.24636423277232</v>
      </c>
      <c r="O149">
        <v>73.384</v>
      </c>
      <c r="P149">
        <v>1012.4703642327723</v>
      </c>
      <c r="Q149">
        <v>2302</v>
      </c>
      <c r="R149" t="s">
        <v>44</v>
      </c>
      <c r="S149">
        <v>3731.76</v>
      </c>
    </row>
    <row r="150" spans="1:19" x14ac:dyDescent="0.3">
      <c r="A150" t="s">
        <v>205</v>
      </c>
      <c r="B150" s="42">
        <v>44965</v>
      </c>
      <c r="C150" t="s">
        <v>194</v>
      </c>
      <c r="D150">
        <v>20</v>
      </c>
      <c r="E150" t="s">
        <v>97</v>
      </c>
      <c r="F150" t="s">
        <v>124</v>
      </c>
      <c r="G150" t="s">
        <v>113</v>
      </c>
      <c r="H150">
        <v>38700</v>
      </c>
      <c r="I150">
        <v>19134.27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1913.4270000000001</v>
      </c>
      <c r="P150">
        <v>21047.697</v>
      </c>
      <c r="Q150">
        <v>2302</v>
      </c>
      <c r="R150" t="s">
        <v>44</v>
      </c>
      <c r="S150">
        <v>38700</v>
      </c>
    </row>
    <row r="151" spans="1:19" x14ac:dyDescent="0.3">
      <c r="A151" t="s">
        <v>207</v>
      </c>
      <c r="B151" s="42">
        <v>44965</v>
      </c>
      <c r="C151" t="s">
        <v>197</v>
      </c>
      <c r="D151">
        <v>5</v>
      </c>
      <c r="E151" t="s">
        <v>51</v>
      </c>
      <c r="F151" t="s">
        <v>125</v>
      </c>
      <c r="G151" t="s">
        <v>52</v>
      </c>
      <c r="H151">
        <v>3416.47</v>
      </c>
      <c r="I151">
        <v>1322.34</v>
      </c>
      <c r="J151">
        <v>107.5</v>
      </c>
      <c r="K151">
        <v>0</v>
      </c>
      <c r="L151">
        <v>0</v>
      </c>
      <c r="M151">
        <v>0</v>
      </c>
      <c r="N151">
        <v>184.88876408120927</v>
      </c>
      <c r="O151">
        <v>142.98400000000001</v>
      </c>
      <c r="P151">
        <v>1757.7127640812091</v>
      </c>
      <c r="Q151">
        <v>2302</v>
      </c>
      <c r="R151" t="s">
        <v>45</v>
      </c>
      <c r="S151">
        <v>3416.47</v>
      </c>
    </row>
    <row r="152" spans="1:19" x14ac:dyDescent="0.3">
      <c r="A152" t="s">
        <v>209</v>
      </c>
      <c r="B152" s="42">
        <v>44965</v>
      </c>
      <c r="C152" t="s">
        <v>193</v>
      </c>
      <c r="D152">
        <v>10</v>
      </c>
      <c r="E152" t="s">
        <v>53</v>
      </c>
      <c r="F152" t="s">
        <v>125</v>
      </c>
      <c r="G152" t="s">
        <v>63</v>
      </c>
      <c r="H152">
        <v>692</v>
      </c>
      <c r="I152">
        <v>297.56</v>
      </c>
      <c r="J152">
        <v>0</v>
      </c>
      <c r="K152">
        <v>0</v>
      </c>
      <c r="L152">
        <v>0</v>
      </c>
      <c r="M152">
        <v>0</v>
      </c>
      <c r="N152">
        <v>-0.02</v>
      </c>
      <c r="O152">
        <v>29.756</v>
      </c>
      <c r="P152">
        <v>327.29600000000005</v>
      </c>
      <c r="Q152">
        <v>2302</v>
      </c>
      <c r="R152" t="s">
        <v>44</v>
      </c>
      <c r="S152">
        <v>692</v>
      </c>
    </row>
    <row r="153" spans="1:19" x14ac:dyDescent="0.3">
      <c r="A153" t="s">
        <v>209</v>
      </c>
      <c r="B153" s="42">
        <v>44965</v>
      </c>
      <c r="C153" t="s">
        <v>174</v>
      </c>
      <c r="D153">
        <v>10</v>
      </c>
      <c r="E153" t="s">
        <v>53</v>
      </c>
      <c r="F153" t="s">
        <v>125</v>
      </c>
      <c r="G153" t="s">
        <v>100</v>
      </c>
      <c r="H153">
        <v>631</v>
      </c>
      <c r="I153">
        <v>271.33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27.132999999999999</v>
      </c>
      <c r="P153">
        <v>298.46299999999997</v>
      </c>
      <c r="Q153">
        <v>2302</v>
      </c>
      <c r="R153" t="s">
        <v>44</v>
      </c>
      <c r="S153">
        <v>631</v>
      </c>
    </row>
    <row r="154" spans="1:19" x14ac:dyDescent="0.3">
      <c r="A154" t="s">
        <v>209</v>
      </c>
      <c r="B154" s="42">
        <v>44965</v>
      </c>
      <c r="C154" t="s">
        <v>183</v>
      </c>
      <c r="D154">
        <v>10</v>
      </c>
      <c r="E154" t="s">
        <v>53</v>
      </c>
      <c r="F154" t="s">
        <v>125</v>
      </c>
      <c r="G154" t="s">
        <v>56</v>
      </c>
      <c r="H154">
        <v>2653</v>
      </c>
      <c r="I154">
        <v>1140.79</v>
      </c>
      <c r="J154">
        <v>0</v>
      </c>
      <c r="K154">
        <v>0</v>
      </c>
      <c r="L154">
        <v>0</v>
      </c>
      <c r="M154">
        <v>0</v>
      </c>
      <c r="N154">
        <v>0.03</v>
      </c>
      <c r="O154">
        <v>114.07900000000001</v>
      </c>
      <c r="P154">
        <v>1254.8989999999999</v>
      </c>
      <c r="Q154">
        <v>2302</v>
      </c>
      <c r="R154" t="s">
        <v>44</v>
      </c>
      <c r="S154">
        <v>2653</v>
      </c>
    </row>
    <row r="155" spans="1:19" x14ac:dyDescent="0.3">
      <c r="A155" t="s">
        <v>206</v>
      </c>
      <c r="B155" s="42">
        <v>44965</v>
      </c>
      <c r="C155" t="s">
        <v>194</v>
      </c>
      <c r="D155">
        <v>20</v>
      </c>
      <c r="E155" t="s">
        <v>97</v>
      </c>
      <c r="F155" t="s">
        <v>124</v>
      </c>
      <c r="G155" t="s">
        <v>113</v>
      </c>
      <c r="H155">
        <v>4926</v>
      </c>
      <c r="I155">
        <v>1286.3900000000001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128.63900000000001</v>
      </c>
      <c r="P155">
        <v>1415.029</v>
      </c>
      <c r="Q155">
        <v>2302</v>
      </c>
      <c r="R155" t="s">
        <v>44</v>
      </c>
      <c r="S155">
        <v>4926</v>
      </c>
    </row>
    <row r="156" spans="1:19" x14ac:dyDescent="0.3">
      <c r="A156" t="s">
        <v>208</v>
      </c>
      <c r="B156" s="42">
        <v>44965</v>
      </c>
      <c r="C156" t="s">
        <v>197</v>
      </c>
      <c r="D156">
        <v>8</v>
      </c>
      <c r="E156" t="s">
        <v>51</v>
      </c>
      <c r="F156" t="s">
        <v>125</v>
      </c>
      <c r="G156" t="s">
        <v>52</v>
      </c>
      <c r="H156">
        <v>1826.86</v>
      </c>
      <c r="I156">
        <v>445.91</v>
      </c>
      <c r="J156">
        <v>47.5</v>
      </c>
      <c r="K156">
        <v>0</v>
      </c>
      <c r="L156">
        <v>0</v>
      </c>
      <c r="M156">
        <v>0</v>
      </c>
      <c r="N156">
        <v>100.47708667285207</v>
      </c>
      <c r="O156">
        <v>49.341000000000008</v>
      </c>
      <c r="P156">
        <v>643.2280866728521</v>
      </c>
      <c r="Q156">
        <v>2302</v>
      </c>
      <c r="R156" t="s">
        <v>45</v>
      </c>
      <c r="S156">
        <v>1826.86</v>
      </c>
    </row>
    <row r="157" spans="1:19" x14ac:dyDescent="0.3">
      <c r="A157" t="s">
        <v>210</v>
      </c>
      <c r="B157" s="42">
        <v>44965</v>
      </c>
      <c r="C157" t="s">
        <v>182</v>
      </c>
      <c r="D157">
        <v>5</v>
      </c>
      <c r="E157" t="s">
        <v>51</v>
      </c>
      <c r="F157" t="s">
        <v>124</v>
      </c>
      <c r="G157" t="s">
        <v>49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2302</v>
      </c>
      <c r="R157" t="s">
        <v>44</v>
      </c>
      <c r="S157">
        <v>0</v>
      </c>
    </row>
    <row r="158" spans="1:19" x14ac:dyDescent="0.3">
      <c r="A158" t="s">
        <v>205</v>
      </c>
      <c r="B158" s="42">
        <v>44966</v>
      </c>
      <c r="C158" t="s">
        <v>193</v>
      </c>
      <c r="D158">
        <v>5</v>
      </c>
      <c r="E158" t="s">
        <v>53</v>
      </c>
      <c r="F158" t="s">
        <v>125</v>
      </c>
      <c r="G158" t="s">
        <v>63</v>
      </c>
      <c r="H158">
        <v>1350</v>
      </c>
      <c r="I158">
        <v>720.12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72.012</v>
      </c>
      <c r="P158">
        <v>792.13200000000006</v>
      </c>
      <c r="Q158">
        <v>2302</v>
      </c>
      <c r="R158" t="s">
        <v>44</v>
      </c>
      <c r="S158">
        <v>1350</v>
      </c>
    </row>
    <row r="159" spans="1:19" x14ac:dyDescent="0.3">
      <c r="A159" t="s">
        <v>205</v>
      </c>
      <c r="B159" s="42">
        <v>44966</v>
      </c>
      <c r="C159" t="s">
        <v>174</v>
      </c>
      <c r="D159">
        <v>5</v>
      </c>
      <c r="E159" t="s">
        <v>53</v>
      </c>
      <c r="F159" t="s">
        <v>125</v>
      </c>
      <c r="G159" t="s">
        <v>100</v>
      </c>
      <c r="H159">
        <v>2070</v>
      </c>
      <c r="I159">
        <v>953.26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95.326000000000008</v>
      </c>
      <c r="P159">
        <v>1048.586</v>
      </c>
      <c r="Q159">
        <v>2302</v>
      </c>
      <c r="R159" t="s">
        <v>44</v>
      </c>
      <c r="S159">
        <v>2070</v>
      </c>
    </row>
    <row r="160" spans="1:19" x14ac:dyDescent="0.3">
      <c r="A160" t="s">
        <v>207</v>
      </c>
      <c r="B160" s="42">
        <v>44966</v>
      </c>
      <c r="C160" t="s">
        <v>184</v>
      </c>
      <c r="D160">
        <v>7</v>
      </c>
      <c r="E160" t="s">
        <v>53</v>
      </c>
      <c r="F160" t="s">
        <v>123</v>
      </c>
      <c r="G160" t="s">
        <v>49</v>
      </c>
      <c r="H160">
        <v>2404.58</v>
      </c>
      <c r="I160">
        <v>961.83</v>
      </c>
      <c r="J160">
        <v>90</v>
      </c>
      <c r="K160">
        <v>0</v>
      </c>
      <c r="L160">
        <v>0</v>
      </c>
      <c r="M160">
        <v>0</v>
      </c>
      <c r="N160">
        <v>134.48247799826788</v>
      </c>
      <c r="O160">
        <v>105.18299999999999</v>
      </c>
      <c r="P160">
        <v>1291.4954779982677</v>
      </c>
      <c r="Q160">
        <v>2302</v>
      </c>
      <c r="R160" t="s">
        <v>44</v>
      </c>
      <c r="S160">
        <v>2404.58</v>
      </c>
    </row>
    <row r="161" spans="1:19" x14ac:dyDescent="0.3">
      <c r="A161" t="s">
        <v>207</v>
      </c>
      <c r="B161" s="42">
        <v>44966</v>
      </c>
      <c r="C161" t="s">
        <v>183</v>
      </c>
      <c r="D161">
        <v>9</v>
      </c>
      <c r="E161" t="s">
        <v>53</v>
      </c>
      <c r="F161" t="s">
        <v>125</v>
      </c>
      <c r="G161" t="s">
        <v>56</v>
      </c>
      <c r="H161">
        <v>2002.59</v>
      </c>
      <c r="I161">
        <v>801.03</v>
      </c>
      <c r="J161">
        <v>62.5</v>
      </c>
      <c r="K161">
        <v>0</v>
      </c>
      <c r="L161">
        <v>0</v>
      </c>
      <c r="M161">
        <v>0</v>
      </c>
      <c r="N161">
        <v>111.99952107020211</v>
      </c>
      <c r="O161">
        <v>86.353000000000009</v>
      </c>
      <c r="P161">
        <v>1061.8825210702021</v>
      </c>
      <c r="Q161">
        <v>2302</v>
      </c>
      <c r="R161" t="s">
        <v>44</v>
      </c>
      <c r="S161">
        <v>2002.59</v>
      </c>
    </row>
    <row r="162" spans="1:19" x14ac:dyDescent="0.3">
      <c r="A162" t="s">
        <v>209</v>
      </c>
      <c r="B162" s="42">
        <v>44966</v>
      </c>
      <c r="C162" t="s">
        <v>179</v>
      </c>
      <c r="D162">
        <v>7</v>
      </c>
      <c r="E162" t="s">
        <v>53</v>
      </c>
      <c r="F162" t="s">
        <v>124</v>
      </c>
      <c r="G162" t="s">
        <v>126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2302</v>
      </c>
      <c r="R162" t="s">
        <v>44</v>
      </c>
      <c r="S162">
        <v>0</v>
      </c>
    </row>
    <row r="163" spans="1:19" x14ac:dyDescent="0.3">
      <c r="A163" t="s">
        <v>206</v>
      </c>
      <c r="B163" s="42">
        <v>44966</v>
      </c>
      <c r="C163" t="s">
        <v>193</v>
      </c>
      <c r="D163">
        <v>5</v>
      </c>
      <c r="E163" t="s">
        <v>53</v>
      </c>
      <c r="F163" t="s">
        <v>125</v>
      </c>
      <c r="G163" t="s">
        <v>63</v>
      </c>
      <c r="H163">
        <v>1218.5</v>
      </c>
      <c r="I163">
        <v>343.63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34.363</v>
      </c>
      <c r="P163">
        <v>377.99299999999999</v>
      </c>
      <c r="Q163">
        <v>2302</v>
      </c>
      <c r="R163" t="s">
        <v>44</v>
      </c>
      <c r="S163">
        <v>1218.5</v>
      </c>
    </row>
    <row r="164" spans="1:19" x14ac:dyDescent="0.3">
      <c r="A164" t="s">
        <v>206</v>
      </c>
      <c r="B164" s="42">
        <v>44966</v>
      </c>
      <c r="C164" t="s">
        <v>174</v>
      </c>
      <c r="D164">
        <v>5</v>
      </c>
      <c r="E164" t="s">
        <v>53</v>
      </c>
      <c r="F164" t="s">
        <v>125</v>
      </c>
      <c r="G164" t="s">
        <v>100</v>
      </c>
      <c r="H164">
        <v>1829</v>
      </c>
      <c r="I164">
        <v>457.44</v>
      </c>
      <c r="J164">
        <v>0</v>
      </c>
      <c r="K164">
        <v>1533</v>
      </c>
      <c r="L164">
        <v>365.37</v>
      </c>
      <c r="M164">
        <v>0</v>
      </c>
      <c r="N164">
        <v>0</v>
      </c>
      <c r="O164">
        <v>82.281000000000006</v>
      </c>
      <c r="P164">
        <v>905.09099999999989</v>
      </c>
      <c r="Q164">
        <v>2302</v>
      </c>
      <c r="R164" t="s">
        <v>44</v>
      </c>
      <c r="S164">
        <v>3362</v>
      </c>
    </row>
    <row r="165" spans="1:19" x14ac:dyDescent="0.3">
      <c r="A165" t="s">
        <v>208</v>
      </c>
      <c r="B165" s="42">
        <v>44966</v>
      </c>
      <c r="C165" t="s">
        <v>184</v>
      </c>
      <c r="D165">
        <v>7</v>
      </c>
      <c r="E165" t="s">
        <v>53</v>
      </c>
      <c r="F165" t="s">
        <v>123</v>
      </c>
      <c r="G165" t="s">
        <v>49</v>
      </c>
      <c r="H165">
        <v>1656.87</v>
      </c>
      <c r="I165">
        <v>338.03</v>
      </c>
      <c r="J165">
        <v>37.5</v>
      </c>
      <c r="K165">
        <v>0</v>
      </c>
      <c r="L165">
        <v>0</v>
      </c>
      <c r="M165">
        <v>0</v>
      </c>
      <c r="N165">
        <v>91.127656523022239</v>
      </c>
      <c r="O165">
        <v>37.552999999999997</v>
      </c>
      <c r="P165">
        <v>504.21065652302218</v>
      </c>
      <c r="Q165">
        <v>2302</v>
      </c>
      <c r="R165" t="s">
        <v>44</v>
      </c>
      <c r="S165">
        <v>1656.87</v>
      </c>
    </row>
    <row r="166" spans="1:19" x14ac:dyDescent="0.3">
      <c r="A166" t="s">
        <v>208</v>
      </c>
      <c r="B166" s="42">
        <v>44966</v>
      </c>
      <c r="C166" t="s">
        <v>183</v>
      </c>
      <c r="D166">
        <v>9</v>
      </c>
      <c r="E166" t="s">
        <v>53</v>
      </c>
      <c r="F166" t="s">
        <v>125</v>
      </c>
      <c r="G166" t="s">
        <v>56</v>
      </c>
      <c r="H166">
        <v>3268.22</v>
      </c>
      <c r="I166">
        <v>485.39</v>
      </c>
      <c r="J166">
        <v>40</v>
      </c>
      <c r="K166">
        <v>0</v>
      </c>
      <c r="L166">
        <v>0</v>
      </c>
      <c r="M166">
        <v>0</v>
      </c>
      <c r="N166">
        <v>179.75171836153211</v>
      </c>
      <c r="O166">
        <v>52.539000000000001</v>
      </c>
      <c r="P166">
        <v>757.68071836153206</v>
      </c>
      <c r="Q166">
        <v>2302</v>
      </c>
      <c r="R166" t="s">
        <v>44</v>
      </c>
      <c r="S166">
        <v>3268.22</v>
      </c>
    </row>
    <row r="167" spans="1:19" x14ac:dyDescent="0.3">
      <c r="A167" t="s">
        <v>205</v>
      </c>
      <c r="B167" s="42">
        <v>44967</v>
      </c>
      <c r="C167" t="s">
        <v>175</v>
      </c>
      <c r="D167">
        <v>6</v>
      </c>
      <c r="E167" t="s">
        <v>105</v>
      </c>
      <c r="F167" t="s">
        <v>122</v>
      </c>
      <c r="G167" t="s">
        <v>121</v>
      </c>
      <c r="H167">
        <v>1290</v>
      </c>
      <c r="I167">
        <v>637.80999999999995</v>
      </c>
      <c r="J167">
        <v>0</v>
      </c>
      <c r="K167">
        <v>4830</v>
      </c>
      <c r="L167">
        <v>2475.8200000000002</v>
      </c>
      <c r="M167">
        <v>0</v>
      </c>
      <c r="N167">
        <v>0</v>
      </c>
      <c r="O167">
        <v>311.36300000000006</v>
      </c>
      <c r="P167">
        <v>3424.9930000000004</v>
      </c>
      <c r="Q167">
        <v>2302</v>
      </c>
      <c r="R167" t="s">
        <v>44</v>
      </c>
      <c r="S167">
        <v>6120</v>
      </c>
    </row>
    <row r="168" spans="1:19" x14ac:dyDescent="0.3">
      <c r="A168" t="s">
        <v>205</v>
      </c>
      <c r="B168" s="42">
        <v>44967</v>
      </c>
      <c r="C168" t="s">
        <v>179</v>
      </c>
      <c r="D168">
        <v>2</v>
      </c>
      <c r="E168" t="s">
        <v>53</v>
      </c>
      <c r="F168" t="s">
        <v>124</v>
      </c>
      <c r="G168" t="s">
        <v>126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2302</v>
      </c>
      <c r="R168" t="s">
        <v>44</v>
      </c>
      <c r="S168">
        <v>0</v>
      </c>
    </row>
    <row r="169" spans="1:19" x14ac:dyDescent="0.3">
      <c r="A169" t="s">
        <v>205</v>
      </c>
      <c r="B169" s="42">
        <v>44967</v>
      </c>
      <c r="C169" t="s">
        <v>196</v>
      </c>
      <c r="D169">
        <v>10</v>
      </c>
      <c r="E169" t="s">
        <v>97</v>
      </c>
      <c r="F169" t="s">
        <v>118</v>
      </c>
      <c r="G169" t="s">
        <v>127</v>
      </c>
      <c r="H169">
        <v>6300</v>
      </c>
      <c r="I169">
        <v>3360.57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336.05700000000002</v>
      </c>
      <c r="P169">
        <v>3696.6270000000004</v>
      </c>
      <c r="Q169">
        <v>2302</v>
      </c>
      <c r="R169" t="s">
        <v>45</v>
      </c>
      <c r="S169">
        <v>6300</v>
      </c>
    </row>
    <row r="170" spans="1:19" x14ac:dyDescent="0.3">
      <c r="A170" t="s">
        <v>206</v>
      </c>
      <c r="B170" s="42">
        <v>44967</v>
      </c>
      <c r="C170" t="s">
        <v>175</v>
      </c>
      <c r="D170">
        <v>6</v>
      </c>
      <c r="E170" t="s">
        <v>105</v>
      </c>
      <c r="F170" t="s">
        <v>122</v>
      </c>
      <c r="G170" t="s">
        <v>121</v>
      </c>
      <c r="H170">
        <v>928</v>
      </c>
      <c r="I170">
        <v>128.24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12.824000000000002</v>
      </c>
      <c r="P170">
        <v>141.06400000000002</v>
      </c>
      <c r="Q170">
        <v>2302</v>
      </c>
      <c r="R170" t="s">
        <v>44</v>
      </c>
      <c r="S170">
        <v>928</v>
      </c>
    </row>
    <row r="171" spans="1:19" x14ac:dyDescent="0.3">
      <c r="A171" t="s">
        <v>206</v>
      </c>
      <c r="B171" s="42">
        <v>44967</v>
      </c>
      <c r="C171" t="s">
        <v>179</v>
      </c>
      <c r="D171">
        <v>2</v>
      </c>
      <c r="E171" t="s">
        <v>53</v>
      </c>
      <c r="F171" t="s">
        <v>124</v>
      </c>
      <c r="G171" t="s">
        <v>126</v>
      </c>
      <c r="H171">
        <v>827</v>
      </c>
      <c r="I171">
        <v>150.76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15.076000000000001</v>
      </c>
      <c r="P171">
        <v>165.83599999999998</v>
      </c>
      <c r="Q171">
        <v>2302</v>
      </c>
      <c r="R171" t="s">
        <v>44</v>
      </c>
      <c r="S171">
        <v>827</v>
      </c>
    </row>
    <row r="172" spans="1:19" x14ac:dyDescent="0.3">
      <c r="A172" t="s">
        <v>206</v>
      </c>
      <c r="B172" s="42">
        <v>44967</v>
      </c>
      <c r="C172" t="s">
        <v>196</v>
      </c>
      <c r="D172">
        <v>10</v>
      </c>
      <c r="E172" t="s">
        <v>97</v>
      </c>
      <c r="F172" t="s">
        <v>118</v>
      </c>
      <c r="G172" t="s">
        <v>127</v>
      </c>
      <c r="H172">
        <v>1588</v>
      </c>
      <c r="I172">
        <v>382.81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38.280999999999999</v>
      </c>
      <c r="P172">
        <v>421.09100000000001</v>
      </c>
      <c r="Q172">
        <v>2302</v>
      </c>
      <c r="R172" t="s">
        <v>45</v>
      </c>
      <c r="S172">
        <v>1588</v>
      </c>
    </row>
    <row r="173" spans="1:19" x14ac:dyDescent="0.3">
      <c r="A173" t="s">
        <v>210</v>
      </c>
      <c r="B173" s="42">
        <v>44967</v>
      </c>
      <c r="C173" t="s">
        <v>195</v>
      </c>
      <c r="D173">
        <v>9</v>
      </c>
      <c r="E173" t="s">
        <v>51</v>
      </c>
      <c r="F173" t="s">
        <v>123</v>
      </c>
      <c r="G173" t="s">
        <v>86</v>
      </c>
      <c r="H173">
        <v>3920</v>
      </c>
      <c r="I173">
        <v>1565.5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156.55000000000001</v>
      </c>
      <c r="P173">
        <v>1722.05</v>
      </c>
      <c r="Q173">
        <v>2302</v>
      </c>
      <c r="R173" t="s">
        <v>45</v>
      </c>
      <c r="S173">
        <v>3920</v>
      </c>
    </row>
    <row r="174" spans="1:19" x14ac:dyDescent="0.3">
      <c r="A174" t="s">
        <v>210</v>
      </c>
      <c r="B174" s="42">
        <v>44967</v>
      </c>
      <c r="C174" t="s">
        <v>189</v>
      </c>
      <c r="D174">
        <v>8</v>
      </c>
      <c r="E174" t="s">
        <v>51</v>
      </c>
      <c r="F174" t="s">
        <v>125</v>
      </c>
      <c r="G174" t="s">
        <v>52</v>
      </c>
      <c r="H174">
        <v>5300</v>
      </c>
      <c r="I174">
        <v>1769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176.9</v>
      </c>
      <c r="P174">
        <v>1945.9</v>
      </c>
      <c r="Q174">
        <v>2302</v>
      </c>
      <c r="R174" t="s">
        <v>44</v>
      </c>
      <c r="S174">
        <v>5300</v>
      </c>
    </row>
    <row r="175" spans="1:19" x14ac:dyDescent="0.3">
      <c r="A175" t="s">
        <v>205</v>
      </c>
      <c r="B175" s="42">
        <v>44968</v>
      </c>
      <c r="C175" t="s">
        <v>197</v>
      </c>
      <c r="D175">
        <v>12</v>
      </c>
      <c r="E175" t="s">
        <v>51</v>
      </c>
      <c r="F175" t="s">
        <v>130</v>
      </c>
      <c r="G175" t="s">
        <v>131</v>
      </c>
      <c r="H175">
        <v>19236</v>
      </c>
      <c r="I175">
        <v>9679.39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967.93899999999996</v>
      </c>
      <c r="P175">
        <v>10647.329</v>
      </c>
      <c r="Q175">
        <v>2302</v>
      </c>
      <c r="R175" t="s">
        <v>45</v>
      </c>
      <c r="S175">
        <v>19236</v>
      </c>
    </row>
    <row r="176" spans="1:19" x14ac:dyDescent="0.3">
      <c r="A176" t="s">
        <v>207</v>
      </c>
      <c r="B176" s="42">
        <v>44968</v>
      </c>
      <c r="C176" t="s">
        <v>177</v>
      </c>
      <c r="D176">
        <v>5</v>
      </c>
      <c r="E176" t="s">
        <v>51</v>
      </c>
      <c r="F176" t="s">
        <v>124</v>
      </c>
      <c r="G176" t="s">
        <v>49</v>
      </c>
      <c r="H176">
        <v>407.18</v>
      </c>
      <c r="I176">
        <v>162.87</v>
      </c>
      <c r="J176">
        <v>15</v>
      </c>
      <c r="K176">
        <v>0</v>
      </c>
      <c r="L176">
        <v>0</v>
      </c>
      <c r="M176">
        <v>0</v>
      </c>
      <c r="N176">
        <v>22.772383052699425</v>
      </c>
      <c r="O176">
        <v>17.787000000000003</v>
      </c>
      <c r="P176">
        <v>218.42938305269942</v>
      </c>
      <c r="Q176">
        <v>2302</v>
      </c>
      <c r="R176" t="s">
        <v>44</v>
      </c>
      <c r="S176">
        <v>407.18</v>
      </c>
    </row>
    <row r="177" spans="1:19" x14ac:dyDescent="0.3">
      <c r="A177" t="s">
        <v>207</v>
      </c>
      <c r="B177" s="42">
        <v>44968</v>
      </c>
      <c r="C177" t="s">
        <v>180</v>
      </c>
      <c r="D177">
        <v>6</v>
      </c>
      <c r="E177" t="s">
        <v>53</v>
      </c>
      <c r="F177" t="s">
        <v>124</v>
      </c>
      <c r="G177" t="s">
        <v>132</v>
      </c>
      <c r="H177">
        <v>3888.54</v>
      </c>
      <c r="I177">
        <v>1465.63</v>
      </c>
      <c r="J177">
        <v>60</v>
      </c>
      <c r="K177">
        <v>0</v>
      </c>
      <c r="L177">
        <v>0</v>
      </c>
      <c r="M177">
        <v>0</v>
      </c>
      <c r="N177">
        <v>204.94348359751865</v>
      </c>
      <c r="O177">
        <v>152.56300000000002</v>
      </c>
      <c r="P177">
        <v>1883.1364835975189</v>
      </c>
      <c r="Q177">
        <v>2302</v>
      </c>
      <c r="R177" t="s">
        <v>44</v>
      </c>
      <c r="S177">
        <v>3888.54</v>
      </c>
    </row>
    <row r="178" spans="1:19" x14ac:dyDescent="0.3">
      <c r="A178" t="s">
        <v>209</v>
      </c>
      <c r="B178" s="42">
        <v>44968</v>
      </c>
      <c r="C178" t="s">
        <v>176</v>
      </c>
      <c r="D178">
        <v>5</v>
      </c>
      <c r="E178" t="s">
        <v>53</v>
      </c>
      <c r="F178" t="s">
        <v>130</v>
      </c>
      <c r="G178" t="s">
        <v>56</v>
      </c>
      <c r="H178">
        <v>1016</v>
      </c>
      <c r="I178">
        <v>416.56</v>
      </c>
      <c r="J178">
        <v>0</v>
      </c>
      <c r="K178">
        <v>0</v>
      </c>
      <c r="L178">
        <v>0</v>
      </c>
      <c r="M178">
        <v>0</v>
      </c>
      <c r="N178">
        <v>-0.02</v>
      </c>
      <c r="O178">
        <v>41.656000000000006</v>
      </c>
      <c r="P178">
        <v>458.19600000000003</v>
      </c>
      <c r="Q178">
        <v>2302</v>
      </c>
      <c r="R178" t="s">
        <v>44</v>
      </c>
      <c r="S178">
        <v>1016</v>
      </c>
    </row>
    <row r="179" spans="1:19" x14ac:dyDescent="0.3">
      <c r="A179" t="s">
        <v>206</v>
      </c>
      <c r="B179" s="42">
        <v>44968</v>
      </c>
      <c r="C179" t="s">
        <v>197</v>
      </c>
      <c r="D179">
        <v>12</v>
      </c>
      <c r="E179" t="s">
        <v>51</v>
      </c>
      <c r="F179" t="s">
        <v>130</v>
      </c>
      <c r="G179" t="s">
        <v>131</v>
      </c>
      <c r="H179">
        <v>1718</v>
      </c>
      <c r="I179">
        <v>430.77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43.076999999999998</v>
      </c>
      <c r="P179">
        <v>473.84699999999998</v>
      </c>
      <c r="Q179">
        <v>2302</v>
      </c>
      <c r="R179" t="s">
        <v>45</v>
      </c>
      <c r="S179">
        <v>1718</v>
      </c>
    </row>
    <row r="180" spans="1:19" x14ac:dyDescent="0.3">
      <c r="A180" t="s">
        <v>208</v>
      </c>
      <c r="B180" s="42">
        <v>44968</v>
      </c>
      <c r="C180" t="s">
        <v>177</v>
      </c>
      <c r="D180">
        <v>5</v>
      </c>
      <c r="E180" t="s">
        <v>51</v>
      </c>
      <c r="F180" t="s">
        <v>124</v>
      </c>
      <c r="G180" t="s">
        <v>49</v>
      </c>
      <c r="H180">
        <v>801.72</v>
      </c>
      <c r="I180">
        <v>128.99</v>
      </c>
      <c r="J180">
        <v>12.51</v>
      </c>
      <c r="K180">
        <v>0</v>
      </c>
      <c r="L180">
        <v>0</v>
      </c>
      <c r="M180">
        <v>0</v>
      </c>
      <c r="N180">
        <v>44.094506381090483</v>
      </c>
      <c r="O180">
        <v>14.15</v>
      </c>
      <c r="P180">
        <v>199.74450638109047</v>
      </c>
      <c r="Q180">
        <v>2302</v>
      </c>
      <c r="R180" t="s">
        <v>44</v>
      </c>
      <c r="S180">
        <v>801.72</v>
      </c>
    </row>
    <row r="181" spans="1:19" x14ac:dyDescent="0.3">
      <c r="A181" t="s">
        <v>208</v>
      </c>
      <c r="B181" s="42">
        <v>44968</v>
      </c>
      <c r="C181" t="s">
        <v>180</v>
      </c>
      <c r="D181">
        <v>6</v>
      </c>
      <c r="E181" t="s">
        <v>53</v>
      </c>
      <c r="F181" t="s">
        <v>124</v>
      </c>
      <c r="G181" t="s">
        <v>132</v>
      </c>
      <c r="H181">
        <v>1523.83</v>
      </c>
      <c r="I181">
        <v>364.97</v>
      </c>
      <c r="J181">
        <v>35</v>
      </c>
      <c r="K181">
        <v>0</v>
      </c>
      <c r="L181">
        <v>0</v>
      </c>
      <c r="M181">
        <v>0</v>
      </c>
      <c r="N181">
        <v>83.810472058445725</v>
      </c>
      <c r="O181">
        <v>39.997000000000007</v>
      </c>
      <c r="P181">
        <v>523.77747205844571</v>
      </c>
      <c r="Q181">
        <v>2302</v>
      </c>
      <c r="R181" t="s">
        <v>44</v>
      </c>
      <c r="S181">
        <v>1523.83</v>
      </c>
    </row>
    <row r="182" spans="1:19" x14ac:dyDescent="0.3">
      <c r="A182" t="s">
        <v>210</v>
      </c>
      <c r="B182" s="42">
        <v>44968</v>
      </c>
      <c r="C182" t="s">
        <v>186</v>
      </c>
      <c r="D182">
        <v>8</v>
      </c>
      <c r="E182" t="s">
        <v>51</v>
      </c>
      <c r="F182" t="s">
        <v>133</v>
      </c>
      <c r="G182" t="s">
        <v>49</v>
      </c>
      <c r="H182">
        <v>4600</v>
      </c>
      <c r="I182">
        <v>1501.5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150.15</v>
      </c>
      <c r="P182">
        <v>1651.65</v>
      </c>
      <c r="Q182">
        <v>2302</v>
      </c>
      <c r="R182" t="s">
        <v>44</v>
      </c>
      <c r="S182">
        <v>4600</v>
      </c>
    </row>
    <row r="183" spans="1:19" x14ac:dyDescent="0.3">
      <c r="A183" t="s">
        <v>205</v>
      </c>
      <c r="B183" s="42">
        <v>44969</v>
      </c>
      <c r="C183" t="s">
        <v>176</v>
      </c>
      <c r="D183">
        <v>5</v>
      </c>
      <c r="E183" t="s">
        <v>53</v>
      </c>
      <c r="F183" t="s">
        <v>130</v>
      </c>
      <c r="G183" t="s">
        <v>56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2302</v>
      </c>
      <c r="R183" t="s">
        <v>44</v>
      </c>
      <c r="S183">
        <v>0</v>
      </c>
    </row>
    <row r="184" spans="1:19" x14ac:dyDescent="0.3">
      <c r="A184" t="s">
        <v>207</v>
      </c>
      <c r="B184" s="42">
        <v>44969</v>
      </c>
      <c r="C184" t="s">
        <v>198</v>
      </c>
      <c r="D184">
        <v>14</v>
      </c>
      <c r="E184" t="s">
        <v>53</v>
      </c>
      <c r="F184" t="s">
        <v>134</v>
      </c>
      <c r="G184" t="s">
        <v>49</v>
      </c>
      <c r="H184">
        <v>2036.45</v>
      </c>
      <c r="I184">
        <v>814.58</v>
      </c>
      <c r="J184">
        <v>65</v>
      </c>
      <c r="K184">
        <v>0</v>
      </c>
      <c r="L184">
        <v>0</v>
      </c>
      <c r="M184">
        <v>0</v>
      </c>
      <c r="N184">
        <v>113.89407372178975</v>
      </c>
      <c r="O184">
        <v>87.958000000000013</v>
      </c>
      <c r="P184">
        <v>1081.4320737217897</v>
      </c>
      <c r="Q184">
        <v>2302</v>
      </c>
      <c r="R184" t="s">
        <v>45</v>
      </c>
      <c r="S184">
        <v>2036.45</v>
      </c>
    </row>
    <row r="185" spans="1:19" x14ac:dyDescent="0.3">
      <c r="A185" t="s">
        <v>209</v>
      </c>
      <c r="B185" s="42">
        <v>44969</v>
      </c>
      <c r="C185" t="s">
        <v>184</v>
      </c>
      <c r="D185">
        <v>3</v>
      </c>
      <c r="E185" t="s">
        <v>53</v>
      </c>
      <c r="F185" t="s">
        <v>133</v>
      </c>
      <c r="G185" t="s">
        <v>56</v>
      </c>
      <c r="H185">
        <v>2845</v>
      </c>
      <c r="I185">
        <v>1166.45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116.64500000000001</v>
      </c>
      <c r="P185">
        <v>1283.095</v>
      </c>
      <c r="Q185">
        <v>2302</v>
      </c>
      <c r="R185" t="s">
        <v>44</v>
      </c>
      <c r="S185">
        <v>2845</v>
      </c>
    </row>
    <row r="186" spans="1:19" x14ac:dyDescent="0.3">
      <c r="A186" t="s">
        <v>209</v>
      </c>
      <c r="B186" s="42">
        <v>44969</v>
      </c>
      <c r="C186" t="s">
        <v>187</v>
      </c>
      <c r="D186">
        <v>7</v>
      </c>
      <c r="E186" t="s">
        <v>53</v>
      </c>
      <c r="F186" t="s">
        <v>133</v>
      </c>
      <c r="G186" t="s">
        <v>49</v>
      </c>
      <c r="H186">
        <v>6681</v>
      </c>
      <c r="I186">
        <v>2739.21</v>
      </c>
      <c r="J186">
        <v>0</v>
      </c>
      <c r="K186">
        <v>0</v>
      </c>
      <c r="L186">
        <v>0</v>
      </c>
      <c r="M186">
        <v>0</v>
      </c>
      <c r="N186">
        <v>-0.03</v>
      </c>
      <c r="O186">
        <v>273.92099999999999</v>
      </c>
      <c r="P186">
        <v>3013.1009999999997</v>
      </c>
      <c r="Q186">
        <v>2302</v>
      </c>
      <c r="R186" t="s">
        <v>44</v>
      </c>
      <c r="S186">
        <v>6681</v>
      </c>
    </row>
    <row r="187" spans="1:19" x14ac:dyDescent="0.3">
      <c r="A187" t="s">
        <v>209</v>
      </c>
      <c r="B187" s="42">
        <v>44969</v>
      </c>
      <c r="C187" t="s">
        <v>187</v>
      </c>
      <c r="D187">
        <v>0</v>
      </c>
      <c r="E187" t="s">
        <v>53</v>
      </c>
      <c r="F187" t="s">
        <v>84</v>
      </c>
      <c r="G187" t="s">
        <v>49</v>
      </c>
      <c r="H187">
        <v>2153</v>
      </c>
      <c r="I187">
        <v>882.73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88.27300000000001</v>
      </c>
      <c r="P187">
        <v>971.00300000000004</v>
      </c>
      <c r="Q187">
        <v>2302</v>
      </c>
      <c r="R187" t="s">
        <v>44</v>
      </c>
      <c r="S187">
        <v>2153</v>
      </c>
    </row>
    <row r="188" spans="1:19" x14ac:dyDescent="0.3">
      <c r="A188" t="s">
        <v>209</v>
      </c>
      <c r="B188" s="42">
        <v>44969</v>
      </c>
      <c r="C188" t="s">
        <v>185</v>
      </c>
      <c r="D188">
        <v>5</v>
      </c>
      <c r="E188" t="s">
        <v>53</v>
      </c>
      <c r="F188" t="s">
        <v>133</v>
      </c>
      <c r="G188" t="s">
        <v>57</v>
      </c>
      <c r="H188">
        <v>3132</v>
      </c>
      <c r="I188">
        <v>1284.1199999999999</v>
      </c>
      <c r="J188">
        <v>0</v>
      </c>
      <c r="K188">
        <v>0</v>
      </c>
      <c r="L188">
        <v>0</v>
      </c>
      <c r="M188">
        <v>0</v>
      </c>
      <c r="N188">
        <v>-0.03</v>
      </c>
      <c r="O188">
        <v>128.41200000000001</v>
      </c>
      <c r="P188">
        <v>1412.502</v>
      </c>
      <c r="Q188">
        <v>2302</v>
      </c>
      <c r="R188" t="s">
        <v>44</v>
      </c>
      <c r="S188">
        <v>3132</v>
      </c>
    </row>
    <row r="189" spans="1:19" x14ac:dyDescent="0.3">
      <c r="A189" t="s">
        <v>206</v>
      </c>
      <c r="B189" s="42">
        <v>44969</v>
      </c>
      <c r="C189" t="s">
        <v>176</v>
      </c>
      <c r="D189">
        <v>5</v>
      </c>
      <c r="E189" t="s">
        <v>53</v>
      </c>
      <c r="F189" t="s">
        <v>130</v>
      </c>
      <c r="G189" t="s">
        <v>56</v>
      </c>
      <c r="H189">
        <v>1657.5</v>
      </c>
      <c r="I189">
        <v>353.27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35.326999999999998</v>
      </c>
      <c r="P189">
        <v>388.59699999999998</v>
      </c>
      <c r="Q189">
        <v>2302</v>
      </c>
      <c r="R189" t="s">
        <v>44</v>
      </c>
      <c r="S189">
        <v>1657.5</v>
      </c>
    </row>
    <row r="190" spans="1:19" x14ac:dyDescent="0.3">
      <c r="A190" t="s">
        <v>208</v>
      </c>
      <c r="B190" s="42">
        <v>44969</v>
      </c>
      <c r="C190" t="s">
        <v>198</v>
      </c>
      <c r="D190">
        <v>14</v>
      </c>
      <c r="E190" t="s">
        <v>53</v>
      </c>
      <c r="F190" t="s">
        <v>134</v>
      </c>
      <c r="G190" t="s">
        <v>49</v>
      </c>
      <c r="H190">
        <v>1320.77</v>
      </c>
      <c r="I190">
        <v>138.22999999999999</v>
      </c>
      <c r="J190">
        <v>17.5</v>
      </c>
      <c r="K190">
        <v>0</v>
      </c>
      <c r="L190">
        <v>0</v>
      </c>
      <c r="M190">
        <v>0</v>
      </c>
      <c r="N190">
        <v>72.642195770284985</v>
      </c>
      <c r="O190">
        <v>15.573</v>
      </c>
      <c r="P190">
        <v>243.94519577028498</v>
      </c>
      <c r="Q190">
        <v>2302</v>
      </c>
      <c r="R190" t="s">
        <v>45</v>
      </c>
      <c r="S190">
        <v>1320.77</v>
      </c>
    </row>
    <row r="191" spans="1:19" x14ac:dyDescent="0.3">
      <c r="A191" t="s">
        <v>210</v>
      </c>
      <c r="B191" s="42">
        <v>44969</v>
      </c>
      <c r="C191" t="s">
        <v>182</v>
      </c>
      <c r="D191">
        <v>10</v>
      </c>
      <c r="E191" t="s">
        <v>97</v>
      </c>
      <c r="F191" t="s">
        <v>118</v>
      </c>
      <c r="G191" t="s">
        <v>127</v>
      </c>
      <c r="H191">
        <v>950</v>
      </c>
      <c r="I191">
        <v>332.5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33.25</v>
      </c>
      <c r="P191">
        <v>365.75</v>
      </c>
      <c r="Q191">
        <v>2302</v>
      </c>
      <c r="R191" t="s">
        <v>44</v>
      </c>
      <c r="S191">
        <v>950</v>
      </c>
    </row>
    <row r="192" spans="1:19" x14ac:dyDescent="0.3">
      <c r="A192" t="s">
        <v>205</v>
      </c>
      <c r="B192" s="42">
        <v>44970</v>
      </c>
      <c r="C192" t="s">
        <v>187</v>
      </c>
      <c r="D192">
        <v>5</v>
      </c>
      <c r="E192" t="s">
        <v>53</v>
      </c>
      <c r="F192" t="s">
        <v>133</v>
      </c>
      <c r="G192" t="s">
        <v>49</v>
      </c>
      <c r="H192">
        <v>4830</v>
      </c>
      <c r="I192">
        <v>2517.8200000000002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251.78200000000004</v>
      </c>
      <c r="P192">
        <v>2769.6020000000003</v>
      </c>
      <c r="Q192">
        <v>2302</v>
      </c>
      <c r="R192" t="s">
        <v>44</v>
      </c>
      <c r="S192">
        <v>4830</v>
      </c>
    </row>
    <row r="193" spans="1:19" x14ac:dyDescent="0.3">
      <c r="A193" t="s">
        <v>205</v>
      </c>
      <c r="B193" s="42">
        <v>44970</v>
      </c>
      <c r="C193" t="s">
        <v>185</v>
      </c>
      <c r="D193">
        <v>4</v>
      </c>
      <c r="E193" t="s">
        <v>53</v>
      </c>
      <c r="F193" t="s">
        <v>133</v>
      </c>
      <c r="G193" t="s">
        <v>57</v>
      </c>
      <c r="H193">
        <v>3780</v>
      </c>
      <c r="I193">
        <v>1841.57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184.15700000000001</v>
      </c>
      <c r="P193">
        <v>2025.7269999999999</v>
      </c>
      <c r="Q193">
        <v>2302</v>
      </c>
      <c r="R193" t="s">
        <v>44</v>
      </c>
      <c r="S193">
        <v>3780</v>
      </c>
    </row>
    <row r="194" spans="1:19" x14ac:dyDescent="0.3">
      <c r="A194" t="s">
        <v>205</v>
      </c>
      <c r="B194" s="42">
        <v>44970</v>
      </c>
      <c r="C194" t="s">
        <v>194</v>
      </c>
      <c r="D194">
        <v>12</v>
      </c>
      <c r="E194" t="s">
        <v>97</v>
      </c>
      <c r="F194" t="s">
        <v>123</v>
      </c>
      <c r="G194" t="s">
        <v>135</v>
      </c>
      <c r="H194">
        <v>4500</v>
      </c>
      <c r="I194">
        <v>2400.41</v>
      </c>
      <c r="J194">
        <v>0</v>
      </c>
      <c r="K194">
        <v>9210</v>
      </c>
      <c r="L194">
        <v>4711.6099999999997</v>
      </c>
      <c r="M194">
        <v>0</v>
      </c>
      <c r="N194">
        <v>0</v>
      </c>
      <c r="O194">
        <v>711.202</v>
      </c>
      <c r="P194">
        <v>7823.2219999999998</v>
      </c>
      <c r="Q194">
        <v>2302</v>
      </c>
      <c r="R194" t="s">
        <v>44</v>
      </c>
      <c r="S194">
        <v>13710</v>
      </c>
    </row>
    <row r="195" spans="1:19" x14ac:dyDescent="0.3">
      <c r="A195" t="s">
        <v>205</v>
      </c>
      <c r="B195" s="42">
        <v>44970</v>
      </c>
      <c r="C195" t="s">
        <v>183</v>
      </c>
      <c r="D195">
        <v>12</v>
      </c>
      <c r="E195" t="s">
        <v>53</v>
      </c>
      <c r="F195" t="s">
        <v>136</v>
      </c>
      <c r="G195" t="s">
        <v>137</v>
      </c>
      <c r="H195">
        <v>11370</v>
      </c>
      <c r="I195">
        <v>5810.22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581.02200000000005</v>
      </c>
      <c r="P195">
        <v>6391.2420000000002</v>
      </c>
      <c r="Q195">
        <v>2302</v>
      </c>
      <c r="R195" t="s">
        <v>44</v>
      </c>
      <c r="S195">
        <v>11370</v>
      </c>
    </row>
    <row r="196" spans="1:19" x14ac:dyDescent="0.3">
      <c r="A196" t="s">
        <v>207</v>
      </c>
      <c r="B196" s="42">
        <v>44970</v>
      </c>
      <c r="C196" t="s">
        <v>184</v>
      </c>
      <c r="D196">
        <v>2</v>
      </c>
      <c r="E196" t="s">
        <v>53</v>
      </c>
      <c r="F196" t="s">
        <v>133</v>
      </c>
      <c r="G196" t="s">
        <v>56</v>
      </c>
      <c r="H196">
        <v>4886.1000000000004</v>
      </c>
      <c r="I196">
        <v>1954.44</v>
      </c>
      <c r="J196">
        <v>180</v>
      </c>
      <c r="K196">
        <v>0</v>
      </c>
      <c r="L196">
        <v>0</v>
      </c>
      <c r="M196">
        <v>0</v>
      </c>
      <c r="N196">
        <v>268.73550000000006</v>
      </c>
      <c r="O196">
        <v>213.44400000000002</v>
      </c>
      <c r="P196">
        <v>2616.6195000000002</v>
      </c>
      <c r="Q196">
        <v>2302</v>
      </c>
      <c r="R196" t="s">
        <v>44</v>
      </c>
      <c r="S196">
        <v>4886.1000000000004</v>
      </c>
    </row>
    <row r="197" spans="1:19" x14ac:dyDescent="0.3">
      <c r="A197" t="s">
        <v>207</v>
      </c>
      <c r="B197" s="42">
        <v>44970</v>
      </c>
      <c r="C197" t="s">
        <v>179</v>
      </c>
      <c r="D197">
        <v>7</v>
      </c>
      <c r="E197" t="s">
        <v>51</v>
      </c>
      <c r="F197" t="s">
        <v>136</v>
      </c>
      <c r="G197" t="s">
        <v>49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2302</v>
      </c>
      <c r="R197" t="s">
        <v>44</v>
      </c>
      <c r="S197">
        <v>0</v>
      </c>
    </row>
    <row r="198" spans="1:19" x14ac:dyDescent="0.3">
      <c r="A198" t="s">
        <v>207</v>
      </c>
      <c r="B198" s="42">
        <v>44970</v>
      </c>
      <c r="C198" t="s">
        <v>176</v>
      </c>
      <c r="D198">
        <v>1</v>
      </c>
      <c r="E198" t="s">
        <v>53</v>
      </c>
      <c r="F198" t="s">
        <v>122</v>
      </c>
      <c r="G198" t="s">
        <v>128</v>
      </c>
      <c r="H198">
        <v>-2520</v>
      </c>
      <c r="I198">
        <v>-1008</v>
      </c>
      <c r="J198">
        <v>-90</v>
      </c>
      <c r="K198">
        <v>0</v>
      </c>
      <c r="L198">
        <v>0</v>
      </c>
      <c r="M198">
        <v>0</v>
      </c>
      <c r="N198">
        <v>-138.60000000000002</v>
      </c>
      <c r="O198">
        <v>-109.80000000000001</v>
      </c>
      <c r="P198">
        <v>-1346.3999999999999</v>
      </c>
      <c r="Q198">
        <v>2302</v>
      </c>
      <c r="R198" t="s">
        <v>44</v>
      </c>
      <c r="S198">
        <v>-2520</v>
      </c>
    </row>
    <row r="199" spans="1:19" x14ac:dyDescent="0.3">
      <c r="A199" t="s">
        <v>206</v>
      </c>
      <c r="B199" s="42">
        <v>44970</v>
      </c>
      <c r="C199" t="s">
        <v>185</v>
      </c>
      <c r="D199">
        <v>4</v>
      </c>
      <c r="E199" t="s">
        <v>53</v>
      </c>
      <c r="F199" t="s">
        <v>133</v>
      </c>
      <c r="G199" t="s">
        <v>57</v>
      </c>
      <c r="H199">
        <v>1457.5</v>
      </c>
      <c r="I199">
        <v>317.02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31.701999999999998</v>
      </c>
      <c r="P199">
        <v>348.72199999999998</v>
      </c>
      <c r="Q199">
        <v>2302</v>
      </c>
      <c r="R199" t="s">
        <v>44</v>
      </c>
      <c r="S199">
        <v>1457.5</v>
      </c>
    </row>
    <row r="200" spans="1:19" x14ac:dyDescent="0.3">
      <c r="A200" t="s">
        <v>206</v>
      </c>
      <c r="B200" s="42">
        <v>44970</v>
      </c>
      <c r="C200" t="s">
        <v>194</v>
      </c>
      <c r="D200">
        <v>12</v>
      </c>
      <c r="E200" t="s">
        <v>97</v>
      </c>
      <c r="F200" t="s">
        <v>123</v>
      </c>
      <c r="G200" t="s">
        <v>135</v>
      </c>
      <c r="H200">
        <v>2958</v>
      </c>
      <c r="I200">
        <v>869.2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86.920000000000016</v>
      </c>
      <c r="P200">
        <v>956.12000000000012</v>
      </c>
      <c r="Q200">
        <v>2302</v>
      </c>
      <c r="R200" t="s">
        <v>44</v>
      </c>
      <c r="S200">
        <v>2958</v>
      </c>
    </row>
    <row r="201" spans="1:19" x14ac:dyDescent="0.3">
      <c r="A201" t="s">
        <v>206</v>
      </c>
      <c r="B201" s="42">
        <v>44970</v>
      </c>
      <c r="C201" t="s">
        <v>183</v>
      </c>
      <c r="D201">
        <v>12</v>
      </c>
      <c r="E201" t="s">
        <v>53</v>
      </c>
      <c r="F201" t="s">
        <v>136</v>
      </c>
      <c r="G201" t="s">
        <v>137</v>
      </c>
      <c r="H201">
        <v>3284.5</v>
      </c>
      <c r="I201">
        <v>852.32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85.232000000000014</v>
      </c>
      <c r="P201">
        <v>937.55200000000002</v>
      </c>
      <c r="Q201">
        <v>2302</v>
      </c>
      <c r="R201" t="s">
        <v>44</v>
      </c>
      <c r="S201">
        <v>3284.5</v>
      </c>
    </row>
    <row r="202" spans="1:19" x14ac:dyDescent="0.3">
      <c r="A202" t="s">
        <v>208</v>
      </c>
      <c r="B202" s="42">
        <v>44970</v>
      </c>
      <c r="C202" t="s">
        <v>184</v>
      </c>
      <c r="D202">
        <v>2</v>
      </c>
      <c r="E202" t="s">
        <v>53</v>
      </c>
      <c r="F202" t="s">
        <v>133</v>
      </c>
      <c r="G202" t="s">
        <v>56</v>
      </c>
      <c r="H202">
        <v>1532.16</v>
      </c>
      <c r="I202">
        <v>334.43</v>
      </c>
      <c r="J202">
        <v>30</v>
      </c>
      <c r="K202">
        <v>0</v>
      </c>
      <c r="L202">
        <v>0</v>
      </c>
      <c r="M202">
        <v>0</v>
      </c>
      <c r="N202">
        <v>84.268800000000013</v>
      </c>
      <c r="O202">
        <v>36.443000000000005</v>
      </c>
      <c r="P202">
        <v>485.14179999999999</v>
      </c>
      <c r="Q202">
        <v>2302</v>
      </c>
      <c r="R202" t="s">
        <v>44</v>
      </c>
      <c r="S202">
        <v>1532.16</v>
      </c>
    </row>
    <row r="203" spans="1:19" x14ac:dyDescent="0.3">
      <c r="A203" t="s">
        <v>208</v>
      </c>
      <c r="B203" s="42">
        <v>44970</v>
      </c>
      <c r="C203" t="s">
        <v>179</v>
      </c>
      <c r="D203">
        <v>7</v>
      </c>
      <c r="E203" t="s">
        <v>51</v>
      </c>
      <c r="F203" t="s">
        <v>136</v>
      </c>
      <c r="G203" t="s">
        <v>49</v>
      </c>
      <c r="H203">
        <v>1374.16</v>
      </c>
      <c r="I203">
        <v>279.38</v>
      </c>
      <c r="J203">
        <v>27.5</v>
      </c>
      <c r="K203">
        <v>0</v>
      </c>
      <c r="L203">
        <v>0</v>
      </c>
      <c r="M203">
        <v>0</v>
      </c>
      <c r="N203">
        <v>75.578800000000015</v>
      </c>
      <c r="O203">
        <v>30.688000000000002</v>
      </c>
      <c r="P203">
        <v>413.14679999999998</v>
      </c>
      <c r="Q203">
        <v>2302</v>
      </c>
      <c r="R203" t="s">
        <v>44</v>
      </c>
      <c r="S203">
        <v>1374.16</v>
      </c>
    </row>
    <row r="204" spans="1:19" x14ac:dyDescent="0.3">
      <c r="A204" t="s">
        <v>210</v>
      </c>
      <c r="B204" s="42">
        <v>44970</v>
      </c>
      <c r="C204" t="s">
        <v>195</v>
      </c>
      <c r="D204">
        <v>10</v>
      </c>
      <c r="E204" t="s">
        <v>51</v>
      </c>
      <c r="F204" t="s">
        <v>130</v>
      </c>
      <c r="G204" t="s">
        <v>131</v>
      </c>
      <c r="H204">
        <v>8880</v>
      </c>
      <c r="I204">
        <v>3401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340.1</v>
      </c>
      <c r="P204">
        <v>3741.1</v>
      </c>
      <c r="Q204">
        <v>2302</v>
      </c>
      <c r="R204" t="s">
        <v>45</v>
      </c>
      <c r="S204">
        <v>8880</v>
      </c>
    </row>
    <row r="205" spans="1:19" x14ac:dyDescent="0.3">
      <c r="A205" t="s">
        <v>205</v>
      </c>
      <c r="B205" s="42">
        <v>44971</v>
      </c>
      <c r="C205" t="s">
        <v>176</v>
      </c>
      <c r="D205">
        <v>9</v>
      </c>
      <c r="E205" t="s">
        <v>51</v>
      </c>
      <c r="F205" t="s">
        <v>138</v>
      </c>
      <c r="G205" t="s">
        <v>94</v>
      </c>
      <c r="H205">
        <v>1350</v>
      </c>
      <c r="I205">
        <v>720.12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72.012</v>
      </c>
      <c r="P205">
        <v>792.13200000000006</v>
      </c>
      <c r="Q205">
        <v>2302</v>
      </c>
      <c r="R205" t="s">
        <v>44</v>
      </c>
      <c r="S205">
        <v>1350</v>
      </c>
    </row>
    <row r="206" spans="1:19" x14ac:dyDescent="0.3">
      <c r="A206" t="s">
        <v>207</v>
      </c>
      <c r="B206" s="42">
        <v>44971</v>
      </c>
      <c r="C206" t="s">
        <v>174</v>
      </c>
      <c r="D206">
        <v>4</v>
      </c>
      <c r="E206" t="s">
        <v>51</v>
      </c>
      <c r="F206" t="s">
        <v>133</v>
      </c>
      <c r="G206" t="s">
        <v>49</v>
      </c>
      <c r="H206">
        <v>8989.2000000000007</v>
      </c>
      <c r="I206">
        <v>3595.68</v>
      </c>
      <c r="J206">
        <v>280</v>
      </c>
      <c r="K206">
        <v>0</v>
      </c>
      <c r="L206">
        <v>0</v>
      </c>
      <c r="M206">
        <v>0</v>
      </c>
      <c r="N206">
        <v>494.40600000000006</v>
      </c>
      <c r="O206">
        <v>387.56799999999998</v>
      </c>
      <c r="P206">
        <v>4757.6540000000005</v>
      </c>
      <c r="Q206">
        <v>2302</v>
      </c>
      <c r="R206" t="s">
        <v>44</v>
      </c>
      <c r="S206">
        <v>8989.2000000000007</v>
      </c>
    </row>
    <row r="207" spans="1:19" x14ac:dyDescent="0.3">
      <c r="A207" t="s">
        <v>207</v>
      </c>
      <c r="B207" s="42">
        <v>44971</v>
      </c>
      <c r="C207" t="s">
        <v>180</v>
      </c>
      <c r="D207">
        <v>4</v>
      </c>
      <c r="E207" t="s">
        <v>51</v>
      </c>
      <c r="F207" t="s">
        <v>139</v>
      </c>
      <c r="G207" t="s">
        <v>49</v>
      </c>
      <c r="H207">
        <v>198</v>
      </c>
      <c r="I207">
        <v>33.659999999999997</v>
      </c>
      <c r="J207">
        <v>0</v>
      </c>
      <c r="K207">
        <v>0</v>
      </c>
      <c r="L207">
        <v>0</v>
      </c>
      <c r="M207">
        <v>0</v>
      </c>
      <c r="N207">
        <v>10.89</v>
      </c>
      <c r="O207">
        <v>3.3659999999999997</v>
      </c>
      <c r="P207">
        <v>47.915999999999997</v>
      </c>
      <c r="Q207">
        <v>2302</v>
      </c>
      <c r="R207" t="s">
        <v>44</v>
      </c>
      <c r="S207">
        <v>198</v>
      </c>
    </row>
    <row r="208" spans="1:19" x14ac:dyDescent="0.3">
      <c r="A208" t="s">
        <v>209</v>
      </c>
      <c r="B208" s="42">
        <v>44971</v>
      </c>
      <c r="C208" t="s">
        <v>199</v>
      </c>
      <c r="D208">
        <v>4</v>
      </c>
      <c r="E208" t="s">
        <v>53</v>
      </c>
      <c r="F208" t="s">
        <v>136</v>
      </c>
      <c r="G208" t="s">
        <v>49</v>
      </c>
      <c r="H208">
        <v>1925</v>
      </c>
      <c r="I208">
        <v>789.25</v>
      </c>
      <c r="J208">
        <v>0</v>
      </c>
      <c r="K208">
        <v>0</v>
      </c>
      <c r="L208">
        <v>0</v>
      </c>
      <c r="M208">
        <v>0</v>
      </c>
      <c r="N208">
        <v>0.02</v>
      </c>
      <c r="O208">
        <v>78.925000000000011</v>
      </c>
      <c r="P208">
        <v>868.19499999999994</v>
      </c>
      <c r="Q208">
        <v>2302</v>
      </c>
      <c r="R208" t="s">
        <v>45</v>
      </c>
      <c r="S208">
        <v>1925</v>
      </c>
    </row>
    <row r="209" spans="1:19" x14ac:dyDescent="0.3">
      <c r="A209" t="s">
        <v>206</v>
      </c>
      <c r="B209" s="42">
        <v>44971</v>
      </c>
      <c r="C209" t="s">
        <v>187</v>
      </c>
      <c r="D209">
        <v>5</v>
      </c>
      <c r="E209" t="s">
        <v>53</v>
      </c>
      <c r="F209" t="s">
        <v>133</v>
      </c>
      <c r="G209" t="s">
        <v>49</v>
      </c>
      <c r="H209">
        <v>2919</v>
      </c>
      <c r="I209">
        <v>846.64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84.664000000000001</v>
      </c>
      <c r="P209">
        <v>931.30399999999997</v>
      </c>
      <c r="Q209">
        <v>2302</v>
      </c>
      <c r="R209" t="s">
        <v>44</v>
      </c>
      <c r="S209">
        <v>2919</v>
      </c>
    </row>
    <row r="210" spans="1:19" x14ac:dyDescent="0.3">
      <c r="A210" t="s">
        <v>206</v>
      </c>
      <c r="B210" s="42">
        <v>44971</v>
      </c>
      <c r="C210" t="s">
        <v>176</v>
      </c>
      <c r="D210">
        <v>9</v>
      </c>
      <c r="E210" t="s">
        <v>51</v>
      </c>
      <c r="F210" t="s">
        <v>138</v>
      </c>
      <c r="G210" t="s">
        <v>94</v>
      </c>
      <c r="H210">
        <v>1361</v>
      </c>
      <c r="I210">
        <v>334.2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33.42</v>
      </c>
      <c r="P210">
        <v>367.62</v>
      </c>
      <c r="Q210">
        <v>2302</v>
      </c>
      <c r="R210" t="s">
        <v>44</v>
      </c>
      <c r="S210">
        <v>1361</v>
      </c>
    </row>
    <row r="211" spans="1:19" x14ac:dyDescent="0.3">
      <c r="A211" t="s">
        <v>208</v>
      </c>
      <c r="B211" s="42">
        <v>44971</v>
      </c>
      <c r="C211" t="s">
        <v>174</v>
      </c>
      <c r="D211">
        <v>10</v>
      </c>
      <c r="E211" t="s">
        <v>51</v>
      </c>
      <c r="F211" t="s">
        <v>133</v>
      </c>
      <c r="G211" t="s">
        <v>49</v>
      </c>
      <c r="H211">
        <v>2044.65</v>
      </c>
      <c r="I211">
        <v>425.86</v>
      </c>
      <c r="J211">
        <v>40</v>
      </c>
      <c r="K211">
        <v>0</v>
      </c>
      <c r="L211">
        <v>0</v>
      </c>
      <c r="M211">
        <v>0</v>
      </c>
      <c r="N211">
        <v>112.45575000000002</v>
      </c>
      <c r="O211">
        <v>46.586000000000006</v>
      </c>
      <c r="P211">
        <v>624.90174999999999</v>
      </c>
      <c r="Q211">
        <v>2302</v>
      </c>
      <c r="R211" t="s">
        <v>44</v>
      </c>
      <c r="S211">
        <v>2044.65</v>
      </c>
    </row>
    <row r="212" spans="1:19" x14ac:dyDescent="0.3">
      <c r="A212" t="s">
        <v>208</v>
      </c>
      <c r="B212" s="42">
        <v>44971</v>
      </c>
      <c r="C212" t="s">
        <v>180</v>
      </c>
      <c r="D212">
        <v>4</v>
      </c>
      <c r="E212" t="s">
        <v>51</v>
      </c>
      <c r="F212" t="s">
        <v>139</v>
      </c>
      <c r="G212" t="s">
        <v>49</v>
      </c>
      <c r="H212">
        <v>552.61</v>
      </c>
      <c r="I212">
        <v>104.17</v>
      </c>
      <c r="J212">
        <v>15</v>
      </c>
      <c r="K212">
        <v>0</v>
      </c>
      <c r="L212">
        <v>0</v>
      </c>
      <c r="M212">
        <v>0</v>
      </c>
      <c r="N212">
        <v>30.393550000000005</v>
      </c>
      <c r="O212">
        <v>11.917000000000002</v>
      </c>
      <c r="P212">
        <v>161.48055000000002</v>
      </c>
      <c r="Q212">
        <v>2302</v>
      </c>
      <c r="R212" t="s">
        <v>44</v>
      </c>
      <c r="S212">
        <v>552.61</v>
      </c>
    </row>
    <row r="213" spans="1:19" x14ac:dyDescent="0.3">
      <c r="A213" t="s">
        <v>210</v>
      </c>
      <c r="B213" s="42">
        <v>44971</v>
      </c>
      <c r="C213" t="s">
        <v>186</v>
      </c>
      <c r="D213">
        <v>7</v>
      </c>
      <c r="E213" t="s">
        <v>51</v>
      </c>
      <c r="F213" t="s">
        <v>136</v>
      </c>
      <c r="G213" t="s">
        <v>49</v>
      </c>
      <c r="H213">
        <v>990</v>
      </c>
      <c r="I213">
        <v>346.5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34.65</v>
      </c>
      <c r="P213">
        <v>381.15</v>
      </c>
      <c r="Q213">
        <v>2302</v>
      </c>
      <c r="R213" t="s">
        <v>44</v>
      </c>
      <c r="S213">
        <v>990</v>
      </c>
    </row>
    <row r="214" spans="1:19" x14ac:dyDescent="0.3">
      <c r="A214" t="s">
        <v>205</v>
      </c>
      <c r="B214" s="42">
        <v>44972</v>
      </c>
      <c r="C214" t="s">
        <v>197</v>
      </c>
      <c r="D214">
        <v>9</v>
      </c>
      <c r="E214" t="s">
        <v>51</v>
      </c>
      <c r="F214" t="s">
        <v>138</v>
      </c>
      <c r="G214" t="s">
        <v>52</v>
      </c>
      <c r="H214">
        <v>7080</v>
      </c>
      <c r="I214">
        <v>3320.59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332.05900000000003</v>
      </c>
      <c r="P214">
        <v>3652.6490000000003</v>
      </c>
      <c r="Q214">
        <v>2302</v>
      </c>
      <c r="R214" t="s">
        <v>45</v>
      </c>
      <c r="S214">
        <v>7080</v>
      </c>
    </row>
    <row r="215" spans="1:19" x14ac:dyDescent="0.3">
      <c r="A215" t="s">
        <v>207</v>
      </c>
      <c r="B215" s="42">
        <v>44972</v>
      </c>
      <c r="C215" t="s">
        <v>199</v>
      </c>
      <c r="D215">
        <v>4</v>
      </c>
      <c r="E215" t="s">
        <v>53</v>
      </c>
      <c r="F215" t="s">
        <v>136</v>
      </c>
      <c r="G215" t="s">
        <v>49</v>
      </c>
      <c r="H215">
        <v>8767.5</v>
      </c>
      <c r="I215">
        <v>3415.92</v>
      </c>
      <c r="J215">
        <v>280</v>
      </c>
      <c r="K215">
        <v>0</v>
      </c>
      <c r="L215">
        <v>0</v>
      </c>
      <c r="M215">
        <v>0</v>
      </c>
      <c r="N215">
        <v>482.21250000000003</v>
      </c>
      <c r="O215">
        <v>369.59200000000004</v>
      </c>
      <c r="P215">
        <v>4547.7244999999994</v>
      </c>
      <c r="Q215">
        <v>2302</v>
      </c>
      <c r="R215" t="s">
        <v>45</v>
      </c>
      <c r="S215">
        <v>8767.5</v>
      </c>
    </row>
    <row r="216" spans="1:19" x14ac:dyDescent="0.3">
      <c r="A216" t="s">
        <v>209</v>
      </c>
      <c r="B216" s="42">
        <v>44972</v>
      </c>
      <c r="C216" t="s">
        <v>193</v>
      </c>
      <c r="D216">
        <v>10</v>
      </c>
      <c r="E216" t="s">
        <v>59</v>
      </c>
      <c r="F216" t="s">
        <v>138</v>
      </c>
      <c r="G216" t="s">
        <v>140</v>
      </c>
      <c r="H216">
        <v>3229</v>
      </c>
      <c r="I216">
        <v>1388.47</v>
      </c>
      <c r="J216">
        <v>0</v>
      </c>
      <c r="K216">
        <v>0</v>
      </c>
      <c r="L216">
        <v>0</v>
      </c>
      <c r="M216">
        <v>0</v>
      </c>
      <c r="N216">
        <v>-0.02</v>
      </c>
      <c r="O216">
        <v>138.84700000000001</v>
      </c>
      <c r="P216">
        <v>1527.297</v>
      </c>
      <c r="Q216">
        <v>2302</v>
      </c>
      <c r="R216" t="s">
        <v>44</v>
      </c>
      <c r="S216">
        <v>3229</v>
      </c>
    </row>
    <row r="217" spans="1:19" x14ac:dyDescent="0.3">
      <c r="A217" t="s">
        <v>209</v>
      </c>
      <c r="B217" s="42">
        <v>44972</v>
      </c>
      <c r="C217" t="s">
        <v>198</v>
      </c>
      <c r="D217">
        <v>18</v>
      </c>
      <c r="E217" t="s">
        <v>53</v>
      </c>
      <c r="F217" t="s">
        <v>138</v>
      </c>
      <c r="G217" t="s">
        <v>141</v>
      </c>
      <c r="H217">
        <v>508</v>
      </c>
      <c r="I217">
        <v>218.44</v>
      </c>
      <c r="J217">
        <v>0</v>
      </c>
      <c r="K217">
        <v>0</v>
      </c>
      <c r="L217">
        <v>0</v>
      </c>
      <c r="M217">
        <v>0</v>
      </c>
      <c r="N217">
        <v>0.02</v>
      </c>
      <c r="O217">
        <v>21.844000000000001</v>
      </c>
      <c r="P217">
        <v>240.304</v>
      </c>
      <c r="Q217">
        <v>2302</v>
      </c>
      <c r="R217" t="s">
        <v>45</v>
      </c>
      <c r="S217">
        <v>508</v>
      </c>
    </row>
    <row r="218" spans="1:19" x14ac:dyDescent="0.3">
      <c r="A218" t="s">
        <v>206</v>
      </c>
      <c r="B218" s="42">
        <v>44972</v>
      </c>
      <c r="C218" t="s">
        <v>197</v>
      </c>
      <c r="D218">
        <v>9</v>
      </c>
      <c r="E218" t="s">
        <v>51</v>
      </c>
      <c r="F218" t="s">
        <v>138</v>
      </c>
      <c r="G218" t="s">
        <v>52</v>
      </c>
      <c r="H218">
        <v>987</v>
      </c>
      <c r="I218">
        <v>223.43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22.343000000000004</v>
      </c>
      <c r="P218">
        <v>245.77300000000002</v>
      </c>
      <c r="Q218">
        <v>2302</v>
      </c>
      <c r="R218" t="s">
        <v>45</v>
      </c>
      <c r="S218">
        <v>987</v>
      </c>
    </row>
    <row r="219" spans="1:19" x14ac:dyDescent="0.3">
      <c r="A219" t="s">
        <v>206</v>
      </c>
      <c r="B219" s="42">
        <v>44972</v>
      </c>
      <c r="C219" t="s">
        <v>175</v>
      </c>
      <c r="D219">
        <v>20</v>
      </c>
      <c r="E219" t="s">
        <v>142</v>
      </c>
      <c r="F219" t="s">
        <v>134</v>
      </c>
      <c r="G219" t="s">
        <v>143</v>
      </c>
      <c r="H219">
        <v>2773.75</v>
      </c>
      <c r="I219">
        <v>648.79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64.879000000000005</v>
      </c>
      <c r="P219">
        <v>713.66899999999998</v>
      </c>
      <c r="Q219">
        <v>2302</v>
      </c>
      <c r="R219" t="s">
        <v>44</v>
      </c>
      <c r="S219">
        <v>2773.75</v>
      </c>
    </row>
    <row r="220" spans="1:19" x14ac:dyDescent="0.3">
      <c r="A220" t="s">
        <v>208</v>
      </c>
      <c r="B220" s="42">
        <v>44972</v>
      </c>
      <c r="C220" t="s">
        <v>199</v>
      </c>
      <c r="D220">
        <v>4</v>
      </c>
      <c r="E220" t="s">
        <v>53</v>
      </c>
      <c r="F220" t="s">
        <v>136</v>
      </c>
      <c r="G220" t="s">
        <v>49</v>
      </c>
      <c r="H220">
        <v>1180.0899999999999</v>
      </c>
      <c r="I220">
        <v>200.71</v>
      </c>
      <c r="J220">
        <v>20</v>
      </c>
      <c r="K220">
        <v>0</v>
      </c>
      <c r="L220">
        <v>0</v>
      </c>
      <c r="M220">
        <v>0</v>
      </c>
      <c r="N220">
        <v>64.904949999999999</v>
      </c>
      <c r="O220">
        <v>22.071000000000002</v>
      </c>
      <c r="P220">
        <v>307.68595000000005</v>
      </c>
      <c r="Q220">
        <v>2302</v>
      </c>
      <c r="R220" t="s">
        <v>45</v>
      </c>
      <c r="S220">
        <v>1180.0899999999999</v>
      </c>
    </row>
    <row r="221" spans="1:19" x14ac:dyDescent="0.3">
      <c r="A221" t="s">
        <v>210</v>
      </c>
      <c r="B221" s="42">
        <v>44972</v>
      </c>
      <c r="C221" t="s">
        <v>182</v>
      </c>
      <c r="D221">
        <v>12</v>
      </c>
      <c r="E221" t="s">
        <v>97</v>
      </c>
      <c r="F221" t="s">
        <v>123</v>
      </c>
      <c r="G221" t="s">
        <v>135</v>
      </c>
      <c r="H221">
        <v>2565</v>
      </c>
      <c r="I221">
        <v>978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97.800000000000011</v>
      </c>
      <c r="P221">
        <v>1075.8</v>
      </c>
      <c r="Q221">
        <v>2302</v>
      </c>
      <c r="R221" t="s">
        <v>44</v>
      </c>
      <c r="S221">
        <v>2565</v>
      </c>
    </row>
    <row r="222" spans="1:19" x14ac:dyDescent="0.3">
      <c r="A222" t="s">
        <v>205</v>
      </c>
      <c r="B222" s="42">
        <v>44973</v>
      </c>
      <c r="C222" t="s">
        <v>198</v>
      </c>
      <c r="D222">
        <v>15</v>
      </c>
      <c r="E222" t="s">
        <v>53</v>
      </c>
      <c r="F222" t="s">
        <v>138</v>
      </c>
      <c r="G222" t="s">
        <v>141</v>
      </c>
      <c r="H222">
        <v>4950</v>
      </c>
      <c r="I222">
        <v>2285.02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228.50200000000001</v>
      </c>
      <c r="P222">
        <v>2513.5219999999999</v>
      </c>
      <c r="Q222">
        <v>2302</v>
      </c>
      <c r="R222" t="s">
        <v>45</v>
      </c>
      <c r="S222">
        <v>4950</v>
      </c>
    </row>
    <row r="223" spans="1:19" x14ac:dyDescent="0.3">
      <c r="A223" t="s">
        <v>207</v>
      </c>
      <c r="B223" s="42">
        <v>44973</v>
      </c>
      <c r="C223" t="s">
        <v>193</v>
      </c>
      <c r="D223">
        <v>10</v>
      </c>
      <c r="E223" t="s">
        <v>59</v>
      </c>
      <c r="F223" t="s">
        <v>138</v>
      </c>
      <c r="G223" t="s">
        <v>140</v>
      </c>
      <c r="H223">
        <v>4266.3900000000003</v>
      </c>
      <c r="I223">
        <v>1662.31</v>
      </c>
      <c r="J223">
        <v>110</v>
      </c>
      <c r="K223">
        <v>0</v>
      </c>
      <c r="L223">
        <v>0</v>
      </c>
      <c r="M223">
        <v>0</v>
      </c>
      <c r="N223">
        <v>234.65145000000007</v>
      </c>
      <c r="O223">
        <v>177.23099999999999</v>
      </c>
      <c r="P223">
        <v>2184.19245</v>
      </c>
      <c r="Q223">
        <v>2302</v>
      </c>
      <c r="R223" t="s">
        <v>44</v>
      </c>
      <c r="S223">
        <v>4266.3900000000003</v>
      </c>
    </row>
    <row r="224" spans="1:19" x14ac:dyDescent="0.3">
      <c r="A224" t="s">
        <v>207</v>
      </c>
      <c r="B224" s="42">
        <v>44973</v>
      </c>
      <c r="C224" t="s">
        <v>200</v>
      </c>
      <c r="D224">
        <v>14</v>
      </c>
      <c r="E224" t="s">
        <v>58</v>
      </c>
      <c r="F224" t="s">
        <v>144</v>
      </c>
      <c r="G224" t="s">
        <v>56</v>
      </c>
      <c r="H224">
        <v>11404.89</v>
      </c>
      <c r="I224">
        <v>4561.96</v>
      </c>
      <c r="J224">
        <v>350</v>
      </c>
      <c r="K224">
        <v>0</v>
      </c>
      <c r="L224">
        <v>0</v>
      </c>
      <c r="M224">
        <v>0</v>
      </c>
      <c r="N224">
        <v>627.26895000000002</v>
      </c>
      <c r="O224">
        <v>491.19600000000003</v>
      </c>
      <c r="P224">
        <v>6030.4249499999996</v>
      </c>
      <c r="Q224">
        <v>2302</v>
      </c>
      <c r="R224" t="s">
        <v>45</v>
      </c>
      <c r="S224">
        <v>11404.89</v>
      </c>
    </row>
    <row r="225" spans="1:19" x14ac:dyDescent="0.3">
      <c r="A225" t="s">
        <v>209</v>
      </c>
      <c r="B225" s="42">
        <v>44973</v>
      </c>
      <c r="C225" t="s">
        <v>185</v>
      </c>
      <c r="D225">
        <v>8</v>
      </c>
      <c r="E225" t="s">
        <v>53</v>
      </c>
      <c r="F225" t="s">
        <v>144</v>
      </c>
      <c r="G225" t="s">
        <v>56</v>
      </c>
      <c r="H225">
        <v>1944</v>
      </c>
      <c r="I225">
        <v>797.04</v>
      </c>
      <c r="J225">
        <v>0</v>
      </c>
      <c r="K225">
        <v>0</v>
      </c>
      <c r="L225">
        <v>0</v>
      </c>
      <c r="M225">
        <v>0</v>
      </c>
      <c r="N225">
        <v>-0.04</v>
      </c>
      <c r="O225">
        <v>79.704000000000008</v>
      </c>
      <c r="P225">
        <v>876.70399999999995</v>
      </c>
      <c r="Q225">
        <v>2302</v>
      </c>
      <c r="R225" t="s">
        <v>44</v>
      </c>
      <c r="S225">
        <v>1944</v>
      </c>
    </row>
    <row r="226" spans="1:19" x14ac:dyDescent="0.3">
      <c r="A226" t="s">
        <v>209</v>
      </c>
      <c r="B226" s="42">
        <v>44973</v>
      </c>
      <c r="C226" t="s">
        <v>183</v>
      </c>
      <c r="D226">
        <v>29</v>
      </c>
      <c r="E226" t="s">
        <v>53</v>
      </c>
      <c r="F226" t="s">
        <v>144</v>
      </c>
      <c r="G226" t="s">
        <v>145</v>
      </c>
      <c r="H226">
        <v>6072</v>
      </c>
      <c r="I226">
        <v>2610.96</v>
      </c>
      <c r="J226">
        <v>0</v>
      </c>
      <c r="K226">
        <v>0</v>
      </c>
      <c r="L226">
        <v>0</v>
      </c>
      <c r="M226">
        <v>0</v>
      </c>
      <c r="N226">
        <v>0.04</v>
      </c>
      <c r="O226">
        <v>261.096</v>
      </c>
      <c r="P226">
        <v>2872.096</v>
      </c>
      <c r="Q226">
        <v>2302</v>
      </c>
      <c r="R226" t="s">
        <v>44</v>
      </c>
      <c r="S226">
        <v>6072</v>
      </c>
    </row>
    <row r="227" spans="1:19" x14ac:dyDescent="0.3">
      <c r="A227" t="s">
        <v>206</v>
      </c>
      <c r="B227" s="42">
        <v>44973</v>
      </c>
      <c r="C227" t="s">
        <v>198</v>
      </c>
      <c r="D227">
        <v>15</v>
      </c>
      <c r="E227" t="s">
        <v>53</v>
      </c>
      <c r="F227" t="s">
        <v>138</v>
      </c>
      <c r="G227" t="s">
        <v>141</v>
      </c>
      <c r="H227">
        <v>5825</v>
      </c>
      <c r="I227">
        <v>1485.73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148.57300000000001</v>
      </c>
      <c r="P227">
        <v>1634.3030000000001</v>
      </c>
      <c r="Q227">
        <v>2302</v>
      </c>
      <c r="R227" t="s">
        <v>45</v>
      </c>
      <c r="S227">
        <v>5825</v>
      </c>
    </row>
    <row r="228" spans="1:19" x14ac:dyDescent="0.3">
      <c r="A228" t="s">
        <v>208</v>
      </c>
      <c r="B228" s="42">
        <v>44973</v>
      </c>
      <c r="C228" t="s">
        <v>193</v>
      </c>
      <c r="D228">
        <v>10</v>
      </c>
      <c r="E228" t="s">
        <v>59</v>
      </c>
      <c r="F228" t="s">
        <v>138</v>
      </c>
      <c r="G228" t="s">
        <v>140</v>
      </c>
      <c r="H228">
        <v>7622.35</v>
      </c>
      <c r="I228">
        <v>1473.75</v>
      </c>
      <c r="J228">
        <v>150</v>
      </c>
      <c r="K228">
        <v>0</v>
      </c>
      <c r="L228">
        <v>0</v>
      </c>
      <c r="M228">
        <v>0</v>
      </c>
      <c r="N228">
        <v>419.22925000000009</v>
      </c>
      <c r="O228">
        <v>162.375</v>
      </c>
      <c r="P228">
        <v>2205.3542500000003</v>
      </c>
      <c r="Q228">
        <v>2302</v>
      </c>
      <c r="R228" t="s">
        <v>44</v>
      </c>
      <c r="S228">
        <v>7622.35</v>
      </c>
    </row>
    <row r="229" spans="1:19" x14ac:dyDescent="0.3">
      <c r="A229" t="s">
        <v>208</v>
      </c>
      <c r="B229" s="42">
        <v>44973</v>
      </c>
      <c r="C229" t="s">
        <v>200</v>
      </c>
      <c r="D229">
        <v>14</v>
      </c>
      <c r="E229" t="s">
        <v>58</v>
      </c>
      <c r="F229" t="s">
        <v>144</v>
      </c>
      <c r="G229" t="s">
        <v>56</v>
      </c>
      <c r="H229">
        <v>2569.0100000000002</v>
      </c>
      <c r="I229">
        <v>404.19</v>
      </c>
      <c r="J229">
        <v>50</v>
      </c>
      <c r="K229">
        <v>0</v>
      </c>
      <c r="L229">
        <v>0</v>
      </c>
      <c r="M229">
        <v>0</v>
      </c>
      <c r="N229">
        <v>141.29555000000002</v>
      </c>
      <c r="O229">
        <v>45.419000000000004</v>
      </c>
      <c r="P229">
        <v>640.90454999999997</v>
      </c>
      <c r="Q229">
        <v>2302</v>
      </c>
      <c r="R229" t="s">
        <v>45</v>
      </c>
      <c r="S229">
        <v>2569.0100000000002</v>
      </c>
    </row>
    <row r="230" spans="1:19" x14ac:dyDescent="0.3">
      <c r="A230" t="s">
        <v>210</v>
      </c>
      <c r="B230" s="42">
        <v>44973</v>
      </c>
      <c r="C230" t="s">
        <v>201</v>
      </c>
      <c r="D230">
        <v>4</v>
      </c>
      <c r="E230" t="s">
        <v>51</v>
      </c>
      <c r="F230" t="s">
        <v>139</v>
      </c>
      <c r="G230" t="s">
        <v>49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2302</v>
      </c>
      <c r="R230" t="s">
        <v>45</v>
      </c>
      <c r="S230">
        <v>0</v>
      </c>
    </row>
    <row r="231" spans="1:19" x14ac:dyDescent="0.3">
      <c r="A231" t="s">
        <v>210</v>
      </c>
      <c r="B231" s="42">
        <v>44973</v>
      </c>
      <c r="C231" t="s">
        <v>189</v>
      </c>
      <c r="D231">
        <v>4</v>
      </c>
      <c r="E231" t="s">
        <v>51</v>
      </c>
      <c r="F231" t="s">
        <v>146</v>
      </c>
      <c r="G231" t="s">
        <v>49</v>
      </c>
      <c r="H231">
        <v>2055</v>
      </c>
      <c r="I231">
        <v>822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82.2</v>
      </c>
      <c r="P231">
        <v>904.2</v>
      </c>
      <c r="Q231">
        <v>2302</v>
      </c>
      <c r="R231" t="s">
        <v>44</v>
      </c>
      <c r="S231">
        <v>2055</v>
      </c>
    </row>
    <row r="232" spans="1:19" x14ac:dyDescent="0.3">
      <c r="A232" t="s">
        <v>205</v>
      </c>
      <c r="B232" s="42">
        <v>44974</v>
      </c>
      <c r="C232" t="s">
        <v>179</v>
      </c>
      <c r="D232">
        <v>2</v>
      </c>
      <c r="E232" t="s">
        <v>53</v>
      </c>
      <c r="F232" t="s">
        <v>144</v>
      </c>
      <c r="G232" t="s">
        <v>57</v>
      </c>
      <c r="H232">
        <v>1740</v>
      </c>
      <c r="I232">
        <v>892.98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89.298000000000002</v>
      </c>
      <c r="P232">
        <v>982.27800000000002</v>
      </c>
      <c r="Q232">
        <v>2302</v>
      </c>
      <c r="R232" t="s">
        <v>44</v>
      </c>
      <c r="S232">
        <v>1740</v>
      </c>
    </row>
    <row r="233" spans="1:19" x14ac:dyDescent="0.3">
      <c r="A233" t="s">
        <v>205</v>
      </c>
      <c r="B233" s="42">
        <v>44974</v>
      </c>
      <c r="C233" t="s">
        <v>185</v>
      </c>
      <c r="D233">
        <v>6</v>
      </c>
      <c r="E233" t="s">
        <v>53</v>
      </c>
      <c r="F233" t="s">
        <v>144</v>
      </c>
      <c r="G233" t="s">
        <v>56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2302</v>
      </c>
      <c r="R233" t="s">
        <v>44</v>
      </c>
      <c r="S233">
        <v>0</v>
      </c>
    </row>
    <row r="234" spans="1:19" x14ac:dyDescent="0.3">
      <c r="A234" t="s">
        <v>205</v>
      </c>
      <c r="B234" s="42">
        <v>44974</v>
      </c>
      <c r="C234" t="s">
        <v>194</v>
      </c>
      <c r="D234">
        <v>12</v>
      </c>
      <c r="E234" t="s">
        <v>97</v>
      </c>
      <c r="F234" t="s">
        <v>133</v>
      </c>
      <c r="G234" t="s">
        <v>147</v>
      </c>
      <c r="H234">
        <v>3960</v>
      </c>
      <c r="I234">
        <v>2058.7800000000002</v>
      </c>
      <c r="J234">
        <v>0</v>
      </c>
      <c r="K234">
        <v>15120</v>
      </c>
      <c r="L234">
        <v>7247.34</v>
      </c>
      <c r="M234">
        <v>0</v>
      </c>
      <c r="N234">
        <v>0</v>
      </c>
      <c r="O234">
        <v>930.61200000000008</v>
      </c>
      <c r="P234">
        <v>10236.732</v>
      </c>
      <c r="Q234">
        <v>2302</v>
      </c>
      <c r="R234" t="s">
        <v>44</v>
      </c>
      <c r="S234">
        <v>19080</v>
      </c>
    </row>
    <row r="235" spans="1:19" x14ac:dyDescent="0.3">
      <c r="A235" t="s">
        <v>205</v>
      </c>
      <c r="B235" s="42">
        <v>44974</v>
      </c>
      <c r="C235" t="s">
        <v>183</v>
      </c>
      <c r="D235">
        <v>16</v>
      </c>
      <c r="E235" t="s">
        <v>53</v>
      </c>
      <c r="F235" t="s">
        <v>144</v>
      </c>
      <c r="G235" t="s">
        <v>145</v>
      </c>
      <c r="H235">
        <v>14370</v>
      </c>
      <c r="I235">
        <v>6907.41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690.74099999999999</v>
      </c>
      <c r="P235">
        <v>7598.1509999999998</v>
      </c>
      <c r="Q235">
        <v>2302</v>
      </c>
      <c r="R235" t="s">
        <v>44</v>
      </c>
      <c r="S235">
        <v>14370</v>
      </c>
    </row>
    <row r="236" spans="1:19" x14ac:dyDescent="0.3">
      <c r="A236" t="s">
        <v>209</v>
      </c>
      <c r="B236" s="42">
        <v>44974</v>
      </c>
      <c r="C236" t="s">
        <v>181</v>
      </c>
      <c r="D236">
        <v>5</v>
      </c>
      <c r="E236" t="s">
        <v>53</v>
      </c>
      <c r="F236" t="s">
        <v>146</v>
      </c>
      <c r="G236" t="s">
        <v>95</v>
      </c>
      <c r="H236">
        <v>1404</v>
      </c>
      <c r="I236">
        <v>575.64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57.564</v>
      </c>
      <c r="P236">
        <v>633.20399999999995</v>
      </c>
      <c r="Q236">
        <v>2302</v>
      </c>
      <c r="R236" t="s">
        <v>44</v>
      </c>
      <c r="S236">
        <v>1404</v>
      </c>
    </row>
    <row r="237" spans="1:19" x14ac:dyDescent="0.3">
      <c r="A237" t="s">
        <v>206</v>
      </c>
      <c r="B237" s="42">
        <v>44974</v>
      </c>
      <c r="C237" t="s">
        <v>179</v>
      </c>
      <c r="D237">
        <v>2</v>
      </c>
      <c r="E237" t="s">
        <v>53</v>
      </c>
      <c r="F237" t="s">
        <v>144</v>
      </c>
      <c r="G237" t="s">
        <v>57</v>
      </c>
      <c r="H237">
        <v>463</v>
      </c>
      <c r="I237">
        <v>101.75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10.175000000000001</v>
      </c>
      <c r="P237">
        <v>111.925</v>
      </c>
      <c r="Q237">
        <v>2302</v>
      </c>
      <c r="R237" t="s">
        <v>44</v>
      </c>
      <c r="S237">
        <v>463</v>
      </c>
    </row>
    <row r="238" spans="1:19" x14ac:dyDescent="0.3">
      <c r="A238" t="s">
        <v>206</v>
      </c>
      <c r="B238" s="42">
        <v>44974</v>
      </c>
      <c r="C238" t="s">
        <v>185</v>
      </c>
      <c r="D238">
        <v>6</v>
      </c>
      <c r="E238" t="s">
        <v>53</v>
      </c>
      <c r="F238" t="s">
        <v>144</v>
      </c>
      <c r="G238" t="s">
        <v>56</v>
      </c>
      <c r="H238">
        <v>2589.5</v>
      </c>
      <c r="I238">
        <v>609.63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60.963000000000001</v>
      </c>
      <c r="P238">
        <v>670.59299999999996</v>
      </c>
      <c r="Q238">
        <v>2302</v>
      </c>
      <c r="R238" t="s">
        <v>44</v>
      </c>
      <c r="S238">
        <v>2589.5</v>
      </c>
    </row>
    <row r="239" spans="1:19" x14ac:dyDescent="0.3">
      <c r="A239" t="s">
        <v>206</v>
      </c>
      <c r="B239" s="42">
        <v>44974</v>
      </c>
      <c r="C239" t="s">
        <v>194</v>
      </c>
      <c r="D239">
        <v>12</v>
      </c>
      <c r="E239" t="s">
        <v>97</v>
      </c>
      <c r="F239" t="s">
        <v>133</v>
      </c>
      <c r="G239" t="s">
        <v>147</v>
      </c>
      <c r="H239">
        <v>4377</v>
      </c>
      <c r="I239">
        <v>897.04</v>
      </c>
      <c r="J239">
        <v>0</v>
      </c>
      <c r="K239">
        <v>712.49</v>
      </c>
      <c r="L239">
        <v>224.4</v>
      </c>
      <c r="M239">
        <v>0</v>
      </c>
      <c r="N239">
        <v>0</v>
      </c>
      <c r="O239">
        <v>112.14400000000001</v>
      </c>
      <c r="P239">
        <v>1233.5840000000001</v>
      </c>
      <c r="Q239">
        <v>2302</v>
      </c>
      <c r="R239" t="s">
        <v>44</v>
      </c>
      <c r="S239">
        <v>5089.49</v>
      </c>
    </row>
    <row r="240" spans="1:19" x14ac:dyDescent="0.3">
      <c r="A240" t="s">
        <v>206</v>
      </c>
      <c r="B240" s="42">
        <v>44974</v>
      </c>
      <c r="C240" t="s">
        <v>183</v>
      </c>
      <c r="D240">
        <v>16</v>
      </c>
      <c r="E240" t="s">
        <v>53</v>
      </c>
      <c r="F240" t="s">
        <v>144</v>
      </c>
      <c r="G240" t="s">
        <v>145</v>
      </c>
      <c r="H240">
        <v>4948.8</v>
      </c>
      <c r="I240">
        <v>1205.75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120.575</v>
      </c>
      <c r="P240">
        <v>1326.325</v>
      </c>
      <c r="Q240">
        <v>2302</v>
      </c>
      <c r="R240" t="s">
        <v>44</v>
      </c>
      <c r="S240">
        <v>4948.8</v>
      </c>
    </row>
    <row r="241" spans="1:19" x14ac:dyDescent="0.3">
      <c r="A241" t="s">
        <v>210</v>
      </c>
      <c r="B241" s="42">
        <v>44974</v>
      </c>
      <c r="C241" t="s">
        <v>182</v>
      </c>
      <c r="D241">
        <v>13</v>
      </c>
      <c r="E241" t="s">
        <v>51</v>
      </c>
      <c r="F241" t="s">
        <v>138</v>
      </c>
      <c r="G241" t="s">
        <v>52</v>
      </c>
      <c r="H241">
        <v>850</v>
      </c>
      <c r="I241">
        <v>297.5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29.75</v>
      </c>
      <c r="P241">
        <v>327.25</v>
      </c>
      <c r="Q241">
        <v>2302</v>
      </c>
      <c r="R241" t="s">
        <v>44</v>
      </c>
      <c r="S241">
        <v>850</v>
      </c>
    </row>
    <row r="242" spans="1:19" x14ac:dyDescent="0.3">
      <c r="A242" t="s">
        <v>205</v>
      </c>
      <c r="B242" s="42">
        <v>44975</v>
      </c>
      <c r="C242" t="s">
        <v>181</v>
      </c>
      <c r="D242">
        <v>4</v>
      </c>
      <c r="E242" t="s">
        <v>53</v>
      </c>
      <c r="F242" t="s">
        <v>146</v>
      </c>
      <c r="G242" t="s">
        <v>95</v>
      </c>
      <c r="H242">
        <v>96</v>
      </c>
      <c r="I242">
        <v>23.04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2.3039999999999998</v>
      </c>
      <c r="P242">
        <v>25.343999999999998</v>
      </c>
      <c r="Q242">
        <v>2302</v>
      </c>
      <c r="R242" t="s">
        <v>44</v>
      </c>
      <c r="S242">
        <v>96</v>
      </c>
    </row>
    <row r="243" spans="1:19" x14ac:dyDescent="0.3">
      <c r="A243" t="s">
        <v>207</v>
      </c>
      <c r="B243" s="42">
        <v>44975</v>
      </c>
      <c r="C243" t="s">
        <v>187</v>
      </c>
      <c r="D243">
        <v>5</v>
      </c>
      <c r="E243" t="s">
        <v>53</v>
      </c>
      <c r="F243" t="s">
        <v>146</v>
      </c>
      <c r="G243" t="s">
        <v>57</v>
      </c>
      <c r="H243">
        <v>420</v>
      </c>
      <c r="I243">
        <v>168</v>
      </c>
      <c r="J243">
        <v>5</v>
      </c>
      <c r="K243">
        <v>0</v>
      </c>
      <c r="L243">
        <v>0</v>
      </c>
      <c r="M243">
        <v>0</v>
      </c>
      <c r="N243">
        <v>23.1</v>
      </c>
      <c r="O243">
        <v>17.3</v>
      </c>
      <c r="P243">
        <v>213.4</v>
      </c>
      <c r="Q243">
        <v>2302</v>
      </c>
      <c r="R243" t="s">
        <v>44</v>
      </c>
      <c r="S243">
        <v>420</v>
      </c>
    </row>
    <row r="244" spans="1:19" x14ac:dyDescent="0.3">
      <c r="A244" t="s">
        <v>209</v>
      </c>
      <c r="B244" s="42">
        <v>44975</v>
      </c>
      <c r="C244" t="s">
        <v>174</v>
      </c>
      <c r="D244">
        <v>13</v>
      </c>
      <c r="E244" t="s">
        <v>53</v>
      </c>
      <c r="F244" t="s">
        <v>148</v>
      </c>
      <c r="G244" t="s">
        <v>57</v>
      </c>
      <c r="H244">
        <v>335</v>
      </c>
      <c r="I244">
        <v>144.05000000000001</v>
      </c>
      <c r="J244">
        <v>0</v>
      </c>
      <c r="K244">
        <v>0</v>
      </c>
      <c r="L244">
        <v>0</v>
      </c>
      <c r="M244">
        <v>0</v>
      </c>
      <c r="N244">
        <v>0.04</v>
      </c>
      <c r="O244">
        <v>14.405000000000001</v>
      </c>
      <c r="P244">
        <v>158.495</v>
      </c>
      <c r="Q244">
        <v>2302</v>
      </c>
      <c r="R244" t="s">
        <v>44</v>
      </c>
      <c r="S244">
        <v>335</v>
      </c>
    </row>
    <row r="245" spans="1:19" x14ac:dyDescent="0.3">
      <c r="A245" t="s">
        <v>208</v>
      </c>
      <c r="B245" s="42">
        <v>44975</v>
      </c>
      <c r="C245" t="s">
        <v>187</v>
      </c>
      <c r="D245">
        <v>8</v>
      </c>
      <c r="E245" t="s">
        <v>53</v>
      </c>
      <c r="F245" t="s">
        <v>146</v>
      </c>
      <c r="G245" t="s">
        <v>57</v>
      </c>
      <c r="H245">
        <v>443.45</v>
      </c>
      <c r="I245">
        <v>69.45</v>
      </c>
      <c r="J245">
        <v>10</v>
      </c>
      <c r="K245">
        <v>0</v>
      </c>
      <c r="L245">
        <v>0</v>
      </c>
      <c r="M245">
        <v>0</v>
      </c>
      <c r="N245">
        <v>24.389750000000003</v>
      </c>
      <c r="O245">
        <v>7.9450000000000003</v>
      </c>
      <c r="P245">
        <v>111.78475</v>
      </c>
      <c r="Q245">
        <v>2302</v>
      </c>
      <c r="R245" t="s">
        <v>44</v>
      </c>
      <c r="S245">
        <v>443.45</v>
      </c>
    </row>
    <row r="246" spans="1:19" x14ac:dyDescent="0.3">
      <c r="A246" t="s">
        <v>210</v>
      </c>
      <c r="B246" s="42">
        <v>44975</v>
      </c>
      <c r="C246" t="s">
        <v>195</v>
      </c>
      <c r="D246">
        <v>8</v>
      </c>
      <c r="E246" t="s">
        <v>51</v>
      </c>
      <c r="F246" t="s">
        <v>138</v>
      </c>
      <c r="G246" t="s">
        <v>94</v>
      </c>
      <c r="H246">
        <v>890</v>
      </c>
      <c r="I246">
        <v>311.5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31.150000000000002</v>
      </c>
      <c r="P246">
        <v>342.65</v>
      </c>
      <c r="Q246">
        <v>2302</v>
      </c>
      <c r="R246" t="s">
        <v>45</v>
      </c>
      <c r="S246">
        <v>890</v>
      </c>
    </row>
    <row r="247" spans="1:19" x14ac:dyDescent="0.3">
      <c r="A247" t="s">
        <v>205</v>
      </c>
      <c r="B247" s="42">
        <v>44976</v>
      </c>
      <c r="C247" t="s">
        <v>174</v>
      </c>
      <c r="D247">
        <v>10</v>
      </c>
      <c r="E247" t="s">
        <v>53</v>
      </c>
      <c r="F247" t="s">
        <v>148</v>
      </c>
      <c r="G247" t="s">
        <v>57</v>
      </c>
      <c r="H247">
        <v>5610</v>
      </c>
      <c r="I247">
        <v>2791.28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279.12800000000004</v>
      </c>
      <c r="P247">
        <v>3070.4080000000004</v>
      </c>
      <c r="Q247">
        <v>2302</v>
      </c>
      <c r="R247" t="s">
        <v>44</v>
      </c>
      <c r="S247">
        <v>5610</v>
      </c>
    </row>
    <row r="248" spans="1:19" x14ac:dyDescent="0.3">
      <c r="A248" t="s">
        <v>205</v>
      </c>
      <c r="B248" s="42">
        <v>44976</v>
      </c>
      <c r="C248" t="s">
        <v>176</v>
      </c>
      <c r="D248">
        <v>15</v>
      </c>
      <c r="E248" t="s">
        <v>59</v>
      </c>
      <c r="F248" t="s">
        <v>148</v>
      </c>
      <c r="G248" t="s">
        <v>149</v>
      </c>
      <c r="H248">
        <v>15660</v>
      </c>
      <c r="I248">
        <v>7545.22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754.52200000000005</v>
      </c>
      <c r="P248">
        <v>8299.7420000000002</v>
      </c>
      <c r="Q248">
        <v>2302</v>
      </c>
      <c r="R248" t="s">
        <v>44</v>
      </c>
      <c r="S248">
        <v>15660</v>
      </c>
    </row>
    <row r="249" spans="1:19" x14ac:dyDescent="0.3">
      <c r="A249" t="s">
        <v>205</v>
      </c>
      <c r="B249" s="42">
        <v>44976</v>
      </c>
      <c r="C249" t="s">
        <v>180</v>
      </c>
      <c r="D249">
        <v>4</v>
      </c>
      <c r="E249" t="s">
        <v>51</v>
      </c>
      <c r="F249" t="s">
        <v>146</v>
      </c>
      <c r="G249" t="s">
        <v>49</v>
      </c>
      <c r="H249">
        <v>4050</v>
      </c>
      <c r="I249">
        <v>2195.59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219.55900000000003</v>
      </c>
      <c r="P249">
        <v>2415.1490000000003</v>
      </c>
      <c r="Q249">
        <v>2302</v>
      </c>
      <c r="R249" t="s">
        <v>44</v>
      </c>
      <c r="S249">
        <v>4050</v>
      </c>
    </row>
    <row r="250" spans="1:19" x14ac:dyDescent="0.3">
      <c r="A250" t="s">
        <v>207</v>
      </c>
      <c r="B250" s="42">
        <v>44976</v>
      </c>
      <c r="C250" t="s">
        <v>202</v>
      </c>
      <c r="D250">
        <v>3</v>
      </c>
      <c r="E250" t="s">
        <v>53</v>
      </c>
      <c r="F250" t="s">
        <v>148</v>
      </c>
      <c r="G250" t="s">
        <v>61</v>
      </c>
      <c r="H250">
        <v>2232.5100000000002</v>
      </c>
      <c r="I250">
        <v>848.76</v>
      </c>
      <c r="J250">
        <v>75</v>
      </c>
      <c r="K250">
        <v>378.69</v>
      </c>
      <c r="L250">
        <v>139.63999999999999</v>
      </c>
      <c r="M250">
        <v>9.16</v>
      </c>
      <c r="N250">
        <v>122.78805000000003</v>
      </c>
      <c r="O250">
        <v>107.25600000000003</v>
      </c>
      <c r="P250">
        <v>1302.6040500000004</v>
      </c>
      <c r="Q250">
        <v>2302</v>
      </c>
      <c r="R250" t="s">
        <v>44</v>
      </c>
      <c r="S250">
        <v>2611.2000000000003</v>
      </c>
    </row>
    <row r="251" spans="1:19" x14ac:dyDescent="0.3">
      <c r="A251" t="s">
        <v>209</v>
      </c>
      <c r="B251" s="42">
        <v>44976</v>
      </c>
      <c r="C251" t="s">
        <v>175</v>
      </c>
      <c r="D251">
        <v>14</v>
      </c>
      <c r="E251" t="s">
        <v>53</v>
      </c>
      <c r="F251" t="s">
        <v>150</v>
      </c>
      <c r="G251" t="s">
        <v>95</v>
      </c>
      <c r="H251">
        <v>5067</v>
      </c>
      <c r="I251">
        <v>2178.81</v>
      </c>
      <c r="J251">
        <v>0</v>
      </c>
      <c r="K251">
        <v>0</v>
      </c>
      <c r="L251">
        <v>0</v>
      </c>
      <c r="M251">
        <v>0</v>
      </c>
      <c r="N251">
        <v>0.01</v>
      </c>
      <c r="O251">
        <v>217.881</v>
      </c>
      <c r="P251">
        <v>2396.701</v>
      </c>
      <c r="Q251">
        <v>2302</v>
      </c>
      <c r="R251" t="s">
        <v>44</v>
      </c>
      <c r="S251">
        <v>5067</v>
      </c>
    </row>
    <row r="252" spans="1:19" x14ac:dyDescent="0.3">
      <c r="A252" t="s">
        <v>206</v>
      </c>
      <c r="B252" s="42">
        <v>44976</v>
      </c>
      <c r="C252" t="s">
        <v>174</v>
      </c>
      <c r="D252">
        <v>10</v>
      </c>
      <c r="E252" t="s">
        <v>53</v>
      </c>
      <c r="F252" t="s">
        <v>148</v>
      </c>
      <c r="G252" t="s">
        <v>57</v>
      </c>
      <c r="H252">
        <v>2459</v>
      </c>
      <c r="I252">
        <v>675.49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67.549000000000007</v>
      </c>
      <c r="P252">
        <v>743.03899999999999</v>
      </c>
      <c r="Q252">
        <v>2302</v>
      </c>
      <c r="R252" t="s">
        <v>44</v>
      </c>
      <c r="S252">
        <v>2459</v>
      </c>
    </row>
    <row r="253" spans="1:19" x14ac:dyDescent="0.3">
      <c r="A253" t="s">
        <v>206</v>
      </c>
      <c r="B253" s="42">
        <v>44976</v>
      </c>
      <c r="C253" t="s">
        <v>180</v>
      </c>
      <c r="D253">
        <v>4</v>
      </c>
      <c r="E253" t="s">
        <v>51</v>
      </c>
      <c r="F253" t="s">
        <v>146</v>
      </c>
      <c r="G253" t="s">
        <v>49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2302</v>
      </c>
      <c r="R253" t="s">
        <v>44</v>
      </c>
      <c r="S253">
        <v>0</v>
      </c>
    </row>
    <row r="254" spans="1:19" x14ac:dyDescent="0.3">
      <c r="A254" t="s">
        <v>206</v>
      </c>
      <c r="B254" s="42">
        <v>44976</v>
      </c>
      <c r="C254" t="s">
        <v>181</v>
      </c>
      <c r="D254">
        <v>1</v>
      </c>
      <c r="E254" t="s">
        <v>53</v>
      </c>
      <c r="F254" t="s">
        <v>146</v>
      </c>
      <c r="G254" t="s">
        <v>95</v>
      </c>
      <c r="H254">
        <v>334</v>
      </c>
      <c r="I254">
        <v>70.790000000000006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7.0790000000000006</v>
      </c>
      <c r="P254">
        <v>77.869</v>
      </c>
      <c r="Q254">
        <v>2302</v>
      </c>
      <c r="R254" t="s">
        <v>44</v>
      </c>
      <c r="S254">
        <v>334</v>
      </c>
    </row>
    <row r="255" spans="1:19" x14ac:dyDescent="0.3">
      <c r="A255" t="s">
        <v>208</v>
      </c>
      <c r="B255" s="42">
        <v>44976</v>
      </c>
      <c r="C255" t="s">
        <v>202</v>
      </c>
      <c r="D255">
        <v>4</v>
      </c>
      <c r="E255" t="s">
        <v>53</v>
      </c>
      <c r="F255" t="s">
        <v>148</v>
      </c>
      <c r="G255" t="s">
        <v>61</v>
      </c>
      <c r="H255">
        <v>14.9</v>
      </c>
      <c r="I255">
        <v>0.8</v>
      </c>
      <c r="J255">
        <v>0</v>
      </c>
      <c r="K255">
        <v>0</v>
      </c>
      <c r="L255">
        <v>0</v>
      </c>
      <c r="M255">
        <v>0</v>
      </c>
      <c r="N255">
        <v>0.81950000000000023</v>
      </c>
      <c r="O255">
        <v>8.0000000000000016E-2</v>
      </c>
      <c r="P255">
        <v>1.6995000000000005</v>
      </c>
      <c r="Q255">
        <v>2302</v>
      </c>
      <c r="R255" t="s">
        <v>44</v>
      </c>
      <c r="S255">
        <v>14.9</v>
      </c>
    </row>
    <row r="256" spans="1:19" x14ac:dyDescent="0.3">
      <c r="A256" t="s">
        <v>210</v>
      </c>
      <c r="B256" s="42">
        <v>44976</v>
      </c>
      <c r="C256" t="s">
        <v>182</v>
      </c>
      <c r="D256">
        <v>13</v>
      </c>
      <c r="E256" t="s">
        <v>105</v>
      </c>
      <c r="F256" t="s">
        <v>151</v>
      </c>
      <c r="G256" t="s">
        <v>99</v>
      </c>
      <c r="H256">
        <v>7660</v>
      </c>
      <c r="I256">
        <v>2962.75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296.27500000000003</v>
      </c>
      <c r="P256">
        <v>3259.0250000000001</v>
      </c>
      <c r="Q256">
        <v>2302</v>
      </c>
      <c r="R256" t="s">
        <v>44</v>
      </c>
      <c r="S256">
        <v>7660</v>
      </c>
    </row>
    <row r="257" spans="1:19" x14ac:dyDescent="0.3">
      <c r="A257" t="s">
        <v>210</v>
      </c>
      <c r="B257" s="42">
        <v>44976</v>
      </c>
      <c r="C257" t="s">
        <v>189</v>
      </c>
      <c r="D257">
        <v>2</v>
      </c>
      <c r="E257" t="s">
        <v>110</v>
      </c>
      <c r="F257" t="s">
        <v>151</v>
      </c>
      <c r="G257" t="s">
        <v>99</v>
      </c>
      <c r="H257">
        <v>1790</v>
      </c>
      <c r="I257">
        <v>626.5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62.650000000000006</v>
      </c>
      <c r="P257">
        <v>689.15</v>
      </c>
      <c r="Q257">
        <v>2302</v>
      </c>
      <c r="R257" t="s">
        <v>44</v>
      </c>
      <c r="S257">
        <v>1790</v>
      </c>
    </row>
    <row r="258" spans="1:19" x14ac:dyDescent="0.3">
      <c r="A258" t="s">
        <v>205</v>
      </c>
      <c r="B258" s="42">
        <v>44977</v>
      </c>
      <c r="C258" t="s">
        <v>175</v>
      </c>
      <c r="D258">
        <v>10</v>
      </c>
      <c r="E258" t="s">
        <v>53</v>
      </c>
      <c r="F258" t="s">
        <v>150</v>
      </c>
      <c r="G258" t="s">
        <v>95</v>
      </c>
      <c r="H258">
        <v>3703.4</v>
      </c>
      <c r="I258">
        <v>2071.15</v>
      </c>
      <c r="J258">
        <v>0</v>
      </c>
      <c r="K258">
        <v>2347.8000000000002</v>
      </c>
      <c r="L258">
        <v>1440.25</v>
      </c>
      <c r="M258">
        <v>0</v>
      </c>
      <c r="N258">
        <v>0</v>
      </c>
      <c r="O258">
        <v>351.14000000000004</v>
      </c>
      <c r="P258">
        <v>3862.54</v>
      </c>
      <c r="Q258">
        <v>2302</v>
      </c>
      <c r="R258" t="s">
        <v>44</v>
      </c>
      <c r="S258">
        <v>6051.2000000000007</v>
      </c>
    </row>
    <row r="259" spans="1:19" x14ac:dyDescent="0.3">
      <c r="A259" t="s">
        <v>205</v>
      </c>
      <c r="B259" s="42">
        <v>44977</v>
      </c>
      <c r="C259" t="s">
        <v>196</v>
      </c>
      <c r="D259">
        <v>5</v>
      </c>
      <c r="E259" t="s">
        <v>97</v>
      </c>
      <c r="F259" t="s">
        <v>139</v>
      </c>
      <c r="G259" t="s">
        <v>135</v>
      </c>
      <c r="H259">
        <v>1121.5</v>
      </c>
      <c r="I259">
        <v>637.80999999999995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63.780999999999999</v>
      </c>
      <c r="P259">
        <v>701.59099999999989</v>
      </c>
      <c r="Q259">
        <v>2302</v>
      </c>
      <c r="R259" t="s">
        <v>45</v>
      </c>
      <c r="S259">
        <v>1121.5</v>
      </c>
    </row>
    <row r="260" spans="1:19" x14ac:dyDescent="0.3">
      <c r="A260" t="s">
        <v>207</v>
      </c>
      <c r="B260" s="42">
        <v>44977</v>
      </c>
      <c r="C260" t="s">
        <v>198</v>
      </c>
      <c r="D260">
        <v>16</v>
      </c>
      <c r="E260" t="s">
        <v>53</v>
      </c>
      <c r="F260" t="s">
        <v>151</v>
      </c>
      <c r="G260" t="s">
        <v>137</v>
      </c>
      <c r="H260">
        <v>2879.01</v>
      </c>
      <c r="I260">
        <v>1151.5999999999999</v>
      </c>
      <c r="J260">
        <v>65</v>
      </c>
      <c r="K260">
        <v>0</v>
      </c>
      <c r="L260">
        <v>0</v>
      </c>
      <c r="M260">
        <v>0</v>
      </c>
      <c r="N260">
        <v>158.34555000000003</v>
      </c>
      <c r="O260">
        <v>121.66</v>
      </c>
      <c r="P260">
        <v>1496.60555</v>
      </c>
      <c r="Q260">
        <v>2302</v>
      </c>
      <c r="R260" t="s">
        <v>45</v>
      </c>
      <c r="S260">
        <v>2879.01</v>
      </c>
    </row>
    <row r="261" spans="1:19" x14ac:dyDescent="0.3">
      <c r="A261" t="s">
        <v>209</v>
      </c>
      <c r="B261" s="42">
        <v>44977</v>
      </c>
      <c r="C261" t="s">
        <v>193</v>
      </c>
      <c r="D261">
        <v>10</v>
      </c>
      <c r="E261" t="s">
        <v>53</v>
      </c>
      <c r="F261" t="s">
        <v>151</v>
      </c>
      <c r="G261" t="s">
        <v>63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2302</v>
      </c>
      <c r="R261" t="s">
        <v>44</v>
      </c>
      <c r="S261">
        <v>0</v>
      </c>
    </row>
    <row r="262" spans="1:19" x14ac:dyDescent="0.3">
      <c r="A262" t="s">
        <v>209</v>
      </c>
      <c r="B262" s="42">
        <v>44977</v>
      </c>
      <c r="C262" t="s">
        <v>177</v>
      </c>
      <c r="D262">
        <v>10</v>
      </c>
      <c r="E262" t="s">
        <v>53</v>
      </c>
      <c r="F262" t="s">
        <v>151</v>
      </c>
      <c r="G262" t="s">
        <v>152</v>
      </c>
      <c r="H262">
        <v>1846</v>
      </c>
      <c r="I262">
        <v>756.86</v>
      </c>
      <c r="J262">
        <v>0</v>
      </c>
      <c r="K262">
        <v>0</v>
      </c>
      <c r="L262">
        <v>0</v>
      </c>
      <c r="M262">
        <v>0</v>
      </c>
      <c r="N262">
        <v>-0.05</v>
      </c>
      <c r="O262">
        <v>75.686000000000007</v>
      </c>
      <c r="P262">
        <v>832.49600000000009</v>
      </c>
      <c r="Q262">
        <v>2302</v>
      </c>
      <c r="R262" t="s">
        <v>44</v>
      </c>
      <c r="S262">
        <v>1846</v>
      </c>
    </row>
    <row r="263" spans="1:19" x14ac:dyDescent="0.3">
      <c r="A263" t="s">
        <v>209</v>
      </c>
      <c r="B263" s="42">
        <v>44977</v>
      </c>
      <c r="C263" t="s">
        <v>184</v>
      </c>
      <c r="D263">
        <v>5</v>
      </c>
      <c r="E263" t="s">
        <v>53</v>
      </c>
      <c r="F263" t="s">
        <v>151</v>
      </c>
      <c r="G263" t="s">
        <v>100</v>
      </c>
      <c r="H263">
        <v>806</v>
      </c>
      <c r="I263">
        <v>330.46</v>
      </c>
      <c r="J263">
        <v>0</v>
      </c>
      <c r="K263">
        <v>0</v>
      </c>
      <c r="L263">
        <v>0</v>
      </c>
      <c r="M263">
        <v>0</v>
      </c>
      <c r="N263">
        <v>-0.01</v>
      </c>
      <c r="O263">
        <v>33.045999999999999</v>
      </c>
      <c r="P263">
        <v>363.49599999999998</v>
      </c>
      <c r="Q263">
        <v>2302</v>
      </c>
      <c r="R263" t="s">
        <v>44</v>
      </c>
      <c r="S263">
        <v>806</v>
      </c>
    </row>
    <row r="264" spans="1:19" x14ac:dyDescent="0.3">
      <c r="A264" t="s">
        <v>206</v>
      </c>
      <c r="B264" s="42">
        <v>44977</v>
      </c>
      <c r="C264" t="s">
        <v>175</v>
      </c>
      <c r="D264">
        <v>10</v>
      </c>
      <c r="E264" t="s">
        <v>53</v>
      </c>
      <c r="F264" t="s">
        <v>150</v>
      </c>
      <c r="G264" t="s">
        <v>95</v>
      </c>
      <c r="H264">
        <v>2699.36</v>
      </c>
      <c r="I264">
        <v>754.35</v>
      </c>
      <c r="J264">
        <v>0</v>
      </c>
      <c r="K264">
        <v>861.24</v>
      </c>
      <c r="L264">
        <v>177</v>
      </c>
      <c r="M264">
        <v>0</v>
      </c>
      <c r="N264">
        <v>0</v>
      </c>
      <c r="O264">
        <v>93.135000000000005</v>
      </c>
      <c r="P264">
        <v>1024.4850000000001</v>
      </c>
      <c r="Q264">
        <v>2302</v>
      </c>
      <c r="R264" t="s">
        <v>44</v>
      </c>
      <c r="S264">
        <v>3560.6000000000004</v>
      </c>
    </row>
    <row r="265" spans="1:19" x14ac:dyDescent="0.3">
      <c r="A265" t="s">
        <v>206</v>
      </c>
      <c r="B265" s="42">
        <v>44977</v>
      </c>
      <c r="C265" t="s">
        <v>176</v>
      </c>
      <c r="D265">
        <v>15</v>
      </c>
      <c r="E265" t="s">
        <v>59</v>
      </c>
      <c r="F265" t="s">
        <v>148</v>
      </c>
      <c r="G265" t="s">
        <v>149</v>
      </c>
      <c r="H265">
        <v>5865.45</v>
      </c>
      <c r="I265">
        <v>1573.18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157.31800000000001</v>
      </c>
      <c r="P265">
        <v>1730.498</v>
      </c>
      <c r="Q265">
        <v>2302</v>
      </c>
      <c r="R265" t="s">
        <v>44</v>
      </c>
      <c r="S265">
        <v>5865.45</v>
      </c>
    </row>
    <row r="266" spans="1:19" x14ac:dyDescent="0.3">
      <c r="A266" t="s">
        <v>206</v>
      </c>
      <c r="B266" s="42">
        <v>44977</v>
      </c>
      <c r="C266" t="s">
        <v>196</v>
      </c>
      <c r="D266">
        <v>5</v>
      </c>
      <c r="E266" t="s">
        <v>97</v>
      </c>
      <c r="F266" t="s">
        <v>139</v>
      </c>
      <c r="G266" t="s">
        <v>135</v>
      </c>
      <c r="H266">
        <v>1017.5</v>
      </c>
      <c r="I266">
        <v>284.85000000000002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28.485000000000003</v>
      </c>
      <c r="P266">
        <v>313.33500000000004</v>
      </c>
      <c r="Q266">
        <v>2302</v>
      </c>
      <c r="R266" t="s">
        <v>45</v>
      </c>
      <c r="S266">
        <v>1017.5</v>
      </c>
    </row>
    <row r="267" spans="1:19" x14ac:dyDescent="0.3">
      <c r="A267" t="s">
        <v>208</v>
      </c>
      <c r="B267" s="42">
        <v>44977</v>
      </c>
      <c r="C267" t="s">
        <v>198</v>
      </c>
      <c r="D267">
        <v>16</v>
      </c>
      <c r="E267" t="s">
        <v>53</v>
      </c>
      <c r="F267" t="s">
        <v>151</v>
      </c>
      <c r="G267" t="s">
        <v>137</v>
      </c>
      <c r="H267">
        <v>787.68</v>
      </c>
      <c r="I267">
        <v>68.2</v>
      </c>
      <c r="J267">
        <v>5</v>
      </c>
      <c r="K267">
        <v>0</v>
      </c>
      <c r="L267">
        <v>0</v>
      </c>
      <c r="M267">
        <v>0</v>
      </c>
      <c r="N267">
        <v>43.322400000000002</v>
      </c>
      <c r="O267">
        <v>7.32</v>
      </c>
      <c r="P267">
        <v>123.8424</v>
      </c>
      <c r="Q267">
        <v>2302</v>
      </c>
      <c r="R267" t="s">
        <v>45</v>
      </c>
      <c r="S267">
        <v>787.68</v>
      </c>
    </row>
    <row r="268" spans="1:19" x14ac:dyDescent="0.3">
      <c r="A268" t="s">
        <v>205</v>
      </c>
      <c r="B268" s="42">
        <v>44978</v>
      </c>
      <c r="C268" t="s">
        <v>177</v>
      </c>
      <c r="D268">
        <v>6</v>
      </c>
      <c r="E268" t="s">
        <v>53</v>
      </c>
      <c r="F268" t="s">
        <v>151</v>
      </c>
      <c r="G268" t="s">
        <v>152</v>
      </c>
      <c r="H268">
        <v>782.6</v>
      </c>
      <c r="I268">
        <v>487.91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48.791000000000004</v>
      </c>
      <c r="P268">
        <v>536.70100000000002</v>
      </c>
      <c r="Q268">
        <v>2302</v>
      </c>
      <c r="R268" t="s">
        <v>44</v>
      </c>
      <c r="S268">
        <v>782.6</v>
      </c>
    </row>
    <row r="269" spans="1:19" x14ac:dyDescent="0.3">
      <c r="A269" t="s">
        <v>207</v>
      </c>
      <c r="B269" s="42">
        <v>44978</v>
      </c>
      <c r="C269" t="s">
        <v>193</v>
      </c>
      <c r="D269">
        <v>9</v>
      </c>
      <c r="E269" t="s">
        <v>53</v>
      </c>
      <c r="F269" t="s">
        <v>151</v>
      </c>
      <c r="G269" t="s">
        <v>63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2302</v>
      </c>
      <c r="R269" t="s">
        <v>44</v>
      </c>
      <c r="S269">
        <v>0</v>
      </c>
    </row>
    <row r="270" spans="1:19" x14ac:dyDescent="0.3">
      <c r="A270" t="s">
        <v>207</v>
      </c>
      <c r="B270" s="42">
        <v>44978</v>
      </c>
      <c r="C270" t="s">
        <v>184</v>
      </c>
      <c r="D270">
        <v>3</v>
      </c>
      <c r="E270" t="s">
        <v>53</v>
      </c>
      <c r="F270" t="s">
        <v>151</v>
      </c>
      <c r="G270" t="s">
        <v>100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2302</v>
      </c>
      <c r="R270" t="s">
        <v>44</v>
      </c>
      <c r="S270">
        <v>0</v>
      </c>
    </row>
    <row r="271" spans="1:19" x14ac:dyDescent="0.3">
      <c r="A271" t="s">
        <v>209</v>
      </c>
      <c r="B271" s="42">
        <v>44978</v>
      </c>
      <c r="C271" t="s">
        <v>179</v>
      </c>
      <c r="D271">
        <v>11</v>
      </c>
      <c r="E271" t="s">
        <v>53</v>
      </c>
      <c r="F271" t="s">
        <v>151</v>
      </c>
      <c r="G271" t="s">
        <v>49</v>
      </c>
      <c r="H271">
        <v>1241</v>
      </c>
      <c r="I271">
        <v>533.63</v>
      </c>
      <c r="J271">
        <v>0</v>
      </c>
      <c r="K271">
        <v>0</v>
      </c>
      <c r="L271">
        <v>0</v>
      </c>
      <c r="M271">
        <v>0</v>
      </c>
      <c r="N271">
        <v>0.01</v>
      </c>
      <c r="O271">
        <v>53.363</v>
      </c>
      <c r="P271">
        <v>587.00299999999993</v>
      </c>
      <c r="Q271">
        <v>2302</v>
      </c>
      <c r="R271" t="s">
        <v>44</v>
      </c>
      <c r="S271">
        <v>1241</v>
      </c>
    </row>
    <row r="272" spans="1:19" x14ac:dyDescent="0.3">
      <c r="A272" t="s">
        <v>206</v>
      </c>
      <c r="B272" s="42">
        <v>44978</v>
      </c>
      <c r="C272" t="s">
        <v>177</v>
      </c>
      <c r="D272">
        <v>5</v>
      </c>
      <c r="E272" t="s">
        <v>53</v>
      </c>
      <c r="F272" t="s">
        <v>151</v>
      </c>
      <c r="G272" t="s">
        <v>152</v>
      </c>
      <c r="H272">
        <v>1264.92</v>
      </c>
      <c r="I272">
        <v>270.08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27.007999999999999</v>
      </c>
      <c r="P272">
        <v>297.08799999999997</v>
      </c>
      <c r="Q272">
        <v>2302</v>
      </c>
      <c r="R272" t="s">
        <v>44</v>
      </c>
      <c r="S272">
        <v>1264.92</v>
      </c>
    </row>
    <row r="273" spans="1:19" x14ac:dyDescent="0.3">
      <c r="A273" t="s">
        <v>208</v>
      </c>
      <c r="B273" s="42">
        <v>44978</v>
      </c>
      <c r="C273" t="s">
        <v>203</v>
      </c>
      <c r="D273">
        <v>3</v>
      </c>
      <c r="E273" t="s">
        <v>172</v>
      </c>
      <c r="F273" t="s">
        <v>173</v>
      </c>
      <c r="G273" t="s">
        <v>153</v>
      </c>
      <c r="H273">
        <v>926.44</v>
      </c>
      <c r="I273">
        <v>66.260000000000005</v>
      </c>
      <c r="J273">
        <v>5</v>
      </c>
      <c r="K273">
        <v>0</v>
      </c>
      <c r="L273">
        <v>0</v>
      </c>
      <c r="M273">
        <v>0</v>
      </c>
      <c r="N273">
        <v>50.954200000000007</v>
      </c>
      <c r="O273">
        <v>7.1260000000000012</v>
      </c>
      <c r="P273">
        <v>129.34020000000001</v>
      </c>
      <c r="Q273">
        <v>2302</v>
      </c>
      <c r="R273" t="s">
        <v>45</v>
      </c>
      <c r="S273">
        <v>926.44</v>
      </c>
    </row>
    <row r="274" spans="1:19" x14ac:dyDescent="0.3">
      <c r="A274" t="s">
        <v>208</v>
      </c>
      <c r="B274" s="42">
        <v>44978</v>
      </c>
      <c r="C274" t="s">
        <v>184</v>
      </c>
      <c r="D274">
        <v>4</v>
      </c>
      <c r="E274" t="s">
        <v>53</v>
      </c>
      <c r="F274" t="s">
        <v>151</v>
      </c>
      <c r="G274" t="s">
        <v>100</v>
      </c>
      <c r="H274">
        <v>1160.94</v>
      </c>
      <c r="I274">
        <v>244.74</v>
      </c>
      <c r="J274">
        <v>22.5</v>
      </c>
      <c r="K274">
        <v>0</v>
      </c>
      <c r="L274">
        <v>0</v>
      </c>
      <c r="M274">
        <v>0</v>
      </c>
      <c r="N274">
        <v>63.851700000000008</v>
      </c>
      <c r="O274">
        <v>26.724000000000004</v>
      </c>
      <c r="P274">
        <v>357.81569999999999</v>
      </c>
      <c r="Q274">
        <v>2302</v>
      </c>
      <c r="R274" t="s">
        <v>44</v>
      </c>
      <c r="S274">
        <v>1160.94</v>
      </c>
    </row>
    <row r="275" spans="1:19" x14ac:dyDescent="0.3">
      <c r="A275" t="s">
        <v>205</v>
      </c>
      <c r="B275" s="42">
        <v>44979</v>
      </c>
      <c r="C275" t="s">
        <v>198</v>
      </c>
      <c r="D275">
        <v>14</v>
      </c>
      <c r="E275" t="s">
        <v>97</v>
      </c>
      <c r="F275" t="s">
        <v>154</v>
      </c>
      <c r="G275" t="s">
        <v>99</v>
      </c>
      <c r="H275">
        <v>13292.4</v>
      </c>
      <c r="I275">
        <v>7723.65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772.36500000000001</v>
      </c>
      <c r="P275">
        <v>8496.0149999999994</v>
      </c>
      <c r="Q275">
        <v>2302</v>
      </c>
      <c r="R275" t="s">
        <v>45</v>
      </c>
      <c r="S275">
        <v>13292.4</v>
      </c>
    </row>
    <row r="276" spans="1:19" x14ac:dyDescent="0.3">
      <c r="A276" t="s">
        <v>205</v>
      </c>
      <c r="B276" s="42">
        <v>44979</v>
      </c>
      <c r="C276" t="s">
        <v>179</v>
      </c>
      <c r="D276">
        <v>6</v>
      </c>
      <c r="E276" t="s">
        <v>53</v>
      </c>
      <c r="F276" t="s">
        <v>151</v>
      </c>
      <c r="G276" t="s">
        <v>49</v>
      </c>
      <c r="H276">
        <v>1710.6</v>
      </c>
      <c r="I276">
        <v>769.36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76.936000000000007</v>
      </c>
      <c r="P276">
        <v>846.29600000000005</v>
      </c>
      <c r="Q276">
        <v>2302</v>
      </c>
      <c r="R276" t="s">
        <v>44</v>
      </c>
      <c r="S276">
        <v>1710.6</v>
      </c>
    </row>
    <row r="277" spans="1:19" x14ac:dyDescent="0.3">
      <c r="A277" t="s">
        <v>209</v>
      </c>
      <c r="B277" s="42">
        <v>44979</v>
      </c>
      <c r="C277" t="s">
        <v>190</v>
      </c>
      <c r="D277">
        <v>18</v>
      </c>
      <c r="E277" t="s">
        <v>53</v>
      </c>
      <c r="F277" t="s">
        <v>156</v>
      </c>
      <c r="G277" t="s">
        <v>54</v>
      </c>
      <c r="H277">
        <v>335</v>
      </c>
      <c r="I277">
        <v>144.05000000000001</v>
      </c>
      <c r="J277">
        <v>0</v>
      </c>
      <c r="K277">
        <v>0</v>
      </c>
      <c r="L277">
        <v>0</v>
      </c>
      <c r="M277">
        <v>0</v>
      </c>
      <c r="N277">
        <v>0.04</v>
      </c>
      <c r="O277">
        <v>14.405000000000001</v>
      </c>
      <c r="P277">
        <v>158.495</v>
      </c>
      <c r="Q277">
        <v>2302</v>
      </c>
      <c r="R277" t="s">
        <v>44</v>
      </c>
      <c r="S277">
        <v>335</v>
      </c>
    </row>
    <row r="278" spans="1:19" x14ac:dyDescent="0.3">
      <c r="A278" t="s">
        <v>209</v>
      </c>
      <c r="B278" s="42">
        <v>44979</v>
      </c>
      <c r="C278" t="s">
        <v>204</v>
      </c>
      <c r="D278">
        <v>9</v>
      </c>
      <c r="E278" t="s">
        <v>53</v>
      </c>
      <c r="F278" t="s">
        <v>155</v>
      </c>
      <c r="G278" t="s">
        <v>49</v>
      </c>
      <c r="H278">
        <v>425</v>
      </c>
      <c r="I278">
        <v>174.25</v>
      </c>
      <c r="J278">
        <v>0</v>
      </c>
      <c r="K278">
        <v>0</v>
      </c>
      <c r="L278">
        <v>0</v>
      </c>
      <c r="M278">
        <v>0</v>
      </c>
      <c r="N278">
        <v>0.02</v>
      </c>
      <c r="O278">
        <v>17.425000000000001</v>
      </c>
      <c r="P278">
        <v>191.69500000000002</v>
      </c>
      <c r="Q278">
        <v>2302</v>
      </c>
      <c r="R278" t="s">
        <v>45</v>
      </c>
      <c r="S278">
        <v>425</v>
      </c>
    </row>
    <row r="279" spans="1:19" x14ac:dyDescent="0.3">
      <c r="A279" t="s">
        <v>206</v>
      </c>
      <c r="B279" s="42">
        <v>44979</v>
      </c>
      <c r="C279" t="s">
        <v>198</v>
      </c>
      <c r="D279">
        <v>14</v>
      </c>
      <c r="E279" t="s">
        <v>97</v>
      </c>
      <c r="F279" t="s">
        <v>154</v>
      </c>
      <c r="G279" t="s">
        <v>99</v>
      </c>
      <c r="H279">
        <v>2610.16</v>
      </c>
      <c r="I279">
        <v>602.33000000000004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60.233000000000004</v>
      </c>
      <c r="P279">
        <v>662.5630000000001</v>
      </c>
      <c r="Q279">
        <v>2302</v>
      </c>
      <c r="R279" t="s">
        <v>45</v>
      </c>
      <c r="S279">
        <v>2610.16</v>
      </c>
    </row>
    <row r="280" spans="1:19" x14ac:dyDescent="0.3">
      <c r="A280" t="s">
        <v>206</v>
      </c>
      <c r="B280" s="42">
        <v>44979</v>
      </c>
      <c r="C280" t="s">
        <v>179</v>
      </c>
      <c r="D280">
        <v>6</v>
      </c>
      <c r="E280" t="s">
        <v>53</v>
      </c>
      <c r="F280" t="s">
        <v>151</v>
      </c>
      <c r="G280" t="s">
        <v>49</v>
      </c>
      <c r="H280">
        <v>1471.41</v>
      </c>
      <c r="I280">
        <v>350.7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35.07</v>
      </c>
      <c r="P280">
        <v>385.77</v>
      </c>
      <c r="Q280">
        <v>2302</v>
      </c>
      <c r="R280" t="s">
        <v>44</v>
      </c>
      <c r="S280">
        <v>1471.41</v>
      </c>
    </row>
    <row r="281" spans="1:19" x14ac:dyDescent="0.3">
      <c r="A281" t="s">
        <v>210</v>
      </c>
      <c r="B281" s="42">
        <v>44979</v>
      </c>
      <c r="C281" t="s">
        <v>195</v>
      </c>
      <c r="D281">
        <v>5</v>
      </c>
      <c r="E281" t="s">
        <v>97</v>
      </c>
      <c r="F281" t="s">
        <v>139</v>
      </c>
      <c r="G281" t="s">
        <v>135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2302</v>
      </c>
      <c r="R281" t="s">
        <v>45</v>
      </c>
      <c r="S281">
        <v>0</v>
      </c>
    </row>
    <row r="282" spans="1:19" x14ac:dyDescent="0.3">
      <c r="A282" t="s">
        <v>205</v>
      </c>
      <c r="B282" s="42">
        <v>44980</v>
      </c>
      <c r="C282" t="s">
        <v>190</v>
      </c>
      <c r="D282">
        <v>14</v>
      </c>
      <c r="E282" t="s">
        <v>53</v>
      </c>
      <c r="F282" t="s">
        <v>156</v>
      </c>
      <c r="G282" t="s">
        <v>54</v>
      </c>
      <c r="H282">
        <v>9883.9</v>
      </c>
      <c r="I282">
        <v>5411.02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541.10200000000009</v>
      </c>
      <c r="P282">
        <v>5952.1220000000003</v>
      </c>
      <c r="Q282">
        <v>2302</v>
      </c>
      <c r="R282" t="s">
        <v>44</v>
      </c>
      <c r="S282">
        <v>9883.9</v>
      </c>
    </row>
    <row r="283" spans="1:19" x14ac:dyDescent="0.3">
      <c r="A283" t="s">
        <v>205</v>
      </c>
      <c r="B283" s="42">
        <v>44980</v>
      </c>
      <c r="C283" t="s">
        <v>175</v>
      </c>
      <c r="D283">
        <v>10</v>
      </c>
      <c r="E283" t="s">
        <v>97</v>
      </c>
      <c r="F283" t="s">
        <v>150</v>
      </c>
      <c r="G283" t="s">
        <v>147</v>
      </c>
      <c r="H283">
        <v>0</v>
      </c>
      <c r="I283">
        <v>0</v>
      </c>
      <c r="J283">
        <v>0</v>
      </c>
      <c r="K283">
        <v>3469.3</v>
      </c>
      <c r="L283">
        <v>2078.06</v>
      </c>
      <c r="M283">
        <v>0</v>
      </c>
      <c r="N283">
        <v>0</v>
      </c>
      <c r="O283">
        <v>207.80600000000001</v>
      </c>
      <c r="P283">
        <v>2285.866</v>
      </c>
      <c r="Q283">
        <v>2302</v>
      </c>
      <c r="R283" t="s">
        <v>44</v>
      </c>
      <c r="S283">
        <v>3469.3</v>
      </c>
    </row>
    <row r="284" spans="1:19" x14ac:dyDescent="0.3">
      <c r="A284" t="s">
        <v>205</v>
      </c>
      <c r="B284" s="42">
        <v>44980</v>
      </c>
      <c r="C284" t="s">
        <v>204</v>
      </c>
      <c r="D284">
        <v>4</v>
      </c>
      <c r="E284" t="s">
        <v>53</v>
      </c>
      <c r="F284" t="s">
        <v>155</v>
      </c>
      <c r="G284" t="s">
        <v>49</v>
      </c>
      <c r="H284">
        <v>5942.3</v>
      </c>
      <c r="I284">
        <v>3255.4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325.54000000000002</v>
      </c>
      <c r="P284">
        <v>3580.94</v>
      </c>
      <c r="Q284">
        <v>2302</v>
      </c>
      <c r="R284" t="s">
        <v>45</v>
      </c>
      <c r="S284">
        <v>5942.3</v>
      </c>
    </row>
    <row r="285" spans="1:19" x14ac:dyDescent="0.3">
      <c r="A285" t="s">
        <v>207</v>
      </c>
      <c r="B285" s="42">
        <v>44980</v>
      </c>
      <c r="C285" t="s">
        <v>193</v>
      </c>
      <c r="D285">
        <v>12</v>
      </c>
      <c r="E285" t="s">
        <v>105</v>
      </c>
      <c r="F285" t="s">
        <v>151</v>
      </c>
      <c r="G285" t="s">
        <v>99</v>
      </c>
      <c r="H285">
        <v>8179.72</v>
      </c>
      <c r="I285">
        <v>3153.27</v>
      </c>
      <c r="J285">
        <v>185</v>
      </c>
      <c r="K285">
        <v>0</v>
      </c>
      <c r="L285">
        <v>0</v>
      </c>
      <c r="M285">
        <v>0</v>
      </c>
      <c r="N285">
        <v>449.88460000000009</v>
      </c>
      <c r="O285">
        <v>333.827</v>
      </c>
      <c r="P285">
        <v>4121.9816000000001</v>
      </c>
      <c r="Q285">
        <v>2302</v>
      </c>
      <c r="R285" t="s">
        <v>44</v>
      </c>
      <c r="S285">
        <v>8179.72</v>
      </c>
    </row>
    <row r="286" spans="1:19" x14ac:dyDescent="0.3">
      <c r="A286" t="s">
        <v>207</v>
      </c>
      <c r="B286" s="42">
        <v>44980</v>
      </c>
      <c r="C286" t="s">
        <v>199</v>
      </c>
      <c r="D286">
        <v>4</v>
      </c>
      <c r="E286" t="s">
        <v>58</v>
      </c>
      <c r="F286" t="s">
        <v>154</v>
      </c>
      <c r="G286" t="s">
        <v>56</v>
      </c>
      <c r="H286">
        <v>1536.46</v>
      </c>
      <c r="I286">
        <v>428.85</v>
      </c>
      <c r="J286">
        <v>20</v>
      </c>
      <c r="K286">
        <v>0</v>
      </c>
      <c r="L286">
        <v>0</v>
      </c>
      <c r="M286">
        <v>0</v>
      </c>
      <c r="N286">
        <v>84.50530000000002</v>
      </c>
      <c r="O286">
        <v>44.885000000000005</v>
      </c>
      <c r="P286">
        <v>578.24030000000005</v>
      </c>
      <c r="Q286">
        <v>2302</v>
      </c>
      <c r="R286" t="s">
        <v>45</v>
      </c>
      <c r="S286">
        <v>1536.46</v>
      </c>
    </row>
    <row r="287" spans="1:19" x14ac:dyDescent="0.3">
      <c r="A287" t="s">
        <v>207</v>
      </c>
      <c r="B287" s="42">
        <v>44980</v>
      </c>
      <c r="C287" t="s">
        <v>202</v>
      </c>
      <c r="D287">
        <v>4</v>
      </c>
      <c r="E287" t="s">
        <v>51</v>
      </c>
      <c r="F287" t="s">
        <v>154</v>
      </c>
      <c r="G287" t="s">
        <v>49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2302</v>
      </c>
      <c r="R287" t="s">
        <v>44</v>
      </c>
      <c r="S287">
        <v>0</v>
      </c>
    </row>
    <row r="288" spans="1:19" x14ac:dyDescent="0.3">
      <c r="A288" t="s">
        <v>207</v>
      </c>
      <c r="B288" s="42">
        <v>44980</v>
      </c>
      <c r="C288" t="s">
        <v>180</v>
      </c>
      <c r="D288">
        <v>7</v>
      </c>
      <c r="E288" t="s">
        <v>115</v>
      </c>
      <c r="F288" t="s">
        <v>154</v>
      </c>
      <c r="G288" t="s">
        <v>86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2302</v>
      </c>
      <c r="R288" t="s">
        <v>44</v>
      </c>
      <c r="S288">
        <v>0</v>
      </c>
    </row>
    <row r="289" spans="1:19" x14ac:dyDescent="0.3">
      <c r="A289" t="s">
        <v>209</v>
      </c>
      <c r="B289" s="42">
        <v>44980</v>
      </c>
      <c r="C289" t="s">
        <v>183</v>
      </c>
      <c r="D289">
        <v>10</v>
      </c>
      <c r="E289" t="s">
        <v>53</v>
      </c>
      <c r="F289" t="s">
        <v>154</v>
      </c>
      <c r="G289" t="s">
        <v>48</v>
      </c>
      <c r="H289">
        <v>1002</v>
      </c>
      <c r="I289">
        <v>430.86</v>
      </c>
      <c r="J289">
        <v>0</v>
      </c>
      <c r="K289">
        <v>0</v>
      </c>
      <c r="L289">
        <v>0</v>
      </c>
      <c r="M289">
        <v>0</v>
      </c>
      <c r="N289">
        <v>-0.05</v>
      </c>
      <c r="O289">
        <v>43.086000000000006</v>
      </c>
      <c r="P289">
        <v>473.89600000000002</v>
      </c>
      <c r="Q289">
        <v>2302</v>
      </c>
      <c r="R289" t="s">
        <v>44</v>
      </c>
      <c r="S289">
        <v>1002</v>
      </c>
    </row>
    <row r="290" spans="1:19" x14ac:dyDescent="0.3">
      <c r="A290" t="s">
        <v>209</v>
      </c>
      <c r="B290" s="42">
        <v>44980</v>
      </c>
      <c r="C290" t="s">
        <v>191</v>
      </c>
      <c r="D290">
        <v>10</v>
      </c>
      <c r="E290" t="s">
        <v>53</v>
      </c>
      <c r="F290" t="s">
        <v>154</v>
      </c>
      <c r="G290" t="s">
        <v>157</v>
      </c>
      <c r="H290">
        <v>1197</v>
      </c>
      <c r="I290">
        <v>490.77</v>
      </c>
      <c r="J290">
        <v>0</v>
      </c>
      <c r="K290">
        <v>0</v>
      </c>
      <c r="L290">
        <v>0</v>
      </c>
      <c r="M290">
        <v>0</v>
      </c>
      <c r="N290">
        <v>-0.05</v>
      </c>
      <c r="O290">
        <v>49.076999999999998</v>
      </c>
      <c r="P290">
        <v>539.79700000000003</v>
      </c>
      <c r="Q290">
        <v>2302</v>
      </c>
      <c r="R290" t="s">
        <v>44</v>
      </c>
      <c r="S290">
        <v>1197</v>
      </c>
    </row>
    <row r="291" spans="1:19" x14ac:dyDescent="0.3">
      <c r="A291" t="s">
        <v>206</v>
      </c>
      <c r="B291" s="42">
        <v>44980</v>
      </c>
      <c r="C291" t="s">
        <v>190</v>
      </c>
      <c r="D291">
        <v>14</v>
      </c>
      <c r="E291" t="s">
        <v>53</v>
      </c>
      <c r="F291" t="s">
        <v>156</v>
      </c>
      <c r="G291" t="s">
        <v>54</v>
      </c>
      <c r="H291">
        <v>1298.8699999999999</v>
      </c>
      <c r="I291">
        <v>329.24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32.923999999999999</v>
      </c>
      <c r="P291">
        <v>362.16399999999999</v>
      </c>
      <c r="Q291">
        <v>2302</v>
      </c>
      <c r="R291" t="s">
        <v>44</v>
      </c>
      <c r="S291">
        <v>1298.8699999999999</v>
      </c>
    </row>
    <row r="292" spans="1:19" x14ac:dyDescent="0.3">
      <c r="A292" t="s">
        <v>206</v>
      </c>
      <c r="B292" s="42">
        <v>44980</v>
      </c>
      <c r="C292" t="s">
        <v>204</v>
      </c>
      <c r="D292">
        <v>4</v>
      </c>
      <c r="E292" t="s">
        <v>53</v>
      </c>
      <c r="F292" t="s">
        <v>155</v>
      </c>
      <c r="G292" t="s">
        <v>49</v>
      </c>
      <c r="H292">
        <v>393.99</v>
      </c>
      <c r="I292">
        <v>90.65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9.0650000000000013</v>
      </c>
      <c r="P292">
        <v>99.715000000000003</v>
      </c>
      <c r="Q292">
        <v>2302</v>
      </c>
      <c r="R292" t="s">
        <v>45</v>
      </c>
      <c r="S292">
        <v>393.99</v>
      </c>
    </row>
    <row r="293" spans="1:19" x14ac:dyDescent="0.3">
      <c r="A293" t="s">
        <v>208</v>
      </c>
      <c r="B293" s="42">
        <v>44980</v>
      </c>
      <c r="C293" t="s">
        <v>193</v>
      </c>
      <c r="D293">
        <v>16</v>
      </c>
      <c r="E293" t="s">
        <v>105</v>
      </c>
      <c r="F293" t="s">
        <v>151</v>
      </c>
      <c r="G293" t="s">
        <v>99</v>
      </c>
      <c r="H293">
        <v>4251.43</v>
      </c>
      <c r="I293">
        <v>901.62</v>
      </c>
      <c r="J293">
        <v>80</v>
      </c>
      <c r="K293">
        <v>0</v>
      </c>
      <c r="L293">
        <v>0</v>
      </c>
      <c r="M293">
        <v>0</v>
      </c>
      <c r="N293">
        <v>233.82865000000004</v>
      </c>
      <c r="O293">
        <v>98.162000000000006</v>
      </c>
      <c r="P293">
        <v>1313.6106500000001</v>
      </c>
      <c r="Q293">
        <v>2302</v>
      </c>
      <c r="R293" t="s">
        <v>44</v>
      </c>
      <c r="S293">
        <v>4251.43</v>
      </c>
    </row>
    <row r="294" spans="1:19" x14ac:dyDescent="0.3">
      <c r="A294" t="s">
        <v>208</v>
      </c>
      <c r="B294" s="42">
        <v>44980</v>
      </c>
      <c r="C294" t="s">
        <v>199</v>
      </c>
      <c r="D294">
        <v>4</v>
      </c>
      <c r="E294" t="s">
        <v>58</v>
      </c>
      <c r="F294" t="s">
        <v>154</v>
      </c>
      <c r="G294" t="s">
        <v>56</v>
      </c>
      <c r="H294">
        <v>57.14</v>
      </c>
      <c r="I294">
        <v>1.89</v>
      </c>
      <c r="J294">
        <v>0</v>
      </c>
      <c r="K294">
        <v>0</v>
      </c>
      <c r="L294">
        <v>0</v>
      </c>
      <c r="M294">
        <v>0</v>
      </c>
      <c r="N294">
        <v>3.1427000000000005</v>
      </c>
      <c r="O294">
        <v>0.189</v>
      </c>
      <c r="P294">
        <v>5.2217000000000002</v>
      </c>
      <c r="Q294">
        <v>2302</v>
      </c>
      <c r="R294" t="s">
        <v>45</v>
      </c>
      <c r="S294">
        <v>57.14</v>
      </c>
    </row>
    <row r="295" spans="1:19" x14ac:dyDescent="0.3">
      <c r="A295" t="s">
        <v>208</v>
      </c>
      <c r="B295" s="42">
        <v>44980</v>
      </c>
      <c r="C295" t="s">
        <v>202</v>
      </c>
      <c r="D295">
        <v>2</v>
      </c>
      <c r="E295" t="s">
        <v>51</v>
      </c>
      <c r="F295" t="s">
        <v>154</v>
      </c>
      <c r="G295" t="s">
        <v>49</v>
      </c>
      <c r="H295">
        <v>507.37</v>
      </c>
      <c r="I295">
        <v>52.67</v>
      </c>
      <c r="J295">
        <v>5</v>
      </c>
      <c r="K295">
        <v>0</v>
      </c>
      <c r="L295">
        <v>0</v>
      </c>
      <c r="M295">
        <v>0</v>
      </c>
      <c r="N295">
        <v>27.905350000000002</v>
      </c>
      <c r="O295">
        <v>5.7670000000000003</v>
      </c>
      <c r="P295">
        <v>91.342349999999996</v>
      </c>
      <c r="Q295">
        <v>2302</v>
      </c>
      <c r="R295" t="s">
        <v>44</v>
      </c>
      <c r="S295">
        <v>507.37</v>
      </c>
    </row>
    <row r="296" spans="1:19" x14ac:dyDescent="0.3">
      <c r="A296" t="s">
        <v>208</v>
      </c>
      <c r="B296" s="42">
        <v>44980</v>
      </c>
      <c r="C296" t="s">
        <v>180</v>
      </c>
      <c r="D296">
        <v>8</v>
      </c>
      <c r="E296" t="s">
        <v>115</v>
      </c>
      <c r="F296" t="s">
        <v>154</v>
      </c>
      <c r="G296" t="s">
        <v>86</v>
      </c>
      <c r="H296">
        <v>181.39</v>
      </c>
      <c r="I296">
        <v>36.28</v>
      </c>
      <c r="J296">
        <v>5</v>
      </c>
      <c r="K296">
        <v>0</v>
      </c>
      <c r="L296">
        <v>0</v>
      </c>
      <c r="M296">
        <v>0</v>
      </c>
      <c r="N296">
        <v>9.9764499999999998</v>
      </c>
      <c r="O296">
        <v>4.1280000000000001</v>
      </c>
      <c r="P296">
        <v>55.384450000000001</v>
      </c>
      <c r="Q296">
        <v>2302</v>
      </c>
      <c r="R296" t="s">
        <v>44</v>
      </c>
      <c r="S296">
        <v>181.39</v>
      </c>
    </row>
    <row r="297" spans="1:19" x14ac:dyDescent="0.3">
      <c r="A297" t="s">
        <v>210</v>
      </c>
      <c r="B297" s="42">
        <v>44980</v>
      </c>
      <c r="C297" t="s">
        <v>182</v>
      </c>
      <c r="D297">
        <v>4</v>
      </c>
      <c r="E297" t="s">
        <v>51</v>
      </c>
      <c r="F297" t="s">
        <v>158</v>
      </c>
      <c r="G297" t="s">
        <v>49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2302</v>
      </c>
      <c r="R297" t="s">
        <v>44</v>
      </c>
      <c r="S297">
        <v>0</v>
      </c>
    </row>
    <row r="298" spans="1:19" x14ac:dyDescent="0.3">
      <c r="A298" t="s">
        <v>205</v>
      </c>
      <c r="B298" s="42">
        <v>44981</v>
      </c>
      <c r="C298" t="s">
        <v>183</v>
      </c>
      <c r="D298">
        <v>6</v>
      </c>
      <c r="E298" t="s">
        <v>53</v>
      </c>
      <c r="F298" t="s">
        <v>154</v>
      </c>
      <c r="G298" t="s">
        <v>48</v>
      </c>
      <c r="H298">
        <v>338.9</v>
      </c>
      <c r="I298">
        <v>157.72999999999999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15.773</v>
      </c>
      <c r="P298">
        <v>173.50299999999999</v>
      </c>
      <c r="Q298">
        <v>2302</v>
      </c>
      <c r="R298" t="s">
        <v>44</v>
      </c>
      <c r="S298">
        <v>338.9</v>
      </c>
    </row>
    <row r="299" spans="1:19" x14ac:dyDescent="0.3">
      <c r="A299" t="s">
        <v>205</v>
      </c>
      <c r="B299" s="42">
        <v>44981</v>
      </c>
      <c r="C299" t="s">
        <v>191</v>
      </c>
      <c r="D299">
        <v>6</v>
      </c>
      <c r="E299" t="s">
        <v>53</v>
      </c>
      <c r="F299" t="s">
        <v>154</v>
      </c>
      <c r="G299" t="s">
        <v>157</v>
      </c>
      <c r="H299">
        <v>2130</v>
      </c>
      <c r="I299">
        <v>1035.58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103.55799999999999</v>
      </c>
      <c r="P299">
        <v>1139.1379999999999</v>
      </c>
      <c r="Q299">
        <v>2302</v>
      </c>
      <c r="R299" t="s">
        <v>44</v>
      </c>
      <c r="S299">
        <v>2130</v>
      </c>
    </row>
    <row r="300" spans="1:19" x14ac:dyDescent="0.3">
      <c r="A300" t="s">
        <v>207</v>
      </c>
      <c r="B300" s="42">
        <v>44981</v>
      </c>
      <c r="C300" t="s">
        <v>174</v>
      </c>
      <c r="D300">
        <v>9</v>
      </c>
      <c r="E300" t="s">
        <v>53</v>
      </c>
      <c r="F300" t="s">
        <v>154</v>
      </c>
      <c r="G300" t="s">
        <v>55</v>
      </c>
      <c r="H300">
        <v>8115.96</v>
      </c>
      <c r="I300">
        <v>3069.42</v>
      </c>
      <c r="J300">
        <v>180</v>
      </c>
      <c r="K300">
        <v>0</v>
      </c>
      <c r="L300">
        <v>0</v>
      </c>
      <c r="M300">
        <v>0</v>
      </c>
      <c r="N300">
        <v>446.37780000000004</v>
      </c>
      <c r="O300">
        <v>324.94200000000001</v>
      </c>
      <c r="P300">
        <v>4020.7398000000003</v>
      </c>
      <c r="Q300">
        <v>2302</v>
      </c>
      <c r="R300" t="s">
        <v>44</v>
      </c>
      <c r="S300">
        <v>8115.96</v>
      </c>
    </row>
    <row r="301" spans="1:19" x14ac:dyDescent="0.3">
      <c r="A301" t="s">
        <v>207</v>
      </c>
      <c r="B301" s="42">
        <v>44981</v>
      </c>
      <c r="C301" t="s">
        <v>184</v>
      </c>
      <c r="D301">
        <v>2</v>
      </c>
      <c r="E301" t="s">
        <v>110</v>
      </c>
      <c r="F301" t="s">
        <v>151</v>
      </c>
      <c r="G301" t="s">
        <v>99</v>
      </c>
      <c r="H301">
        <v>2850.8</v>
      </c>
      <c r="I301">
        <v>1140.32</v>
      </c>
      <c r="J301">
        <v>95</v>
      </c>
      <c r="K301">
        <v>0</v>
      </c>
      <c r="L301">
        <v>0</v>
      </c>
      <c r="M301">
        <v>0</v>
      </c>
      <c r="N301">
        <v>156.79400000000004</v>
      </c>
      <c r="O301">
        <v>123.532</v>
      </c>
      <c r="P301">
        <v>1515.646</v>
      </c>
      <c r="Q301">
        <v>2302</v>
      </c>
      <c r="R301" t="s">
        <v>44</v>
      </c>
      <c r="S301">
        <v>2850.8</v>
      </c>
    </row>
    <row r="302" spans="1:19" x14ac:dyDescent="0.3">
      <c r="A302" t="s">
        <v>207</v>
      </c>
      <c r="B302" s="42">
        <v>44981</v>
      </c>
      <c r="C302" t="s">
        <v>196</v>
      </c>
      <c r="D302">
        <v>12</v>
      </c>
      <c r="E302" t="s">
        <v>159</v>
      </c>
      <c r="F302" t="s">
        <v>158</v>
      </c>
      <c r="G302" t="s">
        <v>160</v>
      </c>
      <c r="H302">
        <v>407.75</v>
      </c>
      <c r="I302">
        <v>163.1</v>
      </c>
      <c r="J302">
        <v>5</v>
      </c>
      <c r="K302">
        <v>0</v>
      </c>
      <c r="L302">
        <v>0</v>
      </c>
      <c r="M302">
        <v>0</v>
      </c>
      <c r="N302">
        <v>22.426250000000007</v>
      </c>
      <c r="O302">
        <v>16.809999999999999</v>
      </c>
      <c r="P302">
        <v>207.33625000000001</v>
      </c>
      <c r="Q302">
        <v>2302</v>
      </c>
      <c r="R302" t="s">
        <v>45</v>
      </c>
      <c r="S302">
        <v>407.75</v>
      </c>
    </row>
    <row r="303" spans="1:19" x14ac:dyDescent="0.3">
      <c r="A303" t="s">
        <v>206</v>
      </c>
      <c r="B303" s="42">
        <v>44981</v>
      </c>
      <c r="C303" t="s">
        <v>175</v>
      </c>
      <c r="D303">
        <v>10</v>
      </c>
      <c r="E303" t="s">
        <v>97</v>
      </c>
      <c r="F303" t="s">
        <v>150</v>
      </c>
      <c r="G303" t="s">
        <v>147</v>
      </c>
      <c r="H303">
        <v>1602.32</v>
      </c>
      <c r="I303">
        <v>347.39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34.738999999999997</v>
      </c>
      <c r="P303">
        <v>382.12899999999996</v>
      </c>
      <c r="Q303">
        <v>2302</v>
      </c>
      <c r="R303" t="s">
        <v>44</v>
      </c>
      <c r="S303">
        <v>1602.32</v>
      </c>
    </row>
    <row r="304" spans="1:19" x14ac:dyDescent="0.3">
      <c r="A304" t="s">
        <v>206</v>
      </c>
      <c r="B304" s="42">
        <v>44981</v>
      </c>
      <c r="C304" t="s">
        <v>183</v>
      </c>
      <c r="D304">
        <v>6</v>
      </c>
      <c r="E304" t="s">
        <v>53</v>
      </c>
      <c r="F304" t="s">
        <v>154</v>
      </c>
      <c r="G304" t="s">
        <v>48</v>
      </c>
      <c r="H304">
        <v>2265.86</v>
      </c>
      <c r="I304">
        <v>647.91999999999996</v>
      </c>
      <c r="J304">
        <v>0</v>
      </c>
      <c r="K304">
        <v>514.87</v>
      </c>
      <c r="L304">
        <v>160.51</v>
      </c>
      <c r="M304">
        <v>0</v>
      </c>
      <c r="N304">
        <v>0</v>
      </c>
      <c r="O304">
        <v>80.843000000000004</v>
      </c>
      <c r="P304">
        <v>889.27299999999991</v>
      </c>
      <c r="Q304">
        <v>2302</v>
      </c>
      <c r="R304" t="s">
        <v>44</v>
      </c>
      <c r="S304">
        <v>2780.73</v>
      </c>
    </row>
    <row r="305" spans="1:19" x14ac:dyDescent="0.3">
      <c r="A305" t="s">
        <v>206</v>
      </c>
      <c r="B305" s="42">
        <v>44981</v>
      </c>
      <c r="C305" t="s">
        <v>191</v>
      </c>
      <c r="D305">
        <v>6</v>
      </c>
      <c r="E305" t="s">
        <v>53</v>
      </c>
      <c r="F305" t="s">
        <v>154</v>
      </c>
      <c r="G305" t="s">
        <v>157</v>
      </c>
      <c r="H305">
        <v>1978.87</v>
      </c>
      <c r="I305">
        <v>500.78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50.078000000000003</v>
      </c>
      <c r="P305">
        <v>550.85799999999995</v>
      </c>
      <c r="Q305">
        <v>2302</v>
      </c>
      <c r="R305" t="s">
        <v>44</v>
      </c>
      <c r="S305">
        <v>1978.87</v>
      </c>
    </row>
    <row r="306" spans="1:19" x14ac:dyDescent="0.3">
      <c r="A306" t="s">
        <v>208</v>
      </c>
      <c r="B306" s="42">
        <v>44981</v>
      </c>
      <c r="C306" t="s">
        <v>174</v>
      </c>
      <c r="D306">
        <v>9</v>
      </c>
      <c r="E306" t="s">
        <v>53</v>
      </c>
      <c r="F306" t="s">
        <v>154</v>
      </c>
      <c r="G306" t="s">
        <v>55</v>
      </c>
      <c r="H306">
        <v>2011</v>
      </c>
      <c r="I306">
        <v>424.55</v>
      </c>
      <c r="J306">
        <v>47.5</v>
      </c>
      <c r="K306">
        <v>0</v>
      </c>
      <c r="L306">
        <v>0</v>
      </c>
      <c r="M306">
        <v>0</v>
      </c>
      <c r="N306">
        <v>110.60500000000002</v>
      </c>
      <c r="O306">
        <v>47.205000000000005</v>
      </c>
      <c r="P306">
        <v>629.86</v>
      </c>
      <c r="Q306">
        <v>2302</v>
      </c>
      <c r="R306" t="s">
        <v>44</v>
      </c>
      <c r="S306">
        <v>2011</v>
      </c>
    </row>
    <row r="307" spans="1:19" x14ac:dyDescent="0.3">
      <c r="A307" t="s">
        <v>208</v>
      </c>
      <c r="B307" s="42">
        <v>44981</v>
      </c>
      <c r="C307" t="s">
        <v>177</v>
      </c>
      <c r="D307">
        <v>2</v>
      </c>
      <c r="E307" t="s">
        <v>53</v>
      </c>
      <c r="F307" t="s">
        <v>161</v>
      </c>
      <c r="G307" t="s">
        <v>96</v>
      </c>
      <c r="H307">
        <v>411.99</v>
      </c>
      <c r="I307">
        <v>51.39</v>
      </c>
      <c r="J307">
        <v>2.5</v>
      </c>
      <c r="K307">
        <v>0</v>
      </c>
      <c r="L307">
        <v>0</v>
      </c>
      <c r="M307">
        <v>0</v>
      </c>
      <c r="N307">
        <v>22.659450000000003</v>
      </c>
      <c r="O307">
        <v>5.3890000000000002</v>
      </c>
      <c r="P307">
        <v>81.938450000000003</v>
      </c>
      <c r="Q307">
        <v>2302</v>
      </c>
      <c r="R307" t="s">
        <v>44</v>
      </c>
      <c r="S307">
        <v>411.99</v>
      </c>
    </row>
    <row r="308" spans="1:19" x14ac:dyDescent="0.3">
      <c r="A308" t="s">
        <v>208</v>
      </c>
      <c r="B308" s="42">
        <v>44981</v>
      </c>
      <c r="C308" t="s">
        <v>184</v>
      </c>
      <c r="D308">
        <v>2</v>
      </c>
      <c r="E308" t="s">
        <v>110</v>
      </c>
      <c r="F308" t="s">
        <v>151</v>
      </c>
      <c r="G308" t="s">
        <v>99</v>
      </c>
      <c r="H308">
        <v>858.95</v>
      </c>
      <c r="I308">
        <v>92.14</v>
      </c>
      <c r="J308">
        <v>10</v>
      </c>
      <c r="K308">
        <v>0</v>
      </c>
      <c r="L308">
        <v>0</v>
      </c>
      <c r="M308">
        <v>0</v>
      </c>
      <c r="N308">
        <v>47.242250000000013</v>
      </c>
      <c r="O308">
        <v>10.214</v>
      </c>
      <c r="P308">
        <v>159.59625</v>
      </c>
      <c r="Q308">
        <v>2302</v>
      </c>
      <c r="R308" t="s">
        <v>44</v>
      </c>
      <c r="S308">
        <v>858.95</v>
      </c>
    </row>
    <row r="309" spans="1:19" x14ac:dyDescent="0.3">
      <c r="A309" t="s">
        <v>208</v>
      </c>
      <c r="B309" s="42">
        <v>44981</v>
      </c>
      <c r="C309" t="s">
        <v>196</v>
      </c>
      <c r="D309">
        <v>14</v>
      </c>
      <c r="E309" t="s">
        <v>159</v>
      </c>
      <c r="F309" t="s">
        <v>158</v>
      </c>
      <c r="G309" t="s">
        <v>160</v>
      </c>
      <c r="H309">
        <v>2687.21</v>
      </c>
      <c r="I309">
        <v>369.97</v>
      </c>
      <c r="J309">
        <v>37.5</v>
      </c>
      <c r="K309">
        <v>0</v>
      </c>
      <c r="L309">
        <v>0</v>
      </c>
      <c r="M309">
        <v>0</v>
      </c>
      <c r="N309">
        <v>147.79655000000002</v>
      </c>
      <c r="O309">
        <v>40.747000000000007</v>
      </c>
      <c r="P309">
        <v>596.01355000000001</v>
      </c>
      <c r="Q309">
        <v>2302</v>
      </c>
      <c r="R309" t="s">
        <v>45</v>
      </c>
      <c r="S309">
        <v>2687.21</v>
      </c>
    </row>
    <row r="310" spans="1:19" x14ac:dyDescent="0.3">
      <c r="A310" t="s">
        <v>209</v>
      </c>
      <c r="B310" s="42">
        <v>44982</v>
      </c>
      <c r="C310" t="s">
        <v>179</v>
      </c>
      <c r="D310">
        <v>7</v>
      </c>
      <c r="E310" t="s">
        <v>53</v>
      </c>
      <c r="F310" t="s">
        <v>161</v>
      </c>
      <c r="G310" t="s">
        <v>48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2302</v>
      </c>
      <c r="R310" t="s">
        <v>44</v>
      </c>
      <c r="S310">
        <v>0</v>
      </c>
    </row>
    <row r="311" spans="1:19" x14ac:dyDescent="0.3">
      <c r="A311" t="s">
        <v>210</v>
      </c>
      <c r="B311" s="42">
        <v>44982</v>
      </c>
      <c r="C311" t="s">
        <v>201</v>
      </c>
      <c r="D311">
        <v>2</v>
      </c>
      <c r="E311" t="s">
        <v>51</v>
      </c>
      <c r="F311" t="s">
        <v>154</v>
      </c>
      <c r="G311" t="s">
        <v>49</v>
      </c>
      <c r="H311">
        <v>3145</v>
      </c>
      <c r="I311">
        <v>1215.75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121.575</v>
      </c>
      <c r="P311">
        <v>1337.325</v>
      </c>
      <c r="Q311">
        <v>2302</v>
      </c>
      <c r="R311" t="s">
        <v>45</v>
      </c>
      <c r="S311">
        <v>3145</v>
      </c>
    </row>
    <row r="312" spans="1:19" x14ac:dyDescent="0.3">
      <c r="A312" t="s">
        <v>205</v>
      </c>
      <c r="B312" s="42">
        <v>44983</v>
      </c>
      <c r="C312" t="s">
        <v>179</v>
      </c>
      <c r="D312">
        <v>7</v>
      </c>
      <c r="E312" t="s">
        <v>53</v>
      </c>
      <c r="F312" t="s">
        <v>161</v>
      </c>
      <c r="G312" t="s">
        <v>48</v>
      </c>
      <c r="H312">
        <v>1904.1</v>
      </c>
      <c r="I312">
        <v>1136.93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113.69300000000001</v>
      </c>
      <c r="P312">
        <v>1250.623</v>
      </c>
      <c r="Q312">
        <v>2302</v>
      </c>
      <c r="R312" t="s">
        <v>44</v>
      </c>
      <c r="S312">
        <v>1904.1</v>
      </c>
    </row>
    <row r="313" spans="1:19" x14ac:dyDescent="0.3">
      <c r="A313" t="s">
        <v>205</v>
      </c>
      <c r="B313" s="42">
        <v>44983</v>
      </c>
      <c r="C313" t="s">
        <v>180</v>
      </c>
      <c r="D313">
        <v>6</v>
      </c>
      <c r="E313" t="s">
        <v>58</v>
      </c>
      <c r="F313" t="s">
        <v>162</v>
      </c>
      <c r="G313" t="s">
        <v>56</v>
      </c>
      <c r="H313">
        <v>3521.7</v>
      </c>
      <c r="I313">
        <v>2195.59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219.55900000000003</v>
      </c>
      <c r="P313">
        <v>2415.1490000000003</v>
      </c>
      <c r="Q313">
        <v>2302</v>
      </c>
      <c r="R313" t="s">
        <v>44</v>
      </c>
      <c r="S313">
        <v>3521.7</v>
      </c>
    </row>
    <row r="314" spans="1:19" x14ac:dyDescent="0.3">
      <c r="A314" t="s">
        <v>205</v>
      </c>
      <c r="B314" s="42">
        <v>44983</v>
      </c>
      <c r="C314" t="s">
        <v>181</v>
      </c>
      <c r="D314">
        <v>4</v>
      </c>
      <c r="E314" t="s">
        <v>51</v>
      </c>
      <c r="F314" t="s">
        <v>158</v>
      </c>
      <c r="G314" t="s">
        <v>49</v>
      </c>
      <c r="H314">
        <v>629</v>
      </c>
      <c r="I314">
        <v>187.71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18.771000000000001</v>
      </c>
      <c r="P314">
        <v>206.48099999999999</v>
      </c>
      <c r="Q314">
        <v>2302</v>
      </c>
      <c r="R314" t="s">
        <v>44</v>
      </c>
      <c r="S314">
        <v>629</v>
      </c>
    </row>
    <row r="315" spans="1:19" x14ac:dyDescent="0.3">
      <c r="A315" t="s">
        <v>209</v>
      </c>
      <c r="B315" s="42">
        <v>44983</v>
      </c>
      <c r="C315" t="s">
        <v>176</v>
      </c>
      <c r="D315">
        <v>10</v>
      </c>
      <c r="E315" t="s">
        <v>59</v>
      </c>
      <c r="F315" t="s">
        <v>148</v>
      </c>
      <c r="G315" t="s">
        <v>149</v>
      </c>
      <c r="H315">
        <v>3212</v>
      </c>
      <c r="I315">
        <v>1381.16</v>
      </c>
      <c r="J315">
        <v>0</v>
      </c>
      <c r="K315">
        <v>0</v>
      </c>
      <c r="L315">
        <v>0</v>
      </c>
      <c r="M315">
        <v>0</v>
      </c>
      <c r="N315">
        <v>0.02</v>
      </c>
      <c r="O315">
        <v>138.11600000000001</v>
      </c>
      <c r="P315">
        <v>1519.296</v>
      </c>
      <c r="Q315">
        <v>2302</v>
      </c>
      <c r="R315" t="s">
        <v>44</v>
      </c>
      <c r="S315">
        <v>3212</v>
      </c>
    </row>
    <row r="316" spans="1:19" x14ac:dyDescent="0.3">
      <c r="A316" t="s">
        <v>206</v>
      </c>
      <c r="B316" s="42">
        <v>44983</v>
      </c>
      <c r="C316" t="s">
        <v>179</v>
      </c>
      <c r="D316">
        <v>7</v>
      </c>
      <c r="E316" t="s">
        <v>53</v>
      </c>
      <c r="F316" t="s">
        <v>161</v>
      </c>
      <c r="G316" t="s">
        <v>48</v>
      </c>
      <c r="H316">
        <v>1455.55</v>
      </c>
      <c r="I316">
        <v>327.02999999999997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32.702999999999996</v>
      </c>
      <c r="P316">
        <v>359.73299999999995</v>
      </c>
      <c r="Q316">
        <v>2302</v>
      </c>
      <c r="R316" t="s">
        <v>44</v>
      </c>
      <c r="S316">
        <v>1455.55</v>
      </c>
    </row>
    <row r="317" spans="1:19" x14ac:dyDescent="0.3">
      <c r="A317" t="s">
        <v>206</v>
      </c>
      <c r="B317" s="42">
        <v>44983</v>
      </c>
      <c r="C317" t="s">
        <v>180</v>
      </c>
      <c r="D317">
        <v>6</v>
      </c>
      <c r="E317" t="s">
        <v>58</v>
      </c>
      <c r="F317" t="s">
        <v>162</v>
      </c>
      <c r="G317" t="s">
        <v>56</v>
      </c>
      <c r="H317">
        <v>721.24</v>
      </c>
      <c r="I317">
        <v>160.26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16.026</v>
      </c>
      <c r="P317">
        <v>176.286</v>
      </c>
      <c r="Q317">
        <v>2302</v>
      </c>
      <c r="R317" t="s">
        <v>44</v>
      </c>
      <c r="S317">
        <v>721.24</v>
      </c>
    </row>
    <row r="318" spans="1:19" x14ac:dyDescent="0.3">
      <c r="A318" t="s">
        <v>206</v>
      </c>
      <c r="B318" s="42">
        <v>44983</v>
      </c>
      <c r="C318" t="s">
        <v>181</v>
      </c>
      <c r="D318">
        <v>4</v>
      </c>
      <c r="E318" t="s">
        <v>51</v>
      </c>
      <c r="F318" t="s">
        <v>158</v>
      </c>
      <c r="G318" t="s">
        <v>49</v>
      </c>
      <c r="H318">
        <v>402.45</v>
      </c>
      <c r="I318">
        <v>68.06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6.8060000000000009</v>
      </c>
      <c r="P318">
        <v>74.866</v>
      </c>
      <c r="Q318">
        <v>2302</v>
      </c>
      <c r="R318" t="s">
        <v>44</v>
      </c>
      <c r="S318">
        <v>402.45</v>
      </c>
    </row>
    <row r="319" spans="1:19" x14ac:dyDescent="0.3">
      <c r="A319" t="s">
        <v>205</v>
      </c>
      <c r="B319" s="42">
        <v>44984</v>
      </c>
      <c r="C319" t="s">
        <v>176</v>
      </c>
      <c r="D319">
        <v>10</v>
      </c>
      <c r="E319" t="s">
        <v>53</v>
      </c>
      <c r="F319" t="s">
        <v>162</v>
      </c>
      <c r="G319" t="s">
        <v>57</v>
      </c>
      <c r="H319">
        <v>15763.7</v>
      </c>
      <c r="I319">
        <v>9146.94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914.69400000000007</v>
      </c>
      <c r="P319">
        <v>10061.634</v>
      </c>
      <c r="Q319">
        <v>2302</v>
      </c>
      <c r="R319" t="s">
        <v>44</v>
      </c>
      <c r="S319">
        <v>15763.7</v>
      </c>
    </row>
    <row r="320" spans="1:19" x14ac:dyDescent="0.3">
      <c r="A320" t="s">
        <v>207</v>
      </c>
      <c r="B320" s="42">
        <v>44984</v>
      </c>
      <c r="C320" t="s">
        <v>193</v>
      </c>
      <c r="D320">
        <v>5</v>
      </c>
      <c r="E320" t="s">
        <v>53</v>
      </c>
      <c r="F320" t="s">
        <v>163</v>
      </c>
      <c r="G320" t="s">
        <v>164</v>
      </c>
      <c r="H320">
        <v>827.18</v>
      </c>
      <c r="I320">
        <v>330.87</v>
      </c>
      <c r="J320">
        <v>20</v>
      </c>
      <c r="K320">
        <v>0</v>
      </c>
      <c r="L320">
        <v>0</v>
      </c>
      <c r="M320">
        <v>0</v>
      </c>
      <c r="N320">
        <v>45.494900000000008</v>
      </c>
      <c r="O320">
        <v>35.087000000000003</v>
      </c>
      <c r="P320">
        <v>431.45190000000002</v>
      </c>
      <c r="Q320">
        <v>2302</v>
      </c>
      <c r="R320" t="s">
        <v>44</v>
      </c>
      <c r="S320">
        <v>827.18</v>
      </c>
    </row>
    <row r="321" spans="1:19" x14ac:dyDescent="0.3">
      <c r="A321" t="s">
        <v>207</v>
      </c>
      <c r="B321" s="42">
        <v>44984</v>
      </c>
      <c r="C321" t="s">
        <v>174</v>
      </c>
      <c r="D321">
        <v>0</v>
      </c>
      <c r="E321" t="s">
        <v>53</v>
      </c>
      <c r="F321" t="s">
        <v>154</v>
      </c>
      <c r="G321" t="s">
        <v>55</v>
      </c>
      <c r="H321">
        <v>-1680</v>
      </c>
      <c r="I321">
        <v>-672</v>
      </c>
      <c r="J321">
        <v>-60</v>
      </c>
      <c r="K321">
        <v>0</v>
      </c>
      <c r="L321">
        <v>0</v>
      </c>
      <c r="M321">
        <v>0</v>
      </c>
      <c r="N321">
        <v>-92.4</v>
      </c>
      <c r="O321">
        <v>-73.2</v>
      </c>
      <c r="P321">
        <v>-897.6</v>
      </c>
      <c r="Q321">
        <v>2302</v>
      </c>
      <c r="R321" t="s">
        <v>44</v>
      </c>
      <c r="S321">
        <v>-1680</v>
      </c>
    </row>
    <row r="322" spans="1:19" x14ac:dyDescent="0.3">
      <c r="A322" t="s">
        <v>209</v>
      </c>
      <c r="B322" s="42">
        <v>44984</v>
      </c>
      <c r="C322" t="s">
        <v>177</v>
      </c>
      <c r="D322">
        <v>6</v>
      </c>
      <c r="E322" t="s">
        <v>53</v>
      </c>
      <c r="F322" t="s">
        <v>163</v>
      </c>
      <c r="G322" t="s">
        <v>48</v>
      </c>
      <c r="H322">
        <v>1715</v>
      </c>
      <c r="I322">
        <v>703.15</v>
      </c>
      <c r="J322">
        <v>0</v>
      </c>
      <c r="K322">
        <v>0</v>
      </c>
      <c r="L322">
        <v>0</v>
      </c>
      <c r="M322">
        <v>0</v>
      </c>
      <c r="N322">
        <v>0.03</v>
      </c>
      <c r="O322">
        <v>70.314999999999998</v>
      </c>
      <c r="P322">
        <v>773.49499999999989</v>
      </c>
      <c r="Q322">
        <v>2302</v>
      </c>
      <c r="R322" t="s">
        <v>44</v>
      </c>
      <c r="S322">
        <v>1715</v>
      </c>
    </row>
    <row r="323" spans="1:19" x14ac:dyDescent="0.3">
      <c r="A323" t="s">
        <v>206</v>
      </c>
      <c r="B323" s="42">
        <v>44984</v>
      </c>
      <c r="C323" t="s">
        <v>176</v>
      </c>
      <c r="D323">
        <v>10</v>
      </c>
      <c r="E323" t="s">
        <v>53</v>
      </c>
      <c r="F323" t="s">
        <v>162</v>
      </c>
      <c r="G323" t="s">
        <v>57</v>
      </c>
      <c r="H323">
        <v>2576.75</v>
      </c>
      <c r="I323">
        <v>742.87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74.287000000000006</v>
      </c>
      <c r="P323">
        <v>817.15700000000004</v>
      </c>
      <c r="Q323">
        <v>2302</v>
      </c>
      <c r="R323" t="s">
        <v>44</v>
      </c>
      <c r="S323">
        <v>2576.75</v>
      </c>
    </row>
    <row r="324" spans="1:19" x14ac:dyDescent="0.3">
      <c r="A324" t="s">
        <v>208</v>
      </c>
      <c r="B324" s="42">
        <v>44984</v>
      </c>
      <c r="C324" t="s">
        <v>193</v>
      </c>
      <c r="D324">
        <v>5</v>
      </c>
      <c r="E324" t="s">
        <v>53</v>
      </c>
      <c r="F324" t="s">
        <v>163</v>
      </c>
      <c r="G324" t="s">
        <v>164</v>
      </c>
      <c r="H324">
        <v>1381.08</v>
      </c>
      <c r="I324">
        <v>216.45</v>
      </c>
      <c r="J324">
        <v>17.5</v>
      </c>
      <c r="K324">
        <v>0</v>
      </c>
      <c r="L324">
        <v>0</v>
      </c>
      <c r="M324">
        <v>0</v>
      </c>
      <c r="N324">
        <v>75.959400000000002</v>
      </c>
      <c r="O324">
        <v>23.395</v>
      </c>
      <c r="P324">
        <v>333.30439999999999</v>
      </c>
      <c r="Q324">
        <v>2302</v>
      </c>
      <c r="R324" t="s">
        <v>44</v>
      </c>
      <c r="S324">
        <v>1381.08</v>
      </c>
    </row>
    <row r="325" spans="1:19" x14ac:dyDescent="0.3">
      <c r="A325" t="s">
        <v>205</v>
      </c>
      <c r="B325" s="42">
        <v>44985</v>
      </c>
      <c r="C325" t="s">
        <v>190</v>
      </c>
      <c r="D325">
        <v>9</v>
      </c>
      <c r="E325" t="s">
        <v>51</v>
      </c>
      <c r="F325" t="s">
        <v>165</v>
      </c>
      <c r="G325" t="s">
        <v>49</v>
      </c>
      <c r="H325">
        <v>9572.9</v>
      </c>
      <c r="I325">
        <v>5671.77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567.17700000000002</v>
      </c>
      <c r="P325">
        <v>6238.9470000000001</v>
      </c>
      <c r="Q325">
        <v>2302</v>
      </c>
      <c r="R325" t="s">
        <v>44</v>
      </c>
      <c r="S325">
        <v>9572.9</v>
      </c>
    </row>
    <row r="326" spans="1:19" x14ac:dyDescent="0.3">
      <c r="A326" t="s">
        <v>205</v>
      </c>
      <c r="B326" s="42">
        <v>44985</v>
      </c>
      <c r="C326" t="s">
        <v>196</v>
      </c>
      <c r="D326">
        <v>4</v>
      </c>
      <c r="E326" t="s">
        <v>59</v>
      </c>
      <c r="F326" t="s">
        <v>163</v>
      </c>
      <c r="G326" t="s">
        <v>166</v>
      </c>
      <c r="H326">
        <v>10428.299999999999</v>
      </c>
      <c r="I326">
        <v>5757.86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575.78599999999994</v>
      </c>
      <c r="P326">
        <v>6333.6459999999997</v>
      </c>
      <c r="Q326">
        <v>2302</v>
      </c>
      <c r="R326" t="s">
        <v>45</v>
      </c>
      <c r="S326">
        <v>10428.299999999999</v>
      </c>
    </row>
    <row r="327" spans="1:19" x14ac:dyDescent="0.3">
      <c r="A327" t="s">
        <v>207</v>
      </c>
      <c r="B327" s="42">
        <v>44985</v>
      </c>
      <c r="C327" t="s">
        <v>177</v>
      </c>
      <c r="D327">
        <v>6</v>
      </c>
      <c r="E327" t="s">
        <v>53</v>
      </c>
      <c r="F327" t="s">
        <v>163</v>
      </c>
      <c r="G327" t="s">
        <v>48</v>
      </c>
      <c r="H327">
        <v>814.92</v>
      </c>
      <c r="I327">
        <v>325.97000000000003</v>
      </c>
      <c r="J327">
        <v>20</v>
      </c>
      <c r="K327">
        <v>0</v>
      </c>
      <c r="L327">
        <v>0</v>
      </c>
      <c r="M327">
        <v>0</v>
      </c>
      <c r="N327">
        <v>44.820600000000006</v>
      </c>
      <c r="O327">
        <v>34.597000000000001</v>
      </c>
      <c r="P327">
        <v>425.38760000000002</v>
      </c>
      <c r="Q327">
        <v>2303</v>
      </c>
      <c r="R327" t="s">
        <v>44</v>
      </c>
      <c r="S327">
        <v>814.92</v>
      </c>
    </row>
    <row r="328" spans="1:19" x14ac:dyDescent="0.3">
      <c r="A328" t="s">
        <v>209</v>
      </c>
      <c r="B328" s="42">
        <v>44985</v>
      </c>
      <c r="C328" t="s">
        <v>198</v>
      </c>
      <c r="D328">
        <v>10</v>
      </c>
      <c r="E328" t="s">
        <v>53</v>
      </c>
      <c r="F328" t="s">
        <v>165</v>
      </c>
      <c r="G328" t="s">
        <v>167</v>
      </c>
      <c r="H328">
        <v>3807</v>
      </c>
      <c r="I328">
        <v>1637.01</v>
      </c>
      <c r="J328">
        <v>0</v>
      </c>
      <c r="K328">
        <v>0</v>
      </c>
      <c r="L328">
        <v>0</v>
      </c>
      <c r="M328">
        <v>0</v>
      </c>
      <c r="N328">
        <v>-0.01</v>
      </c>
      <c r="O328">
        <v>163.70100000000002</v>
      </c>
      <c r="P328">
        <v>1800.701</v>
      </c>
      <c r="Q328">
        <v>2302</v>
      </c>
      <c r="R328" t="s">
        <v>45</v>
      </c>
      <c r="S328">
        <v>3807</v>
      </c>
    </row>
    <row r="329" spans="1:19" x14ac:dyDescent="0.3">
      <c r="A329" t="s">
        <v>209</v>
      </c>
      <c r="B329" s="42">
        <v>44985</v>
      </c>
      <c r="C329" t="s">
        <v>175</v>
      </c>
      <c r="D329">
        <v>12</v>
      </c>
      <c r="E329" t="s">
        <v>53</v>
      </c>
      <c r="F329" t="s">
        <v>168</v>
      </c>
      <c r="G329" t="s">
        <v>57</v>
      </c>
      <c r="H329">
        <v>288</v>
      </c>
      <c r="I329">
        <v>123.84</v>
      </c>
      <c r="J329">
        <v>0</v>
      </c>
      <c r="K329">
        <v>0</v>
      </c>
      <c r="L329">
        <v>0</v>
      </c>
      <c r="M329">
        <v>0</v>
      </c>
      <c r="N329">
        <v>-0.02</v>
      </c>
      <c r="O329">
        <v>12.384</v>
      </c>
      <c r="P329">
        <v>136.20400000000001</v>
      </c>
      <c r="Q329">
        <v>2303</v>
      </c>
      <c r="R329" t="s">
        <v>44</v>
      </c>
      <c r="S329">
        <v>288</v>
      </c>
    </row>
    <row r="330" spans="1:19" x14ac:dyDescent="0.3">
      <c r="A330" t="s">
        <v>206</v>
      </c>
      <c r="B330" s="42">
        <v>44985</v>
      </c>
      <c r="C330" t="s">
        <v>190</v>
      </c>
      <c r="D330">
        <v>9</v>
      </c>
      <c r="E330" t="s">
        <v>51</v>
      </c>
      <c r="F330" t="s">
        <v>165</v>
      </c>
      <c r="G330" t="s">
        <v>49</v>
      </c>
      <c r="H330">
        <v>1683.5</v>
      </c>
      <c r="I330">
        <v>424.69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42.469000000000001</v>
      </c>
      <c r="P330">
        <v>467.15899999999999</v>
      </c>
      <c r="Q330">
        <v>2302</v>
      </c>
      <c r="R330" t="s">
        <v>44</v>
      </c>
      <c r="S330">
        <v>1683.5</v>
      </c>
    </row>
    <row r="331" spans="1:19" x14ac:dyDescent="0.3">
      <c r="A331" t="s">
        <v>206</v>
      </c>
      <c r="B331" s="42">
        <v>44985</v>
      </c>
      <c r="C331" t="s">
        <v>196</v>
      </c>
      <c r="D331">
        <v>4</v>
      </c>
      <c r="E331" t="s">
        <v>59</v>
      </c>
      <c r="F331" t="s">
        <v>163</v>
      </c>
      <c r="G331" t="s">
        <v>166</v>
      </c>
      <c r="H331">
        <v>8605.1299999999992</v>
      </c>
      <c r="I331">
        <v>2443.75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244.375</v>
      </c>
      <c r="P331">
        <v>2688.125</v>
      </c>
      <c r="Q331">
        <v>2302</v>
      </c>
      <c r="R331" t="s">
        <v>45</v>
      </c>
      <c r="S331">
        <v>8605.1299999999992</v>
      </c>
    </row>
    <row r="332" spans="1:19" x14ac:dyDescent="0.3">
      <c r="A332" t="s">
        <v>208</v>
      </c>
      <c r="B332" s="42">
        <v>44985</v>
      </c>
      <c r="C332" t="s">
        <v>177</v>
      </c>
      <c r="D332">
        <v>6</v>
      </c>
      <c r="E332" t="s">
        <v>53</v>
      </c>
      <c r="F332" t="s">
        <v>163</v>
      </c>
      <c r="G332" t="s">
        <v>48</v>
      </c>
      <c r="H332">
        <v>684.26</v>
      </c>
      <c r="I332">
        <v>90.39</v>
      </c>
      <c r="J332">
        <v>10</v>
      </c>
      <c r="K332">
        <v>0</v>
      </c>
      <c r="L332">
        <v>0</v>
      </c>
      <c r="M332">
        <v>0</v>
      </c>
      <c r="N332">
        <v>37.634300000000003</v>
      </c>
      <c r="O332">
        <v>10.039000000000001</v>
      </c>
      <c r="P332">
        <v>148.06330000000003</v>
      </c>
      <c r="Q332">
        <v>2302</v>
      </c>
      <c r="R332" t="s">
        <v>44</v>
      </c>
      <c r="S332">
        <v>684.26</v>
      </c>
    </row>
    <row r="333" spans="1:19" x14ac:dyDescent="0.3">
      <c r="B333" s="42"/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980A-D5F5-4D2B-A701-C5CDA4DB1FD8}">
  <dimension ref="A1:B32"/>
  <sheetViews>
    <sheetView workbookViewId="0">
      <selection activeCell="A5" sqref="A5"/>
    </sheetView>
  </sheetViews>
  <sheetFormatPr defaultRowHeight="14.4" x14ac:dyDescent="0.3"/>
  <cols>
    <col min="1" max="1" width="8.109375" bestFit="1" customWidth="1"/>
    <col min="2" max="2" width="8.44140625" bestFit="1" customWidth="1"/>
  </cols>
  <sheetData>
    <row r="1" spans="1:2" x14ac:dyDescent="0.3">
      <c r="A1" t="s">
        <v>42</v>
      </c>
      <c r="B1" t="s">
        <v>43</v>
      </c>
    </row>
    <row r="2" spans="1:2" x14ac:dyDescent="0.3">
      <c r="A2" t="s">
        <v>174</v>
      </c>
      <c r="B2" t="s">
        <v>44</v>
      </c>
    </row>
    <row r="3" spans="1:2" x14ac:dyDescent="0.3">
      <c r="A3" t="s">
        <v>175</v>
      </c>
      <c r="B3" t="s">
        <v>44</v>
      </c>
    </row>
    <row r="4" spans="1:2" x14ac:dyDescent="0.3">
      <c r="A4" t="s">
        <v>176</v>
      </c>
      <c r="B4" t="s">
        <v>44</v>
      </c>
    </row>
    <row r="5" spans="1:2" x14ac:dyDescent="0.3">
      <c r="A5" t="s">
        <v>177</v>
      </c>
      <c r="B5" t="s">
        <v>44</v>
      </c>
    </row>
    <row r="6" spans="1:2" x14ac:dyDescent="0.3">
      <c r="A6" t="s">
        <v>178</v>
      </c>
      <c r="B6" t="s">
        <v>44</v>
      </c>
    </row>
    <row r="7" spans="1:2" x14ac:dyDescent="0.3">
      <c r="A7" t="s">
        <v>179</v>
      </c>
      <c r="B7" t="s">
        <v>44</v>
      </c>
    </row>
    <row r="8" spans="1:2" x14ac:dyDescent="0.3">
      <c r="A8" t="s">
        <v>180</v>
      </c>
      <c r="B8" t="s">
        <v>44</v>
      </c>
    </row>
    <row r="9" spans="1:2" x14ac:dyDescent="0.3">
      <c r="A9" t="s">
        <v>181</v>
      </c>
      <c r="B9" t="s">
        <v>44</v>
      </c>
    </row>
    <row r="10" spans="1:2" x14ac:dyDescent="0.3">
      <c r="A10" t="s">
        <v>182</v>
      </c>
      <c r="B10" t="s">
        <v>44</v>
      </c>
    </row>
    <row r="11" spans="1:2" x14ac:dyDescent="0.3">
      <c r="A11" t="s">
        <v>183</v>
      </c>
      <c r="B11" t="s">
        <v>44</v>
      </c>
    </row>
    <row r="12" spans="1:2" x14ac:dyDescent="0.3">
      <c r="A12" t="s">
        <v>184</v>
      </c>
      <c r="B12" t="s">
        <v>44</v>
      </c>
    </row>
    <row r="13" spans="1:2" x14ac:dyDescent="0.3">
      <c r="A13" t="s">
        <v>185</v>
      </c>
      <c r="B13" t="s">
        <v>44</v>
      </c>
    </row>
    <row r="14" spans="1:2" x14ac:dyDescent="0.3">
      <c r="A14" t="s">
        <v>186</v>
      </c>
      <c r="B14" t="s">
        <v>44</v>
      </c>
    </row>
    <row r="15" spans="1:2" x14ac:dyDescent="0.3">
      <c r="A15" t="s">
        <v>187</v>
      </c>
      <c r="B15" t="s">
        <v>44</v>
      </c>
    </row>
    <row r="16" spans="1:2" x14ac:dyDescent="0.3">
      <c r="A16" t="s">
        <v>188</v>
      </c>
      <c r="B16" t="s">
        <v>44</v>
      </c>
    </row>
    <row r="17" spans="1:2" x14ac:dyDescent="0.3">
      <c r="A17" t="s">
        <v>189</v>
      </c>
      <c r="B17" t="s">
        <v>44</v>
      </c>
    </row>
    <row r="18" spans="1:2" x14ac:dyDescent="0.3">
      <c r="A18" t="s">
        <v>190</v>
      </c>
      <c r="B18" t="s">
        <v>44</v>
      </c>
    </row>
    <row r="19" spans="1:2" x14ac:dyDescent="0.3">
      <c r="A19" t="s">
        <v>191</v>
      </c>
      <c r="B19" t="s">
        <v>44</v>
      </c>
    </row>
    <row r="20" spans="1:2" x14ac:dyDescent="0.3">
      <c r="A20" t="s">
        <v>192</v>
      </c>
      <c r="B20" t="s">
        <v>44</v>
      </c>
    </row>
    <row r="21" spans="1:2" x14ac:dyDescent="0.3">
      <c r="A21" t="s">
        <v>193</v>
      </c>
      <c r="B21" t="s">
        <v>44</v>
      </c>
    </row>
    <row r="22" spans="1:2" x14ac:dyDescent="0.3">
      <c r="A22" t="s">
        <v>194</v>
      </c>
      <c r="B22" t="s">
        <v>44</v>
      </c>
    </row>
    <row r="23" spans="1:2" x14ac:dyDescent="0.3">
      <c r="A23" t="s">
        <v>195</v>
      </c>
      <c r="B23" t="s">
        <v>45</v>
      </c>
    </row>
    <row r="24" spans="1:2" x14ac:dyDescent="0.3">
      <c r="A24" t="s">
        <v>196</v>
      </c>
      <c r="B24" t="s">
        <v>45</v>
      </c>
    </row>
    <row r="25" spans="1:2" x14ac:dyDescent="0.3">
      <c r="A25" t="s">
        <v>197</v>
      </c>
      <c r="B25" t="s">
        <v>45</v>
      </c>
    </row>
    <row r="26" spans="1:2" x14ac:dyDescent="0.3">
      <c r="A26" t="s">
        <v>198</v>
      </c>
      <c r="B26" t="s">
        <v>45</v>
      </c>
    </row>
    <row r="27" spans="1:2" x14ac:dyDescent="0.3">
      <c r="A27" t="s">
        <v>199</v>
      </c>
      <c r="B27" t="s">
        <v>45</v>
      </c>
    </row>
    <row r="28" spans="1:2" x14ac:dyDescent="0.3">
      <c r="A28" t="s">
        <v>200</v>
      </c>
      <c r="B28" t="s">
        <v>45</v>
      </c>
    </row>
    <row r="29" spans="1:2" x14ac:dyDescent="0.3">
      <c r="A29" t="s">
        <v>201</v>
      </c>
      <c r="B29" t="s">
        <v>45</v>
      </c>
    </row>
    <row r="30" spans="1:2" x14ac:dyDescent="0.3">
      <c r="A30" t="s">
        <v>202</v>
      </c>
      <c r="B30" t="s">
        <v>44</v>
      </c>
    </row>
    <row r="31" spans="1:2" x14ac:dyDescent="0.3">
      <c r="A31" t="s">
        <v>203</v>
      </c>
      <c r="B31" t="s">
        <v>45</v>
      </c>
    </row>
    <row r="32" spans="1:2" x14ac:dyDescent="0.3">
      <c r="A32" t="s">
        <v>204</v>
      </c>
      <c r="B32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f e 4 e 2 8 - a 1 1 9 - 4 d 4 9 - b e b 4 - d d 2 0 a 3 4 d 1 2 9 f "   x m l n s = " h t t p : / / s c h e m a s . m i c r o s o f t . c o m / D a t a M a s h u p " > A A A A A O 8 F A A B Q S w M E F A A C A A g A V n l + V 9 Y 8 I j W k A A A A 9 g A A A B I A H A B D b 2 5 m a W c v U G F j a 2 F n Z S 5 4 b W w g o h g A K K A U A A A A A A A A A A A A A A A A A A A A A A A A A A A A h Y + x D o I w F E V / h X S n L W U x 5 F E G V z E m J s a 4 N V C h E R 6 G F s u / O f h J / o I Y R d 0 c 7 7 l n u P d + v U E 2 t k 1 w 0 b 0 1 H a Y k o p w E G o u u N F i l Z H D H c E E y C R t V n F S l g 0 l G m 4 y 2 T E n t 3 D l h z H t P f U y 7 v m K C 8 4 j t 8 9 W 2 q H W r y E c 2 / + X Q o H U K C 0 0 k 7 F 5 j p K C R i K n g M e X A Z g i 5 w a 8 g p r 3 P 9 g f C c m j c 0 G u p M V w f g M 0 R 2 P u D f A B Q S w M E F A A C A A g A V n l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5 f l d 9 V N o 6 6 Q I A A O c J A A A T A B w A R m 9 y b X V s Y X M v U 2 V j d G l v b j E u b S C i G A A o o B Q A A A A A A A A A A A A A A A A A A A A A A A A A A A C t V k t u 2 z A Q 3 R v w H Q h 1 o 6 C C G i V F N k E W q R K k 6 S f 9 S G g X h h e 0 N a m F S K T B T x B D y K Z n a F f d 9 A g 9 W A 5 R k r J s U h + n L Z p N 5 J n h v M e Z N y N x m I u c E p T U / 6 P j 8 W g 8 4 g v M I E M Z F h i d o A L E e I T U X 0 I l m 4 O y n N / N o Q h j y R g Q 8 Z m y m x m l N / 5 e N b n C J Z x 4 + p w 3 v Z / E l A g V M A 3 q 4 0 + 8 e I H J F 5 U 4 X S 3 B U 3 l S P C s g T B k m / J q y M q a F L I l 2 c r / G C q r K S x Z 0 6 Q V I K D M S c C f u A 1 R 5 Z 1 h A Y 1 R w I P I S j O N C 5 h l 0 w q 9 k O Q O G 6 D U 6 z W Q h u A q 4 J O L o e a j B T E S q 8 F B M e 8 4 m u A C O c E k l E Y 2 T m H z G H d O y z D l X t e t x X p K 5 K k B + u 8 m K y a o + p e q b C 2 R y 7 / K h b v r e s E G g R J K M r X q o X S R p j z W l A h f o d O i y D z + / P 3 z 9 9 f D j m 1 v A + 7 1 N i 5 N l o U j V n U S z F X p P e a 6 F x b f 9 N i F 1 h N / S R I C c R p h I A a w + k q q O v F h t E v r V f o C O A h Q d K H i 7 g 2 H k 5 A k P 3 J + H n k X X R o 8 e k e S u y 2 m h u g R c E b l s h n y H j s + i e Z p l i m Q s u a D l l q W y 9 p b R 3 L / W x V K p f g E 4 U x b A 8 w X y J 7 a c p 0 8 n t o q m e 8 8 m 7 U m Z 9 t f q 4 N F a O Z R 1 e f o k b 0 m r w 9 c O s E r x E Z Y F n q v U n 3 A h r S 2 y t h u r 3 y Y b E F k U w X 6 w D m J O d N D i N g g W D a K 1 S D 0 G Z 0 9 r u y 4 7 x n 9 4 5 J s x d 6 i X 9 F Z 3 w H S F 2 9 S 1 Y 2 3 u c F f a 6 f T C y v o W m K 7 q B w k s B y v p F X A B 2 S u a E 7 8 L v d 3 L q t P m w b H U T 2 Z o d I L X O c n C N 3 A t 3 k k 1 + l v o 8 7 s l J l p T T f g G v P a Y 5 8 0 8 t I g 6 K J X 3 k k p u s K v G H K 5 N d g G J e p v 1 F l A 7 t g X s E N N q d 9 M q e A u y t a k u R U 6 A Y d 2 + 7 j r w 4 g J z 3 v a Y l X Y G S 8 y E e f 1 5 Q 8 s i 6 t 8 W 7 b u Z B a k 3 f 6 N C s y x 2 7 4 r e v X D 4 V 3 s h W u 9 N G 9 k d + / E o J / 0 4 9 o e K K f a / f K n U G v x v n y o 6 a W e 9 N w r o X e x / L D L 3 N b n F a s b I L V U 7 7 f F v U E s B A i 0 A F A A C A A g A V n l + V 9 Y 8 I j W k A A A A 9 g A A A B I A A A A A A A A A A A A A A A A A A A A A A E N v b m Z p Z y 9 Q Y W N r Y W d l L n h t b F B L A Q I t A B Q A A g A I A F Z 5 f l c P y u m r p A A A A O k A A A A T A A A A A A A A A A A A A A A A A P A A A A B b Q 2 9 u d G V u d F 9 U e X B l c 1 0 u e G 1 s U E s B A i 0 A F A A C A A g A V n l + V 3 1 U 2 j r p A g A A 5 w k A A B M A A A A A A A A A A A A A A A A A 4 Q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C E A A A A A A A D S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k Y X R h X z I i I C 8 + P E V u d H J 5 I F R 5 c G U 9 I l F 1 Z X J 5 S U Q i I F Z h b H V l P S J z Z j R l Y T c y Z T A t Z j g 2 N C 0 0 N z N k L T g 1 M D Q t N D g 0 M 2 N i M 2 Z h Y 2 Z j I i A v P j x F b n R y e S B U e X B l P S J G a W x s T G F z d F V w Z G F 0 Z W Q i I F Z h b H V l P S J k M j A y M y 0 x M S 0 z M F Q w N D o x M D o 0 N S 4 x M D c 0 N j Y 4 W i I g L z 4 8 R W 5 0 c n k g V H l w Z T 0 i R m l s b E N v b H V t b l R 5 c G V z I i B W Y W x 1 Z T 0 i c 0 J n Y 0 d B d 1 l H Q m d V R k F B V U F B Q V V G Q l F N R 0 J R P T 0 i I C 8 + P E V u d H J 5 I F R 5 c G U 9 I k Z p b G x D b 2 x 1 b W 5 O Y W 1 l c y I g V m F s d W U 9 I n N b J n F 1 b 3 Q 7 U 2 h v c C Z x d W 9 0 O y w m c X V v d D t E Y X R l J n F 1 b 3 Q 7 L C Z x d W 9 0 O 0 d 1 a W R l J n F 1 b 3 Q 7 L C Z x d W 9 0 O 0 5 1 b W J l c i B v Z i B B Z H V s d H M m c X V v d D s s J n F 1 b 3 Q 7 S X R p b m V y Y X J 5 J n F 1 b 3 Q 7 L C Z x d W 9 0 O 0 R l c G F y d C B k Y X R l J n F 1 b 3 Q 7 L C Z x d W 9 0 O 0 N s Y X N z J n F 1 b 3 Q 7 L C Z x d W 9 0 O 1 N h b G V z I G F t b 3 V u d C Z x d W 9 0 O y w m c X V v d D t D b 2 1 t a X N z a W 9 u J n F 1 b 3 Q 7 L C Z x d W 9 0 O 0 l u Y 2 V u d G l 2 Z S Z x d W 9 0 O y w m c X V v d D t D c m V k a X Q g U 2 F s Z X M m c X V v d D s s J n F 1 b 3 Q 7 Q 3 J l Z G l 0 I F N h b G V z I E N v b W 1 p c 3 N p b 2 4 m c X V v d D s s J n F 1 b 3 Q 7 Q 3 J l Z G l 0 I F N h b G V z I E l u Y 2 V u d G l 2 Z S Z x d W 9 0 O y w m c X V v d D t T d W 5 k c n k m c X V v d D s s J n F 1 b 3 Q 7 R 1 N U J n F 1 b 3 Q 7 L C Z x d W 9 0 O 1 R v d G F s I E F t b 3 V u d C Z x d W 9 0 O y w m c X V v d D v s o J X s g r D s m 5 Q m c X V v d D s s J n F 1 b 3 Q 7 S G 9 1 c 2 U m c X V v d D s s J n F 1 b 3 Q 7 V G 9 0 Y W w g U 2 F s Z X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M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2 h v c C w w f S Z x d W 9 0 O y w m c X V v d D t T Z W N 0 a W 9 u M S 9 k Y X R h L 0 F 1 d G 9 S Z W 1 v d m V k Q 2 9 s d W 1 u c z E u e 0 R h d G U s M X 0 m c X V v d D s s J n F 1 b 3 Q 7 U 2 V j d G l v b j E v Z G F 0 Y S 9 B d X R v U m V t b 3 Z l Z E N v b H V t b n M x L n t H d W l k Z S w y f S Z x d W 9 0 O y w m c X V v d D t T Z W N 0 a W 9 u M S 9 k Y X R h L 0 F 1 d G 9 S Z W 1 v d m V k Q 2 9 s d W 1 u c z E u e 0 5 1 b W J l c i B v Z i B B Z H V s d H M s M 3 0 m c X V v d D s s J n F 1 b 3 Q 7 U 2 V j d G l v b j E v Z G F 0 Y S 9 B d X R v U m V t b 3 Z l Z E N v b H V t b n M x L n t J d G l u Z X J h c n k s N H 0 m c X V v d D s s J n F 1 b 3 Q 7 U 2 V j d G l v b j E v Z G F 0 Y S 9 B d X R v U m V t b 3 Z l Z E N v b H V t b n M x L n t E Z X B h c n Q g Z G F 0 Z S w 1 f S Z x d W 9 0 O y w m c X V v d D t T Z W N 0 a W 9 u M S 9 k Y X R h L 0 F 1 d G 9 S Z W 1 v d m V k Q 2 9 s d W 1 u c z E u e 0 N s Y X N z L D Z 9 J n F 1 b 3 Q 7 L C Z x d W 9 0 O 1 N l Y 3 R p b 2 4 x L 2 R h d G E v Q X V 0 b 1 J l b W 9 2 Z W R D b 2 x 1 b W 5 z M S 5 7 U 2 F s Z X M g Y W 1 v d W 5 0 L D d 9 J n F 1 b 3 Q 7 L C Z x d W 9 0 O 1 N l Y 3 R p b 2 4 x L 2 R h d G E v Q X V 0 b 1 J l b W 9 2 Z W R D b 2 x 1 b W 5 z M S 5 7 Q 2 9 t b W l z c 2 l v b i w 4 f S Z x d W 9 0 O y w m c X V v d D t T Z W N 0 a W 9 u M S 9 k Y X R h L 0 F 1 d G 9 S Z W 1 v d m V k Q 2 9 s d W 1 u c z E u e 0 l u Y 2 V u d G l 2 Z S w 5 f S Z x d W 9 0 O y w m c X V v d D t T Z W N 0 a W 9 u M S 9 k Y X R h L 0 F 1 d G 9 S Z W 1 v d m V k Q 2 9 s d W 1 u c z E u e 0 N y Z W R p d C B T Y W x l c y w x M H 0 m c X V v d D s s J n F 1 b 3 Q 7 U 2 V j d G l v b j E v Z G F 0 Y S 9 B d X R v U m V t b 3 Z l Z E N v b H V t b n M x L n t D c m V k a X Q g U 2 F s Z X M g Q 2 9 t b W l z c 2 l v b i w x M X 0 m c X V v d D s s J n F 1 b 3 Q 7 U 2 V j d G l v b j E v Z G F 0 Y S 9 B d X R v U m V t b 3 Z l Z E N v b H V t b n M x L n t D c m V k a X Q g U 2 F s Z X M g S W 5 j Z W 5 0 a X Z l L D E y f S Z x d W 9 0 O y w m c X V v d D t T Z W N 0 a W 9 u M S 9 k Y X R h L 0 F 1 d G 9 S Z W 1 v d m V k Q 2 9 s d W 1 u c z E u e 1 N 1 b m R y e S w x M 3 0 m c X V v d D s s J n F 1 b 3 Q 7 U 2 V j d G l v b j E v Z G F 0 Y S 9 B d X R v U m V t b 3 Z l Z E N v b H V t b n M x L n t H U 1 Q s M T R 9 J n F 1 b 3 Q 7 L C Z x d W 9 0 O 1 N l Y 3 R p b 2 4 x L 2 R h d G E v Q X V 0 b 1 J l b W 9 2 Z W R D b 2 x 1 b W 5 z M S 5 7 V G 9 0 Y W w g Q W 1 v d W 5 0 L D E 1 f S Z x d W 9 0 O y w m c X V v d D t T Z W N 0 a W 9 u M S 9 k Y X R h L 0 F 1 d G 9 S Z W 1 v d m V k Q 2 9 s d W 1 u c z E u e + y g l e y C s O y b l C w x N n 0 m c X V v d D s s J n F 1 b 3 Q 7 U 2 V j d G l v b j E v Z G F 0 Y S 9 B d X R v U m V t b 3 Z l Z E N v b H V t b n M x L n t I b 3 V z Z S w x N 3 0 m c X V v d D s s J n F 1 b 3 Q 7 U 2 V j d G l v b j E v Z G F 0 Y S 9 B d X R v U m V t b 3 Z l Z E N v b H V t b n M x L n t U b 3 R h b C B T Y W x l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R h d G E v Q X V 0 b 1 J l b W 9 2 Z W R D b 2 x 1 b W 5 z M S 5 7 U 2 h v c C w w f S Z x d W 9 0 O y w m c X V v d D t T Z W N 0 a W 9 u M S 9 k Y X R h L 0 F 1 d G 9 S Z W 1 v d m V k Q 2 9 s d W 1 u c z E u e 0 R h d G U s M X 0 m c X V v d D s s J n F 1 b 3 Q 7 U 2 V j d G l v b j E v Z G F 0 Y S 9 B d X R v U m V t b 3 Z l Z E N v b H V t b n M x L n t H d W l k Z S w y f S Z x d W 9 0 O y w m c X V v d D t T Z W N 0 a W 9 u M S 9 k Y X R h L 0 F 1 d G 9 S Z W 1 v d m V k Q 2 9 s d W 1 u c z E u e 0 5 1 b W J l c i B v Z i B B Z H V s d H M s M 3 0 m c X V v d D s s J n F 1 b 3 Q 7 U 2 V j d G l v b j E v Z G F 0 Y S 9 B d X R v U m V t b 3 Z l Z E N v b H V t b n M x L n t J d G l u Z X J h c n k s N H 0 m c X V v d D s s J n F 1 b 3 Q 7 U 2 V j d G l v b j E v Z G F 0 Y S 9 B d X R v U m V t b 3 Z l Z E N v b H V t b n M x L n t E Z X B h c n Q g Z G F 0 Z S w 1 f S Z x d W 9 0 O y w m c X V v d D t T Z W N 0 a W 9 u M S 9 k Y X R h L 0 F 1 d G 9 S Z W 1 v d m V k Q 2 9 s d W 1 u c z E u e 0 N s Y X N z L D Z 9 J n F 1 b 3 Q 7 L C Z x d W 9 0 O 1 N l Y 3 R p b 2 4 x L 2 R h d G E v Q X V 0 b 1 J l b W 9 2 Z W R D b 2 x 1 b W 5 z M S 5 7 U 2 F s Z X M g Y W 1 v d W 5 0 L D d 9 J n F 1 b 3 Q 7 L C Z x d W 9 0 O 1 N l Y 3 R p b 2 4 x L 2 R h d G E v Q X V 0 b 1 J l b W 9 2 Z W R D b 2 x 1 b W 5 z M S 5 7 Q 2 9 t b W l z c 2 l v b i w 4 f S Z x d W 9 0 O y w m c X V v d D t T Z W N 0 a W 9 u M S 9 k Y X R h L 0 F 1 d G 9 S Z W 1 v d m V k Q 2 9 s d W 1 u c z E u e 0 l u Y 2 V u d G l 2 Z S w 5 f S Z x d W 9 0 O y w m c X V v d D t T Z W N 0 a W 9 u M S 9 k Y X R h L 0 F 1 d G 9 S Z W 1 v d m V k Q 2 9 s d W 1 u c z E u e 0 N y Z W R p d C B T Y W x l c y w x M H 0 m c X V v d D s s J n F 1 b 3 Q 7 U 2 V j d G l v b j E v Z G F 0 Y S 9 B d X R v U m V t b 3 Z l Z E N v b H V t b n M x L n t D c m V k a X Q g U 2 F s Z X M g Q 2 9 t b W l z c 2 l v b i w x M X 0 m c X V v d D s s J n F 1 b 3 Q 7 U 2 V j d G l v b j E v Z G F 0 Y S 9 B d X R v U m V t b 3 Z l Z E N v b H V t b n M x L n t D c m V k a X Q g U 2 F s Z X M g S W 5 j Z W 5 0 a X Z l L D E y f S Z x d W 9 0 O y w m c X V v d D t T Z W N 0 a W 9 u M S 9 k Y X R h L 0 F 1 d G 9 S Z W 1 v d m V k Q 2 9 s d W 1 u c z E u e 1 N 1 b m R y e S w x M 3 0 m c X V v d D s s J n F 1 b 3 Q 7 U 2 V j d G l v b j E v Z G F 0 Y S 9 B d X R v U m V t b 3 Z l Z E N v b H V t b n M x L n t H U 1 Q s M T R 9 J n F 1 b 3 Q 7 L C Z x d W 9 0 O 1 N l Y 3 R p b 2 4 x L 2 R h d G E v Q X V 0 b 1 J l b W 9 2 Z W R D b 2 x 1 b W 5 z M S 5 7 V G 9 0 Y W w g Q W 1 v d W 5 0 L D E 1 f S Z x d W 9 0 O y w m c X V v d D t T Z W N 0 a W 9 u M S 9 k Y X R h L 0 F 1 d G 9 S Z W 1 v d m V k Q 2 9 s d W 1 u c z E u e + y g l e y C s O y b l C w x N n 0 m c X V v d D s s J n F 1 b 3 Q 7 U 2 V j d G l v b j E v Z G F 0 Y S 9 B d X R v U m V t b 3 Z l Z E N v b H V t b n M x L n t I b 3 V z Z S w x N 3 0 m c X V v d D s s J n F 1 b 3 Q 7 U 2 V j d G l v b j E v Z G F 0 Y S 9 B d X R v U m V t b 3 Z l Z E N v b H V t b n M x L n t U b 3 R h b C B T Y W x l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V Q y M z o z O T o z N i 4 y M T E 0 N D k 3 W i I g L z 4 8 R W 5 0 c n k g V H l w Z T 0 i R m l s b E N v b H V t b l R 5 c G V z I i B W Y W x 1 Z T 0 i c 0 J n W T 0 i I C 8 + P E V u d H J 5 I F R 5 c G U 9 I k Z p b G x D b 2 x 1 b W 5 O Y W 1 l c y I g V m F s d W U 9 I n N b J n F 1 b 3 Q 7 R 3 V p Z G U m c X V v d D s s J n F 1 b 3 Q 7 S G 9 1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k Z S 9 B d X R v U m V t b 3 Z l Z E N v b H V t b n M x L n t H d W l k Z S w w f S Z x d W 9 0 O y w m c X V v d D t T Z W N 0 a W 9 u M S 9 H d W l k Z S 9 B d X R v U m V t b 3 Z l Z E N v b H V t b n M x L n t I b 3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W l k Z S 9 B d X R v U m V t b 3 Z l Z E N v b H V t b n M x L n t H d W l k Z S w w f S Z x d W 9 0 O y w m c X V v d D t T Z W N 0 a W 9 u M S 9 H d W l k Z S 9 B d X R v U m V t b 3 Z l Z E N v b H V t b n M x L n t I b 3 V z Z S w x f S Z x d W 9 0 O 1 0 s J n F 1 b 3 Q 7 U m V s Y X R p b 2 5 z a G l w S W 5 m b y Z x d W 9 0 O z p b X X 0 i I C 8 + P E V u d H J 5 I F R 5 c G U 9 I l J l Y 2 9 2 Z X J 5 V G F y Z 2 V 0 U 2 h l Z X Q i I F Z h b H V l P S J z R 3 V p Z G U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M y M z I y Z D k y L T k w M T Q t N D c 0 Y S 0 5 Z m M x L T l j O W Y y Z D B l O D M 2 Y y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3 V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k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H d W l k Z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J k h m l O Q k m R 3 e H d Z 8 W w W A A A A A A C A A A A A A A Q Z g A A A A E A A C A A A A B y e u i m 4 H D U b X r I v V L F r R f a P s f C G K G L F y 6 y s M / i n W 0 N y w A A A A A O g A A A A A I A A C A A A A D 7 Q H t + 3 V k 3 f 0 8 + O G 6 S 3 c r y N 5 X I B M B g r b + A j J r 1 6 5 t u O F A A A A A j h p V d U J 5 S n 6 M b 0 Y 7 m 5 Y g D A M 2 k h u Z P H N l H g c m A T p n T H L w z e Q 2 M e 9 n P O F 1 Z a X / v N 8 O l V 6 Z i u / h D t E 7 Q w Z n V 6 9 / o 4 t R y x u l 5 y x O j K 8 S u 7 0 d K d 0 A A A A A Q 0 s Y q i H y W z s r + L S 6 M G C q b e 8 J 0 e / v G p 5 B H + 0 U h n L i g X y i / v L A / F D X T 1 l S P 9 O g V q O g f i c b g 6 5 m j S J O / A f x m G a T 7 < / D a t a M a s h u p > 
</file>

<file path=customXml/itemProps1.xml><?xml version="1.0" encoding="utf-8"?>
<ds:datastoreItem xmlns:ds="http://schemas.openxmlformats.org/officeDocument/2006/customXml" ds:itemID="{F7DAB569-6B88-431C-8E3D-9807308217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Invoice Tracker</vt:lpstr>
      <vt:lpstr>Invoice</vt:lpstr>
      <vt:lpstr>Shop</vt:lpstr>
      <vt:lpstr>data_2</vt:lpstr>
      <vt:lpstr>Guide</vt:lpstr>
      <vt:lpstr>Guide!InvoiceNo</vt:lpstr>
      <vt:lpstr>InvoiceNo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 Sung</cp:lastModifiedBy>
  <cp:lastPrinted>2023-11-27T00:08:40Z</cp:lastPrinted>
  <dcterms:created xsi:type="dcterms:W3CDTF">2023-01-16T03:38:21Z</dcterms:created>
  <dcterms:modified xsi:type="dcterms:W3CDTF">2023-12-09T02:03:03Z</dcterms:modified>
</cp:coreProperties>
</file>