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ee77ee719e015f/Documents/Portfolio candidates/"/>
    </mc:Choice>
  </mc:AlternateContent>
  <xr:revisionPtr revIDLastSave="456" documentId="8_{36A9CEA5-26FA-479E-A3C2-935D3FCE282D}" xr6:coauthVersionLast="47" xr6:coauthVersionMax="47" xr10:uidLastSave="{954E45A9-073D-4125-8B56-E62F8C35229D}"/>
  <bookViews>
    <workbookView xWindow="30720" yWindow="0" windowWidth="15360" windowHeight="16680" xr2:uid="{BEFF3734-FE22-4393-A676-F58469EA947E}"/>
  </bookViews>
  <sheets>
    <sheet name="DCF" sheetId="1" r:id="rId1"/>
    <sheet name="Compon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E16" i="1"/>
  <c r="E15" i="1"/>
  <c r="B18" i="1" s="1"/>
  <c r="E14" i="1"/>
  <c r="J3" i="2"/>
  <c r="E33" i="2"/>
  <c r="B31" i="2"/>
  <c r="E29" i="2"/>
  <c r="B27" i="2"/>
  <c r="E25" i="2"/>
  <c r="B23" i="2"/>
  <c r="E21" i="2"/>
  <c r="B19" i="2"/>
  <c r="E17" i="2"/>
  <c r="B15" i="2"/>
  <c r="B19" i="1"/>
  <c r="B9" i="2"/>
  <c r="B16" i="1"/>
  <c r="B15" i="1"/>
  <c r="B3" i="2"/>
  <c r="E5" i="2" s="1"/>
  <c r="E11" i="2" l="1"/>
  <c r="B10" i="1" s="1"/>
  <c r="B20" i="1" s="1"/>
  <c r="H10" i="1" l="1"/>
  <c r="H11" i="1" s="1"/>
  <c r="J10" i="1"/>
  <c r="J11" i="1" s="1"/>
  <c r="F10" i="1"/>
  <c r="F11" i="1" s="1"/>
  <c r="B9" i="1"/>
  <c r="J9" i="1" s="1"/>
  <c r="G10" i="1"/>
  <c r="G11" i="1" s="1"/>
  <c r="I10" i="1"/>
  <c r="I11" i="1" s="1"/>
  <c r="J12" i="1" l="1"/>
  <c r="E13" i="1" s="1"/>
  <c r="E17" i="1" s="1"/>
  <c r="E18" i="1" s="1"/>
</calcChain>
</file>

<file path=xl/sharedStrings.xml><?xml version="1.0" encoding="utf-8"?>
<sst xmlns="http://schemas.openxmlformats.org/spreadsheetml/2006/main" count="92" uniqueCount="76">
  <si>
    <t>Discount Cash Flow</t>
  </si>
  <si>
    <t>Growth Rate</t>
  </si>
  <si>
    <t>Justification</t>
  </si>
  <si>
    <t>Rate</t>
  </si>
  <si>
    <t>EV/EBITA Multiple</t>
  </si>
  <si>
    <t>Cost of Debt</t>
  </si>
  <si>
    <t>Tax Rate</t>
  </si>
  <si>
    <t>Risk Free Rate</t>
  </si>
  <si>
    <t>Beta</t>
  </si>
  <si>
    <t>Market Return</t>
  </si>
  <si>
    <t>Equity Value</t>
  </si>
  <si>
    <t>Debt Value</t>
  </si>
  <si>
    <t>Q1</t>
  </si>
  <si>
    <t>Q2</t>
  </si>
  <si>
    <t>Q3</t>
  </si>
  <si>
    <t>Q4</t>
  </si>
  <si>
    <t>Year Total</t>
  </si>
  <si>
    <t>10y US Treasury rate as of 2023.11.30</t>
  </si>
  <si>
    <t>US corporate income tax rate</t>
  </si>
  <si>
    <t>Date:</t>
  </si>
  <si>
    <t>Scale</t>
  </si>
  <si>
    <t>2023 September</t>
  </si>
  <si>
    <t>Last F/S</t>
  </si>
  <si>
    <t>AMD</t>
  </si>
  <si>
    <t>Company:</t>
  </si>
  <si>
    <t>marketwatch data</t>
  </si>
  <si>
    <t>Number of Shares</t>
  </si>
  <si>
    <t>Total Interest Expense</t>
  </si>
  <si>
    <t>Total debt</t>
  </si>
  <si>
    <t>WACC</t>
  </si>
  <si>
    <t>Cost of Equity</t>
  </si>
  <si>
    <t>Variables</t>
  </si>
  <si>
    <t>Terminal Value</t>
  </si>
  <si>
    <t>2022 Q4</t>
  </si>
  <si>
    <t>2023 Q1</t>
  </si>
  <si>
    <t>2023 Q2</t>
  </si>
  <si>
    <t>2023 Q3</t>
  </si>
  <si>
    <t>Free Cash Flow Past data</t>
  </si>
  <si>
    <t>Free Cash Flow latest 4 quarter</t>
  </si>
  <si>
    <t>2021 Q4</t>
  </si>
  <si>
    <t>2022 Q1</t>
  </si>
  <si>
    <t>2022 Q2</t>
  </si>
  <si>
    <t>2022 Q3</t>
  </si>
  <si>
    <t>2020 Q4</t>
  </si>
  <si>
    <t>2021 Q1</t>
  </si>
  <si>
    <t>2021 Q2</t>
  </si>
  <si>
    <t>2019 Q4</t>
  </si>
  <si>
    <t>2020 Q1</t>
  </si>
  <si>
    <t>2020 Q2</t>
  </si>
  <si>
    <t>2020 Q3</t>
  </si>
  <si>
    <t>2018 Q4</t>
  </si>
  <si>
    <t>2019 Q1</t>
  </si>
  <si>
    <t>2019 Q2</t>
  </si>
  <si>
    <t>2019 Q3</t>
  </si>
  <si>
    <t>2017 Q4</t>
  </si>
  <si>
    <t>2018 Q1</t>
  </si>
  <si>
    <t>2018 Q2</t>
  </si>
  <si>
    <t>2018 Q3</t>
  </si>
  <si>
    <t>2021 Q3</t>
  </si>
  <si>
    <t>Average FCF for last 6 years</t>
  </si>
  <si>
    <t>Used Average of last 6 years of cashflow to forecast FCFn</t>
  </si>
  <si>
    <t>Average GDP growth 3.2%. Tried to use EBIT but it was negative</t>
  </si>
  <si>
    <t>Calcuation of DCF</t>
  </si>
  <si>
    <t>Period</t>
  </si>
  <si>
    <t>FCF</t>
  </si>
  <si>
    <t>PV of FCF</t>
  </si>
  <si>
    <t>PV of TV</t>
  </si>
  <si>
    <t>Enterprise Value</t>
  </si>
  <si>
    <t>Discount Factor</t>
  </si>
  <si>
    <t>Cash</t>
  </si>
  <si>
    <t>Short term debt</t>
  </si>
  <si>
    <t>Long term debt</t>
  </si>
  <si>
    <t>Equity value</t>
  </si>
  <si>
    <t>Share price</t>
  </si>
  <si>
    <t>F/S</t>
  </si>
  <si>
    <t>Average 1 year return rate of S&amp;P 500 currently (from ychart)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</si>
</sst>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\-mm\-dd;@"/>
    <numFmt numFmtId="165" formatCode="_-* #,##0.0000_-;\-* #,##0.0000_-;_-* &quot;-&quot;??_-;_-@_-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164" fontId="0" fillId="0" borderId="0" xfId="0" applyNumberFormat="1"/>
    <xf numFmtId="166" fontId="0" fillId="0" borderId="0" xfId="1" applyNumberFormat="1" applyFont="1"/>
    <xf numFmtId="166" fontId="0" fillId="0" borderId="1" xfId="0" applyNumberFormat="1" applyBorder="1"/>
    <xf numFmtId="9" fontId="0" fillId="0" borderId="1" xfId="2" applyFont="1" applyBorder="1"/>
    <xf numFmtId="10" fontId="0" fillId="0" borderId="1" xfId="2" applyNumberFormat="1" applyFont="1" applyBorder="1"/>
    <xf numFmtId="166" fontId="0" fillId="0" borderId="1" xfId="1" applyNumberFormat="1" applyFont="1" applyBorder="1"/>
    <xf numFmtId="10" fontId="0" fillId="0" borderId="1" xfId="0" applyNumberFormat="1" applyBorder="1"/>
    <xf numFmtId="0" fontId="2" fillId="0" borderId="1" xfId="0" applyFont="1" applyBorder="1"/>
    <xf numFmtId="43" fontId="0" fillId="0" borderId="0" xfId="0" applyNumberFormat="1"/>
    <xf numFmtId="165" fontId="0" fillId="0" borderId="0" xfId="0" applyNumberFormat="1"/>
    <xf numFmtId="43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43" fontId="0" fillId="0" borderId="0" xfId="1" applyFont="1" applyBorder="1"/>
    <xf numFmtId="166" fontId="0" fillId="0" borderId="0" xfId="1" applyNumberFormat="1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8648-0382-4203-AE55-EC63261A8CCC}">
  <dimension ref="A1:J20"/>
  <sheetViews>
    <sheetView tabSelected="1" workbookViewId="0">
      <selection activeCell="C8" sqref="C8"/>
    </sheetView>
  </sheetViews>
  <sheetFormatPr defaultRowHeight="14.4" x14ac:dyDescent="0.3"/>
  <cols>
    <col min="1" max="1" width="16" customWidth="1"/>
    <col min="2" max="2" width="19.5546875" customWidth="1"/>
    <col min="3" max="3" width="27.109375" customWidth="1"/>
    <col min="4" max="4" width="13.88671875" customWidth="1"/>
    <col min="5" max="5" width="18" customWidth="1"/>
    <col min="6" max="6" width="8.21875" customWidth="1"/>
    <col min="10" max="10" width="8.33203125" customWidth="1"/>
  </cols>
  <sheetData>
    <row r="1" spans="1:10" ht="31.2" x14ac:dyDescent="0.6">
      <c r="A1" s="3" t="s">
        <v>0</v>
      </c>
    </row>
    <row r="3" spans="1:10" ht="18" x14ac:dyDescent="0.35">
      <c r="A3" s="2" t="s">
        <v>24</v>
      </c>
      <c r="B3" t="s">
        <v>23</v>
      </c>
    </row>
    <row r="5" spans="1:10" x14ac:dyDescent="0.3">
      <c r="A5" s="1"/>
    </row>
    <row r="6" spans="1:10" ht="15" thickBot="1" x14ac:dyDescent="0.35">
      <c r="A6" s="12" t="s">
        <v>31</v>
      </c>
      <c r="B6" s="4" t="s">
        <v>3</v>
      </c>
      <c r="C6" s="4" t="s">
        <v>2</v>
      </c>
      <c r="D6" s="1" t="s">
        <v>62</v>
      </c>
    </row>
    <row r="7" spans="1:10" ht="43.2" x14ac:dyDescent="0.3">
      <c r="A7" s="4" t="s">
        <v>1</v>
      </c>
      <c r="B7" s="9">
        <v>8.7999999999999995E-2</v>
      </c>
      <c r="C7" s="17" t="s">
        <v>61</v>
      </c>
      <c r="D7" s="18" t="s">
        <v>63</v>
      </c>
      <c r="E7" s="19">
        <v>0</v>
      </c>
      <c r="F7" s="19">
        <v>1</v>
      </c>
      <c r="G7" s="19">
        <v>2</v>
      </c>
      <c r="H7" s="19">
        <v>3</v>
      </c>
      <c r="I7" s="19">
        <v>4</v>
      </c>
      <c r="J7" s="20">
        <v>5</v>
      </c>
    </row>
    <row r="8" spans="1:10" x14ac:dyDescent="0.3">
      <c r="A8" s="4" t="s">
        <v>4</v>
      </c>
      <c r="B8" s="4"/>
      <c r="C8" s="17"/>
      <c r="D8" s="21" t="s">
        <v>64</v>
      </c>
      <c r="E8" s="22"/>
      <c r="F8" s="22">
        <v>1421166666.6666667</v>
      </c>
      <c r="G8" s="22">
        <v>1421166666.6666667</v>
      </c>
      <c r="H8" s="22">
        <v>1421166666.6666667</v>
      </c>
      <c r="I8" s="22">
        <v>1421166666.6666667</v>
      </c>
      <c r="J8" s="23">
        <v>1421166666.6666667</v>
      </c>
    </row>
    <row r="9" spans="1:10" ht="28.8" x14ac:dyDescent="0.3">
      <c r="A9" s="4" t="s">
        <v>32</v>
      </c>
      <c r="B9" s="15">
        <f>(Components!J3*(1+DCF!B7))/(DCF!B20-DCF!B7)</f>
        <v>265132137603.87521</v>
      </c>
      <c r="C9" s="17" t="s">
        <v>60</v>
      </c>
      <c r="D9" s="21" t="s">
        <v>32</v>
      </c>
      <c r="E9" s="22"/>
      <c r="F9" s="22"/>
      <c r="G9" s="22"/>
      <c r="H9" s="22"/>
      <c r="I9" s="22"/>
      <c r="J9" s="23">
        <f>B9</f>
        <v>265132137603.87521</v>
      </c>
    </row>
    <row r="10" spans="1:10" x14ac:dyDescent="0.3">
      <c r="A10" s="4" t="s">
        <v>5</v>
      </c>
      <c r="B10" s="9">
        <f>Components!E11/DCF!B18</f>
        <v>3.9724361572760436E-2</v>
      </c>
      <c r="C10" s="17"/>
      <c r="D10" s="21" t="s">
        <v>68</v>
      </c>
      <c r="E10" s="22"/>
      <c r="F10" s="22">
        <f>1/(1+$B$20)^F7</f>
        <v>0.91421724124198411</v>
      </c>
      <c r="G10" s="22">
        <f t="shared" ref="G10:J10" si="0">1/(1+$B$20)^G7</f>
        <v>0.83579316418410421</v>
      </c>
      <c r="H10" s="22">
        <f t="shared" si="0"/>
        <v>0.76409652080930057</v>
      </c>
      <c r="I10" s="22">
        <f t="shared" si="0"/>
        <v>0.69855021329687705</v>
      </c>
      <c r="J10" s="23">
        <f t="shared" si="0"/>
        <v>0.63862664886927056</v>
      </c>
    </row>
    <row r="11" spans="1:10" x14ac:dyDescent="0.3">
      <c r="A11" s="4" t="s">
        <v>6</v>
      </c>
      <c r="B11" s="8">
        <v>0.21</v>
      </c>
      <c r="C11" s="17" t="s">
        <v>18</v>
      </c>
      <c r="D11" s="21" t="s">
        <v>65</v>
      </c>
      <c r="E11" s="22"/>
      <c r="F11" s="22">
        <f>F8*F10</f>
        <v>1299255069.3450665</v>
      </c>
      <c r="G11" s="22">
        <f t="shared" ref="G11:J11" si="1">G8*G10</f>
        <v>1187801385.1663096</v>
      </c>
      <c r="H11" s="22">
        <f t="shared" si="1"/>
        <v>1085908505.4901512</v>
      </c>
      <c r="I11" s="22">
        <f t="shared" si="1"/>
        <v>992756278.13041186</v>
      </c>
      <c r="J11" s="23">
        <f t="shared" si="1"/>
        <v>907594905.81804502</v>
      </c>
    </row>
    <row r="12" spans="1:10" ht="28.8" x14ac:dyDescent="0.3">
      <c r="A12" s="4" t="s">
        <v>7</v>
      </c>
      <c r="B12" s="9">
        <v>4.2599999999999999E-2</v>
      </c>
      <c r="C12" s="17" t="s">
        <v>17</v>
      </c>
      <c r="D12" s="21" t="s">
        <v>66</v>
      </c>
      <c r="E12" s="22"/>
      <c r="F12" s="22"/>
      <c r="G12" s="22"/>
      <c r="H12" s="22"/>
      <c r="I12" s="22"/>
      <c r="J12" s="23">
        <f>J9*J10</f>
        <v>169320448545.50916</v>
      </c>
    </row>
    <row r="13" spans="1:10" x14ac:dyDescent="0.3">
      <c r="A13" s="4" t="s">
        <v>8</v>
      </c>
      <c r="B13" s="4">
        <v>1.62</v>
      </c>
      <c r="C13" s="17" t="s">
        <v>25</v>
      </c>
      <c r="D13" s="21" t="s">
        <v>67</v>
      </c>
      <c r="E13" s="24">
        <f>SUM(F11:J12)</f>
        <v>174793764689.45914</v>
      </c>
      <c r="F13" s="22"/>
      <c r="G13" s="22"/>
      <c r="H13" s="22"/>
      <c r="I13" s="22"/>
      <c r="J13" s="23"/>
    </row>
    <row r="14" spans="1:10" ht="28.8" x14ac:dyDescent="0.3">
      <c r="A14" s="4" t="s">
        <v>9</v>
      </c>
      <c r="B14" s="9">
        <v>8.3099999999999993E-2</v>
      </c>
      <c r="C14" s="17" t="s">
        <v>75</v>
      </c>
      <c r="D14" s="21" t="s">
        <v>69</v>
      </c>
      <c r="E14" s="25">
        <f>3561*10^6</f>
        <v>3561000000</v>
      </c>
      <c r="F14" s="22"/>
      <c r="G14" s="22"/>
      <c r="H14" s="22"/>
      <c r="I14" s="22"/>
      <c r="J14" s="23"/>
    </row>
    <row r="15" spans="1:10" x14ac:dyDescent="0.3">
      <c r="A15" s="4" t="s">
        <v>10</v>
      </c>
      <c r="B15" s="10">
        <f>54970*10^6</f>
        <v>54970000000</v>
      </c>
      <c r="C15" s="17" t="s">
        <v>74</v>
      </c>
      <c r="D15" s="21" t="s">
        <v>70</v>
      </c>
      <c r="E15" s="25">
        <f>752*10^6</f>
        <v>752000000</v>
      </c>
      <c r="F15" s="22"/>
      <c r="G15" s="22"/>
      <c r="H15" s="22"/>
      <c r="I15" s="22"/>
      <c r="J15" s="23"/>
    </row>
    <row r="16" spans="1:10" x14ac:dyDescent="0.3">
      <c r="A16" s="4" t="s">
        <v>11</v>
      </c>
      <c r="B16" s="10">
        <f>12656*10^6</f>
        <v>12656000000</v>
      </c>
      <c r="C16" s="17" t="s">
        <v>74</v>
      </c>
      <c r="D16" s="21" t="s">
        <v>71</v>
      </c>
      <c r="E16" s="25">
        <f>1715*10^6</f>
        <v>1715000000</v>
      </c>
      <c r="F16" s="22"/>
      <c r="G16" s="22"/>
      <c r="H16" s="22"/>
      <c r="I16" s="22"/>
      <c r="J16" s="23"/>
    </row>
    <row r="17" spans="1:10" x14ac:dyDescent="0.3">
      <c r="A17" s="4" t="s">
        <v>26</v>
      </c>
      <c r="B17" s="10">
        <f>1614*10^6</f>
        <v>1614000000</v>
      </c>
      <c r="C17" s="17" t="s">
        <v>25</v>
      </c>
      <c r="D17" s="21" t="s">
        <v>72</v>
      </c>
      <c r="E17" s="26">
        <f>E13+E14-E15-E16</f>
        <v>175887764689.45914</v>
      </c>
      <c r="F17" s="22"/>
      <c r="G17" s="22"/>
      <c r="H17" s="22"/>
      <c r="I17" s="22"/>
      <c r="J17" s="23"/>
    </row>
    <row r="18" spans="1:10" ht="15" thickBot="1" x14ac:dyDescent="0.35">
      <c r="A18" s="4" t="s">
        <v>28</v>
      </c>
      <c r="B18" s="10">
        <f>E15+E16</f>
        <v>2467000000</v>
      </c>
      <c r="C18" s="17" t="s">
        <v>74</v>
      </c>
      <c r="D18" s="27" t="s">
        <v>73</v>
      </c>
      <c r="E18" s="28">
        <f>E17/B17</f>
        <v>108.97631021651743</v>
      </c>
      <c r="F18" s="28"/>
      <c r="G18" s="28"/>
      <c r="H18" s="28"/>
      <c r="I18" s="28"/>
      <c r="J18" s="29"/>
    </row>
    <row r="19" spans="1:10" x14ac:dyDescent="0.3">
      <c r="A19" s="4" t="s">
        <v>30</v>
      </c>
      <c r="B19" s="11">
        <f>B12+B13*(B14-B12)</f>
        <v>0.10821</v>
      </c>
      <c r="C19" s="16"/>
    </row>
    <row r="20" spans="1:10" x14ac:dyDescent="0.3">
      <c r="A20" s="4" t="s">
        <v>29</v>
      </c>
      <c r="B20" s="9">
        <f>B15/(B15+B16)*B19+B16/(B15+B16)*B10*(1-B11)</f>
        <v>9.3831919688451726E-2</v>
      </c>
      <c r="C2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0D09-D5AE-4B15-8CEF-DFB61C01A411}">
  <dimension ref="A1:K33"/>
  <sheetViews>
    <sheetView workbookViewId="0">
      <selection activeCell="H17" sqref="H17"/>
    </sheetView>
  </sheetViews>
  <sheetFormatPr defaultRowHeight="14.4" x14ac:dyDescent="0.3"/>
  <cols>
    <col min="1" max="1" width="10.6640625" bestFit="1" customWidth="1"/>
    <col min="2" max="2" width="10.33203125" bestFit="1" customWidth="1"/>
    <col min="5" max="5" width="14.77734375" bestFit="1" customWidth="1"/>
    <col min="10" max="10" width="16.33203125" bestFit="1" customWidth="1"/>
    <col min="11" max="11" width="13.77734375" bestFit="1" customWidth="1"/>
  </cols>
  <sheetData>
    <row r="1" spans="1:11" x14ac:dyDescent="0.3">
      <c r="A1" s="5" t="s">
        <v>19</v>
      </c>
      <c r="B1" s="5">
        <v>45260</v>
      </c>
      <c r="F1" t="s">
        <v>22</v>
      </c>
      <c r="G1" t="s">
        <v>21</v>
      </c>
    </row>
    <row r="2" spans="1:11" x14ac:dyDescent="0.3">
      <c r="A2" s="1" t="s">
        <v>38</v>
      </c>
    </row>
    <row r="3" spans="1:11" x14ac:dyDescent="0.3">
      <c r="A3" t="s">
        <v>20</v>
      </c>
      <c r="B3" s="6">
        <f>10^6</f>
        <v>1000000</v>
      </c>
      <c r="G3" t="s">
        <v>59</v>
      </c>
      <c r="J3" s="13">
        <f>(E5+E17+E21+E25+E29+E33)/6</f>
        <v>1421166666.6666667</v>
      </c>
    </row>
    <row r="4" spans="1:11" x14ac:dyDescent="0.3">
      <c r="A4" s="4" t="s">
        <v>33</v>
      </c>
      <c r="B4" s="4" t="s">
        <v>34</v>
      </c>
      <c r="C4" s="4" t="s">
        <v>35</v>
      </c>
      <c r="D4" s="4" t="s">
        <v>36</v>
      </c>
      <c r="E4" s="4" t="s">
        <v>16</v>
      </c>
    </row>
    <row r="5" spans="1:11" x14ac:dyDescent="0.3">
      <c r="A5" s="4">
        <v>443</v>
      </c>
      <c r="B5" s="4">
        <v>328</v>
      </c>
      <c r="C5" s="4">
        <v>254</v>
      </c>
      <c r="D5" s="4">
        <v>297</v>
      </c>
      <c r="E5" s="7">
        <f>SUM(A5:D5)*$B$3</f>
        <v>1322000000</v>
      </c>
    </row>
    <row r="6" spans="1:11" x14ac:dyDescent="0.3">
      <c r="K6" s="14"/>
    </row>
    <row r="8" spans="1:11" x14ac:dyDescent="0.3">
      <c r="A8" s="1" t="s">
        <v>27</v>
      </c>
    </row>
    <row r="9" spans="1:11" x14ac:dyDescent="0.3">
      <c r="A9" t="s">
        <v>20</v>
      </c>
      <c r="B9" s="6">
        <f>10^6</f>
        <v>1000000</v>
      </c>
    </row>
    <row r="10" spans="1:11" x14ac:dyDescent="0.3">
      <c r="A10" s="4" t="s">
        <v>15</v>
      </c>
      <c r="B10" s="4" t="s">
        <v>12</v>
      </c>
      <c r="C10" s="4" t="s">
        <v>13</v>
      </c>
      <c r="D10" s="4" t="s">
        <v>14</v>
      </c>
      <c r="E10" s="4" t="s">
        <v>16</v>
      </c>
    </row>
    <row r="11" spans="1:11" x14ac:dyDescent="0.3">
      <c r="A11" s="4">
        <v>19</v>
      </c>
      <c r="B11" s="4">
        <v>25</v>
      </c>
      <c r="C11" s="4">
        <v>28</v>
      </c>
      <c r="D11" s="4">
        <v>26</v>
      </c>
      <c r="E11" s="7">
        <f>SUM(A11:D11)*$B$3</f>
        <v>98000000</v>
      </c>
    </row>
    <row r="14" spans="1:11" x14ac:dyDescent="0.3">
      <c r="A14" s="1" t="s">
        <v>37</v>
      </c>
    </row>
    <row r="15" spans="1:11" x14ac:dyDescent="0.3">
      <c r="A15" t="s">
        <v>20</v>
      </c>
      <c r="B15" s="6">
        <f>10^6</f>
        <v>1000000</v>
      </c>
    </row>
    <row r="16" spans="1:11" x14ac:dyDescent="0.3">
      <c r="A16" s="4" t="s">
        <v>39</v>
      </c>
      <c r="B16" s="4" t="s">
        <v>40</v>
      </c>
      <c r="C16" s="4" t="s">
        <v>41</v>
      </c>
      <c r="D16" s="4" t="s">
        <v>42</v>
      </c>
      <c r="E16" s="4" t="s">
        <v>16</v>
      </c>
    </row>
    <row r="17" spans="1:5" x14ac:dyDescent="0.3">
      <c r="A17" s="4">
        <v>736</v>
      </c>
      <c r="B17" s="4">
        <v>924</v>
      </c>
      <c r="C17" s="4">
        <v>906</v>
      </c>
      <c r="D17" s="4">
        <v>842</v>
      </c>
      <c r="E17" s="7">
        <f>SUM(A17:D17)*$B$3</f>
        <v>3408000000</v>
      </c>
    </row>
    <row r="19" spans="1:5" x14ac:dyDescent="0.3">
      <c r="A19" t="s">
        <v>20</v>
      </c>
      <c r="B19" s="6">
        <f>10^6</f>
        <v>1000000</v>
      </c>
    </row>
    <row r="20" spans="1:5" x14ac:dyDescent="0.3">
      <c r="A20" s="4" t="s">
        <v>43</v>
      </c>
      <c r="B20" s="4" t="s">
        <v>44</v>
      </c>
      <c r="C20" s="4" t="s">
        <v>45</v>
      </c>
      <c r="D20" s="4" t="s">
        <v>58</v>
      </c>
      <c r="E20" s="4" t="s">
        <v>16</v>
      </c>
    </row>
    <row r="21" spans="1:5" x14ac:dyDescent="0.3">
      <c r="A21" s="4">
        <v>480</v>
      </c>
      <c r="B21" s="4">
        <v>832</v>
      </c>
      <c r="C21" s="4">
        <v>888</v>
      </c>
      <c r="D21" s="4">
        <v>764</v>
      </c>
      <c r="E21" s="7">
        <f>SUM(A21:D21)*$B$3</f>
        <v>2964000000</v>
      </c>
    </row>
    <row r="23" spans="1:5" x14ac:dyDescent="0.3">
      <c r="A23" t="s">
        <v>20</v>
      </c>
      <c r="B23" s="6">
        <f>10^6</f>
        <v>1000000</v>
      </c>
    </row>
    <row r="24" spans="1:5" x14ac:dyDescent="0.3">
      <c r="A24" s="4" t="s">
        <v>46</v>
      </c>
      <c r="B24" s="4" t="s">
        <v>47</v>
      </c>
      <c r="C24" s="4" t="s">
        <v>48</v>
      </c>
      <c r="D24" s="4" t="s">
        <v>49</v>
      </c>
      <c r="E24" s="4" t="s">
        <v>16</v>
      </c>
    </row>
    <row r="25" spans="1:5" x14ac:dyDescent="0.3">
      <c r="A25" s="4">
        <v>400</v>
      </c>
      <c r="B25" s="4">
        <v>-120</v>
      </c>
      <c r="C25" s="4">
        <v>152</v>
      </c>
      <c r="D25" s="4">
        <v>265</v>
      </c>
      <c r="E25" s="7">
        <f>SUM(A25:D25)*$B$3</f>
        <v>697000000</v>
      </c>
    </row>
    <row r="27" spans="1:5" x14ac:dyDescent="0.3">
      <c r="A27" t="s">
        <v>20</v>
      </c>
      <c r="B27" s="6">
        <f>10^6</f>
        <v>1000000</v>
      </c>
    </row>
    <row r="28" spans="1:5" x14ac:dyDescent="0.3">
      <c r="A28" s="4" t="s">
        <v>50</v>
      </c>
      <c r="B28" s="4" t="s">
        <v>51</v>
      </c>
      <c r="C28" s="4" t="s">
        <v>52</v>
      </c>
      <c r="D28" s="4" t="s">
        <v>53</v>
      </c>
      <c r="E28" s="4" t="s">
        <v>16</v>
      </c>
    </row>
    <row r="29" spans="1:5" x14ac:dyDescent="0.3">
      <c r="A29" s="4">
        <v>79</v>
      </c>
      <c r="B29" s="4">
        <v>-275</v>
      </c>
      <c r="C29" s="4">
        <v>-28</v>
      </c>
      <c r="D29" s="4">
        <v>179</v>
      </c>
      <c r="E29" s="7">
        <f>SUM(A29:D29)*$B$3</f>
        <v>-45000000</v>
      </c>
    </row>
    <row r="31" spans="1:5" x14ac:dyDescent="0.3">
      <c r="A31" t="s">
        <v>20</v>
      </c>
      <c r="B31" s="6">
        <f>10^6</f>
        <v>1000000</v>
      </c>
    </row>
    <row r="32" spans="1:5" x14ac:dyDescent="0.3">
      <c r="A32" s="4" t="s">
        <v>54</v>
      </c>
      <c r="B32" s="4" t="s">
        <v>55</v>
      </c>
      <c r="C32" s="4" t="s">
        <v>56</v>
      </c>
      <c r="D32" s="4" t="s">
        <v>57</v>
      </c>
      <c r="E32" s="4" t="s">
        <v>16</v>
      </c>
    </row>
    <row r="33" spans="1:5" x14ac:dyDescent="0.3">
      <c r="A33" s="4">
        <v>339</v>
      </c>
      <c r="B33" s="4">
        <v>-132</v>
      </c>
      <c r="C33" s="4">
        <v>-88</v>
      </c>
      <c r="D33" s="4">
        <v>62</v>
      </c>
      <c r="E33" s="7">
        <f>SUM(A33:D33)*$B$3</f>
        <v>181000000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DCF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Sung</dc:creator>
  <cp:lastModifiedBy>Josh Sung</cp:lastModifiedBy>
  <dcterms:created xsi:type="dcterms:W3CDTF">2023-11-29T21:50:25Z</dcterms:created>
  <dcterms:modified xsi:type="dcterms:W3CDTF">2023-11-30T03:18:25Z</dcterms:modified>
</cp:coreProperties>
</file>