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showInkAnnotation="0" codeName="EsteLibro" autoCompressPictures="0"/>
  <mc:AlternateContent xmlns:mc="http://schemas.openxmlformats.org/markup-compatibility/2006">
    <mc:Choice Requires="x15">
      <x15ac:absPath xmlns:x15ac="http://schemas.microsoft.com/office/spreadsheetml/2010/11/ac" url="C:\Users\Bullpen\Desktop\CURSOS FRANCIS\2021\CD\ISAK 1\SOFTWARE\"/>
    </mc:Choice>
  </mc:AlternateContent>
  <xr:revisionPtr revIDLastSave="0" documentId="13_ncr:1_{C28FBABD-07A6-418D-9F15-E26086A591C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OJA DE TRABAJO" sheetId="1" r:id="rId1"/>
    <sheet name="INFORME IMPRIMIR" sheetId="5" r:id="rId2"/>
    <sheet name="CALCULO PESO IDEAL" sheetId="6" r:id="rId3"/>
    <sheet name="REFERENCIAS" sheetId="7" r:id="rId4"/>
  </sheets>
  <externalReferences>
    <externalReference r:id="rId5"/>
  </externalReferences>
  <definedNames>
    <definedName name="adiposo">'HOJA DE TRABAJO'!#REF!</definedName>
    <definedName name="adiposo_muscular">'HOJA DE TRABAJO'!#REF!</definedName>
    <definedName name="AF">'HOJA DE TRABAJO'!#REF!</definedName>
    <definedName name="_xlnm.Print_Area" localSheetId="0">'HOJA DE TRABAJO'!$A$1:$I$85</definedName>
    <definedName name="_xlnm.Print_Area" localSheetId="1">'INFORME IMPRIMIR'!$A$1:$K$89</definedName>
    <definedName name="arq">'[1]Proc datos brutos'!$AH$3:$AJ$48</definedName>
    <definedName name="defcen">'[1]Proc datos brutos'!$AK$3:$AM$48</definedName>
    <definedName name="deflat">'[1]Proc datos brutos'!$AN$3:$AP$48</definedName>
    <definedName name="delcen">'[1]Proc datos brutos'!$AZ$3:$BB$48</definedName>
    <definedName name="dellat">'[1]Proc datos brutos'!$AW$3:$AY$48</definedName>
    <definedName name="depf">'HOJA DE TRABAJO'!#REF!</definedName>
    <definedName name="depm">'HOJA DE TRABAJO'!#REF!</definedName>
    <definedName name="deps">'HOJA DE TRABAJO'!#REF!</definedName>
    <definedName name="HTML_CodePage" hidden="1">1252</definedName>
    <definedName name="HTML_Control" hidden="1">{"'Proc datos brutos'!$A$2:$M$53"}</definedName>
    <definedName name="HTML_Description" hidden="1">""</definedName>
    <definedName name="HTML_Email" hidden="1">""</definedName>
    <definedName name="HTML_Header" hidden="1">"Proc datos brutos"</definedName>
    <definedName name="HTML_LastUpdate" hidden="1">"17/01/2000"</definedName>
    <definedName name="HTML_LineAfter" hidden="1">FALSE</definedName>
    <definedName name="HTML_LineBefore" hidden="1">FALSE</definedName>
    <definedName name="HTML_Name" hidden="1">"Francis Holway"</definedName>
    <definedName name="HTML_OBDlg2" hidden="1">TRUE</definedName>
    <definedName name="HTML_OBDlg4" hidden="1">TRUE</definedName>
    <definedName name="HTML_OS" hidden="1">0</definedName>
    <definedName name="HTML_PathFile" hidden="1">"C:\Mis documentos\HTML.htm"</definedName>
    <definedName name="HTML_Title" hidden="1">"proc datos brutos definitivo nuevo"</definedName>
    <definedName name="meddef">'[1]Proc datos brutos'!$AQ$3:$AS$48</definedName>
    <definedName name="medof">'[1]Proc datos brutos'!$AT$3:$AV$48</definedName>
    <definedName name="muscular">'HOJA DE TRABAJO'!#REF!</definedName>
    <definedName name="muscular_osea">'HOJA DE TRABAJO'!#REF!</definedName>
    <definedName name="posiciones">'[1]Proc datos brutos'!$BD$2:$BF$8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7" i="1" l="1"/>
  <c r="E11" i="5" s="1"/>
  <c r="G18" i="1"/>
  <c r="B45" i="1" s="1"/>
  <c r="D44" i="1" s="1"/>
  <c r="D46" i="1" s="1"/>
  <c r="E36" i="5" s="1"/>
  <c r="E8" i="6" s="1"/>
  <c r="G19" i="1"/>
  <c r="E20" i="5" s="1"/>
  <c r="G22" i="1"/>
  <c r="G25" i="1"/>
  <c r="E26" i="5" s="1"/>
  <c r="G6" i="1"/>
  <c r="E10" i="5"/>
  <c r="E2" i="6" s="1"/>
  <c r="B40" i="1"/>
  <c r="B41" i="1"/>
  <c r="D41" i="1" s="1"/>
  <c r="D42" i="1" s="1"/>
  <c r="E32" i="5" s="1"/>
  <c r="E3" i="6" s="1"/>
  <c r="G20" i="1"/>
  <c r="G23" i="1"/>
  <c r="E24" i="5" s="1"/>
  <c r="G24" i="1"/>
  <c r="E25" i="5" s="1"/>
  <c r="B48" i="1"/>
  <c r="E40" i="5" s="1"/>
  <c r="B47" i="1"/>
  <c r="E19" i="5"/>
  <c r="E23" i="5"/>
  <c r="G9" i="1"/>
  <c r="E12" i="5" s="1"/>
  <c r="G10" i="1"/>
  <c r="E13" i="5" s="1"/>
  <c r="G13" i="1"/>
  <c r="E15" i="5" s="1"/>
  <c r="G16" i="1"/>
  <c r="E18" i="5"/>
  <c r="G14" i="1"/>
  <c r="E16" i="5" s="1"/>
  <c r="G15" i="1"/>
  <c r="E17" i="5" s="1"/>
  <c r="G12" i="1"/>
  <c r="E14" i="5" s="1"/>
  <c r="G21" i="1"/>
  <c r="E22" i="5"/>
  <c r="E21" i="5"/>
  <c r="I3" i="1"/>
  <c r="I3" i="5" s="1"/>
  <c r="H48" i="5"/>
  <c r="H5" i="5"/>
  <c r="A90" i="5"/>
  <c r="E48" i="5"/>
  <c r="D46" i="5"/>
  <c r="D3" i="5"/>
  <c r="E31" i="5" l="1"/>
  <c r="F51" i="5"/>
  <c r="F50" i="5"/>
  <c r="F53" i="5" s="1"/>
  <c r="E30" i="5"/>
  <c r="C51" i="5"/>
  <c r="B33" i="1"/>
  <c r="B44" i="1"/>
  <c r="C44" i="1" s="1"/>
  <c r="C46" i="1" s="1"/>
  <c r="B31" i="1"/>
  <c r="B30" i="1" s="1"/>
  <c r="E33" i="5"/>
  <c r="I46" i="5"/>
  <c r="E29" i="5"/>
  <c r="I50" i="5"/>
  <c r="I51" i="5" s="1"/>
  <c r="I53" i="5" s="1"/>
  <c r="C41" i="1"/>
  <c r="C42" i="1" s="1"/>
  <c r="B36" i="1"/>
  <c r="B35" i="1" s="1"/>
  <c r="C50" i="5"/>
  <c r="C52" i="5" s="1"/>
  <c r="C53" i="5" s="1"/>
  <c r="D80" i="5" s="1"/>
  <c r="E7" i="6"/>
  <c r="C12" i="6"/>
  <c r="C13" i="6" s="1"/>
  <c r="E37" i="5"/>
  <c r="F80" i="5" l="1"/>
  <c r="K79" i="5"/>
  <c r="I33" i="5"/>
  <c r="E4" i="6"/>
  <c r="K80" i="5"/>
  <c r="E80" i="5"/>
  <c r="E34" i="5"/>
  <c r="E9" i="6"/>
  <c r="I37" i="5"/>
  <c r="J5" i="6"/>
  <c r="J10" i="6"/>
  <c r="E38" i="5"/>
  <c r="I9" i="6" l="1"/>
  <c r="I34" i="5"/>
  <c r="E5" i="6"/>
  <c r="I4" i="6"/>
  <c r="I38" i="5"/>
  <c r="E10" i="6"/>
  <c r="I5" i="6" l="1"/>
  <c r="G5" i="6"/>
  <c r="K5" i="6" s="1"/>
  <c r="G2" i="6"/>
  <c r="G4" i="6" s="1"/>
  <c r="H4" i="6" s="1"/>
  <c r="G7" i="6"/>
  <c r="G9" i="6" s="1"/>
  <c r="H9" i="6" s="1"/>
  <c r="G10" i="6"/>
  <c r="K10" i="6" s="1"/>
  <c r="I10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Francis Holway</author>
  </authors>
  <commentList>
    <comment ref="I2" authorId="0" shapeId="0" xr:uid="{00000000-0006-0000-0000-000001000000}">
      <text>
        <r>
          <rPr>
            <b/>
            <sz val="10"/>
            <color indexed="81"/>
            <rFont val="Comic Sans MS"/>
            <family val="4"/>
          </rPr>
          <t>No olvidarse del número según el sexo.</t>
        </r>
      </text>
    </comment>
  </commentList>
</comments>
</file>

<file path=xl/sharedStrings.xml><?xml version="1.0" encoding="utf-8"?>
<sst xmlns="http://schemas.openxmlformats.org/spreadsheetml/2006/main" count="182" uniqueCount="142">
  <si>
    <t>Variable</t>
  </si>
  <si>
    <t>serie 1</t>
  </si>
  <si>
    <t>serie 2</t>
  </si>
  <si>
    <t>serie 3</t>
  </si>
  <si>
    <t>serie 4</t>
  </si>
  <si>
    <t>serie 5</t>
  </si>
  <si>
    <t>Humeral (biepicondilar)</t>
  </si>
  <si>
    <t>Femoral (biepicondilar)</t>
  </si>
  <si>
    <t>Brazo Relajado</t>
  </si>
  <si>
    <t>Brazo Flexionado en Tensión</t>
  </si>
  <si>
    <t>Cintura (mínima)</t>
  </si>
  <si>
    <t>Cadera (máximo)</t>
  </si>
  <si>
    <t>Muslo (medial)</t>
  </si>
  <si>
    <t>Pantorrilla (máxima)</t>
  </si>
  <si>
    <t>Supraespinal</t>
  </si>
  <si>
    <t>Abdominal</t>
  </si>
  <si>
    <t>Peso Bruto (Kg)</t>
  </si>
  <si>
    <t>Talla Corporal (cm)</t>
  </si>
  <si>
    <t xml:space="preserve">Subescapular </t>
  </si>
  <si>
    <t xml:space="preserve">Tríceps </t>
  </si>
  <si>
    <t>DATOS BÁSICOS</t>
  </si>
  <si>
    <t>DIÁMETROS (cm)</t>
  </si>
  <si>
    <t>PERÍMETROS (cm)</t>
  </si>
  <si>
    <t>PLIEGUES CUTÁNEOS (mm)</t>
  </si>
  <si>
    <t>Nombre:</t>
  </si>
  <si>
    <t>Fecha:</t>
  </si>
  <si>
    <t>Edad:</t>
  </si>
  <si>
    <t>Sexo (m=1;f=2):</t>
  </si>
  <si>
    <t>Fecha de Nac.</t>
  </si>
  <si>
    <t>Peso (kg)</t>
  </si>
  <si>
    <t>Talla (cm)</t>
  </si>
  <si>
    <t>Resultados</t>
  </si>
  <si>
    <t>Caderas (máxima)</t>
  </si>
  <si>
    <t>Tríceps</t>
  </si>
  <si>
    <t>Subescapular</t>
  </si>
  <si>
    <t>Pantorrilla</t>
  </si>
  <si>
    <t>Valor Ajustado</t>
  </si>
  <si>
    <t>Muslo Medial</t>
  </si>
  <si>
    <t>Somatotipo de Heath &amp; Carter (1990)</t>
  </si>
  <si>
    <t>Endomorphy</t>
  </si>
  <si>
    <t>Sum SF</t>
  </si>
  <si>
    <t>Mesomorphy</t>
  </si>
  <si>
    <t>Ectomorphy</t>
  </si>
  <si>
    <t>HWR</t>
  </si>
  <si>
    <t>mediana</t>
  </si>
  <si>
    <t>EJES</t>
  </si>
  <si>
    <t>Número de medición:</t>
  </si>
  <si>
    <t>kg</t>
  </si>
  <si>
    <t>170,18 / altura en cm:</t>
  </si>
  <si>
    <t>Sumatoria de pliegues:</t>
  </si>
  <si>
    <t>Sumatoria SF (sum.SF):</t>
  </si>
  <si>
    <t>HWR:</t>
  </si>
  <si>
    <t>raíz cúbica del peso:</t>
  </si>
  <si>
    <t>Endomorfo</t>
  </si>
  <si>
    <t>Mesomorfo</t>
  </si>
  <si>
    <t>Ectomorfo</t>
  </si>
  <si>
    <t>per.correg. pantorrilla:</t>
  </si>
  <si>
    <t>per.correg. brazo:</t>
  </si>
  <si>
    <t>SOMATOCARTA</t>
  </si>
  <si>
    <t>ENDO</t>
  </si>
  <si>
    <t>MESO</t>
  </si>
  <si>
    <t>ECTO</t>
  </si>
  <si>
    <t>ESCALA DE RATING Y CARACTERÍSTICAS
(Carter y Heath, 1990)</t>
  </si>
  <si>
    <t>RATING DE SOMATOTIPO</t>
  </si>
  <si>
    <t>X (ecto-endo):</t>
  </si>
  <si>
    <t>Y (2*meso-(ecto+endo)):</t>
  </si>
  <si>
    <t>x:</t>
  </si>
  <si>
    <t>y:</t>
  </si>
  <si>
    <t>sexo:</t>
  </si>
  <si>
    <t>Moderada adiposidad relativa; la grasa subcutánea cubre los contornos musculares y óseos; apariencia más blanda.</t>
  </si>
  <si>
    <t>Alta adiposidad relativa; grasa subcutánea abundante; redondez en tronco y extremidades; mayor acumulación de grasa en el abdomen.</t>
  </si>
  <si>
    <t>Extremadamente alta adiposidad relativa; muy abundante grasa subcutánea y grandes cantidades de grasa abdomin.en el tronco; concentración proximal de grasa en extremidades.</t>
  </si>
  <si>
    <t>Bajo desarrollo mús-esquelético relativo; diámetros óseos estrechos; diámetros musculares estrechos; pequeñas articulaciones en las extremidades.</t>
  </si>
  <si>
    <t>Moderado desarrollo músc-esquelético relativo; mayor volúmen muscular y huesos y articulaciones de mayores dimensiones.</t>
  </si>
  <si>
    <t>Alto desarrollo músc-esquelético relativo; diámetros óseos grandes; músculos de gran volumen; articulaciones grandes.</t>
  </si>
  <si>
    <t>Desarrollo músculoésquelético relativo extremadamente alto; músculos muy voluminosos; esqueleto y articulaciones muy grandes.</t>
  </si>
  <si>
    <t>Linearidad relativa moderada; menos volumen por unidad de altura; más estirado.</t>
  </si>
  <si>
    <t>Linearidad relativa elevada; poco volumen por unidad de altura.</t>
  </si>
  <si>
    <t>Linearidad relativa extremadamente alta; muy estirado; volumen mínimo por unidad de altura.</t>
  </si>
  <si>
    <t>Gran volumen por unidad de altura; extremidades relativamente voluminosas.</t>
  </si>
  <si>
    <t>(Posicionamiento actual)</t>
  </si>
  <si>
    <t>Fecha de medición:</t>
  </si>
  <si>
    <t>Baja adiposidad relativa; poca grasa subcutánea; contornos musculares y óseos visibles.</t>
  </si>
  <si>
    <t>Bíceps</t>
  </si>
  <si>
    <t>Cresta ilíaca</t>
  </si>
  <si>
    <t>Cresta Ilíaca</t>
  </si>
  <si>
    <t>IMC</t>
  </si>
  <si>
    <r>
      <t>kg/m</t>
    </r>
    <r>
      <rPr>
        <vertAlign val="superscript"/>
        <sz val="10"/>
        <rFont val="Arial"/>
        <family val="2"/>
      </rPr>
      <t>-2</t>
    </r>
  </si>
  <si>
    <t>IndCint/Cad</t>
  </si>
  <si>
    <t>Suma 6 pl</t>
  </si>
  <si>
    <t>mm</t>
  </si>
  <si>
    <t>% graso</t>
  </si>
  <si>
    <t>Durnin &amp; W</t>
  </si>
  <si>
    <t>D&amp;W</t>
  </si>
  <si>
    <t>suma 4p</t>
  </si>
  <si>
    <t>masc</t>
  </si>
  <si>
    <t>fem</t>
  </si>
  <si>
    <t>log suma 4p</t>
  </si>
  <si>
    <t>densidad</t>
  </si>
  <si>
    <t>comp corporal</t>
  </si>
  <si>
    <r>
      <t>Francis Holway</t>
    </r>
    <r>
      <rPr>
        <sz val="9"/>
        <rFont val="Arial"/>
        <family val="2"/>
      </rPr>
      <t xml:space="preserve">
</t>
    </r>
    <r>
      <rPr>
        <sz val="8"/>
        <rFont val="Arial"/>
        <family val="2"/>
      </rPr>
      <t>NUTRICION DEPORTIVA</t>
    </r>
    <r>
      <rPr>
        <sz val="9"/>
        <rFont val="Arial"/>
        <family val="2"/>
      </rPr>
      <t xml:space="preserve">
Teléfono: 4822-9436
E-mail: fholway@hotmail.com</t>
    </r>
  </si>
  <si>
    <r>
      <t xml:space="preserve">Somatotipo de Heath &amp; Carter
</t>
    </r>
    <r>
      <rPr>
        <b/>
        <sz val="16"/>
        <rFont val="Arial"/>
        <family val="2"/>
      </rPr>
      <t>(1990)</t>
    </r>
  </si>
  <si>
    <r>
      <t>1     1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 xml:space="preserve">2    </t>
    </r>
    <r>
      <rPr>
        <b/>
        <sz val="9"/>
        <rFont val="Arial"/>
        <family val="2"/>
      </rPr>
      <t xml:space="preserve"> 2     2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>2</t>
    </r>
  </si>
  <si>
    <r>
      <t>3    3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 xml:space="preserve">2   </t>
    </r>
    <r>
      <rPr>
        <b/>
        <sz val="9"/>
        <rFont val="Arial"/>
        <family val="2"/>
      </rPr>
      <t xml:space="preserve"> 4    4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 xml:space="preserve">2    </t>
    </r>
    <r>
      <rPr>
        <b/>
        <sz val="9"/>
        <rFont val="Arial"/>
        <family val="2"/>
      </rPr>
      <t>5</t>
    </r>
  </si>
  <si>
    <r>
      <t>5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 xml:space="preserve">2    </t>
    </r>
    <r>
      <rPr>
        <b/>
        <sz val="9"/>
        <rFont val="Arial"/>
        <family val="2"/>
      </rPr>
      <t xml:space="preserve"> 6     6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 xml:space="preserve">2     </t>
    </r>
    <r>
      <rPr>
        <b/>
        <sz val="9"/>
        <rFont val="Arial"/>
        <family val="2"/>
      </rPr>
      <t>7</t>
    </r>
  </si>
  <si>
    <r>
      <t>7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       8        8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/</t>
    </r>
    <r>
      <rPr>
        <b/>
        <vertAlign val="subscript"/>
        <sz val="9"/>
        <rFont val="Arial"/>
        <family val="2"/>
      </rPr>
      <t>2</t>
    </r>
  </si>
  <si>
    <t>Informe de
Composición Corporal Nivel 1</t>
  </si>
  <si>
    <t>ENDOMORFIA
Adiposidad
Relativa</t>
  </si>
  <si>
    <t>MESOMORFIA
Robustez
Músculo-Esquelética</t>
  </si>
  <si>
    <t>ECTOMORFIA
Linearidad
Relativa</t>
  </si>
  <si>
    <t>Grasa</t>
  </si>
  <si>
    <t>Magra</t>
  </si>
  <si>
    <t>NO IMPRIMIR ESTA HOJA</t>
  </si>
  <si>
    <t>Edad decimal:</t>
  </si>
  <si>
    <t>AMB</t>
  </si>
  <si>
    <r>
      <t>Area Musc Brazo mm</t>
    </r>
    <r>
      <rPr>
        <b/>
        <vertAlign val="superscript"/>
        <sz val="10"/>
        <rFont val="Arial"/>
        <family val="2"/>
      </rPr>
      <t>2</t>
    </r>
  </si>
  <si>
    <t xml:space="preserve">Peso </t>
  </si>
  <si>
    <t>Kg</t>
  </si>
  <si>
    <t>Objetivo % graso</t>
  </si>
  <si>
    <t>Peso y composición ideal</t>
  </si>
  <si>
    <t>Cantidad de grasa a bajar Kg</t>
  </si>
  <si>
    <t>Withers 1987</t>
  </si>
  <si>
    <t>suma 7 p MASC</t>
  </si>
  <si>
    <t>SUMA 4P FEM</t>
  </si>
  <si>
    <t>Withers (atletas)</t>
  </si>
  <si>
    <t>%graso Withers</t>
  </si>
  <si>
    <t>%graso Durnin</t>
  </si>
  <si>
    <t>Indices T^2</t>
  </si>
  <si>
    <t>Fat Mass Index</t>
  </si>
  <si>
    <t>Fat-Free Mass Index</t>
  </si>
  <si>
    <r>
      <t>Kg*m</t>
    </r>
    <r>
      <rPr>
        <vertAlign val="superscript"/>
        <sz val="10"/>
        <rFont val="Arial"/>
        <family val="2"/>
      </rPr>
      <t>-2</t>
    </r>
  </si>
  <si>
    <t>Índices y composición corporal (Durnin &amp; Womersley y Withers)</t>
  </si>
  <si>
    <t>Indices talla^2</t>
  </si>
  <si>
    <t>Estatura m</t>
  </si>
  <si>
    <r>
      <t>límite superior natural masculino: 24,0 á 25,0 Kg*m</t>
    </r>
    <r>
      <rPr>
        <vertAlign val="superscript"/>
        <sz val="10"/>
        <rFont val="Arial"/>
        <family val="2"/>
      </rPr>
      <t>-2</t>
    </r>
  </si>
  <si>
    <t>Estatura cm</t>
  </si>
  <si>
    <t>Cantidad de masa magra a subir Kg</t>
  </si>
  <si>
    <r>
      <t>Objetivo FFMI Kg/m</t>
    </r>
    <r>
      <rPr>
        <b/>
        <vertAlign val="superscript"/>
        <sz val="9"/>
        <rFont val="Arial"/>
        <family val="2"/>
      </rPr>
      <t>-2</t>
    </r>
  </si>
  <si>
    <t>CATEGORIAS DE %GRASO E INDICES T^2</t>
  </si>
  <si>
    <r>
      <t>límite superior natural femenino: 19,0 á 20,0 Kg*m</t>
    </r>
    <r>
      <rPr>
        <vertAlign val="superscript"/>
        <sz val="10"/>
        <rFont val="Arial"/>
        <family val="2"/>
      </rPr>
      <t>-2</t>
    </r>
  </si>
  <si>
    <t>FFMI</t>
  </si>
  <si>
    <t>AREA MUSCULAR BRAZO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</si>
</sst>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52" x14ac:knownFonts="1">
    <font>
      <sz val="10"/>
      <name val="Arial"/>
    </font>
    <font>
      <sz val="10"/>
      <name val="Arial"/>
      <family val="2"/>
    </font>
    <font>
      <b/>
      <sz val="10"/>
      <color indexed="81"/>
      <name val="Comic Sans MS"/>
      <family val="4"/>
    </font>
    <font>
      <b/>
      <sz val="10"/>
      <name val="Arial"/>
      <family val="2"/>
    </font>
    <font>
      <sz val="10"/>
      <color indexed="9"/>
      <name val="Arial"/>
      <family val="2"/>
    </font>
    <font>
      <b/>
      <sz val="9"/>
      <color indexed="16"/>
      <name val="Arial"/>
      <family val="2"/>
    </font>
    <font>
      <sz val="10"/>
      <color indexed="18"/>
      <name val="Arial"/>
      <family val="2"/>
    </font>
    <font>
      <b/>
      <sz val="10"/>
      <color indexed="23"/>
      <name val="Arial"/>
      <family val="2"/>
    </font>
    <font>
      <sz val="10"/>
      <color indexed="16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53"/>
      <name val="Arial"/>
      <family val="2"/>
    </font>
    <font>
      <sz val="10"/>
      <color indexed="48"/>
      <name val="Arial"/>
      <family val="2"/>
    </font>
    <font>
      <sz val="10"/>
      <color indexed="57"/>
      <name val="Arial"/>
      <family val="2"/>
    </font>
    <font>
      <b/>
      <sz val="10"/>
      <color indexed="9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vertAlign val="superscript"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i/>
      <sz val="10"/>
      <color indexed="9"/>
      <name val="Arial"/>
      <family val="2"/>
    </font>
    <font>
      <b/>
      <i/>
      <sz val="10"/>
      <color indexed="23"/>
      <name val="Arial"/>
      <family val="2"/>
    </font>
    <font>
      <b/>
      <sz val="9"/>
      <color indexed="18"/>
      <name val="Arial"/>
      <family val="2"/>
    </font>
    <font>
      <sz val="11"/>
      <color indexed="18"/>
      <name val="Arial"/>
      <family val="2"/>
    </font>
    <font>
      <i/>
      <sz val="11"/>
      <color indexed="18"/>
      <name val="Arial"/>
      <family val="2"/>
    </font>
    <font>
      <sz val="11"/>
      <color indexed="16"/>
      <name val="Arial"/>
      <family val="2"/>
    </font>
    <font>
      <i/>
      <sz val="11"/>
      <color indexed="16"/>
      <name val="Arial"/>
      <family val="2"/>
    </font>
    <font>
      <b/>
      <sz val="9"/>
      <color indexed="20"/>
      <name val="Arial"/>
      <family val="2"/>
    </font>
    <font>
      <b/>
      <sz val="9"/>
      <color indexed="54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b/>
      <sz val="16"/>
      <name val="Arial"/>
      <family val="2"/>
    </font>
    <font>
      <sz val="10"/>
      <color indexed="12"/>
      <name val="Arial"/>
      <family val="2"/>
    </font>
    <font>
      <b/>
      <sz val="11"/>
      <color indexed="53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bscript"/>
      <sz val="9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i/>
      <sz val="1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  <font>
      <b/>
      <vertAlign val="superscript"/>
      <sz val="10"/>
      <name val="Arial"/>
      <family val="2"/>
    </font>
    <font>
      <sz val="10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/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/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1">
    <xf numFmtId="0" fontId="0" fillId="0" borderId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289">
    <xf numFmtId="0" fontId="0" fillId="0" borderId="0" xfId="0"/>
    <xf numFmtId="0" fontId="4" fillId="0" borderId="0" xfId="0" applyFont="1"/>
    <xf numFmtId="0" fontId="4" fillId="0" borderId="0" xfId="0" applyFont="1" applyProtection="1">
      <protection hidden="1"/>
    </xf>
    <xf numFmtId="14" fontId="10" fillId="6" borderId="29" xfId="0" applyNumberFormat="1" applyFont="1" applyFill="1" applyBorder="1" applyProtection="1">
      <protection locked="0" hidden="1"/>
    </xf>
    <xf numFmtId="0" fontId="3" fillId="6" borderId="28" xfId="0" applyFont="1" applyFill="1" applyBorder="1" applyAlignment="1" applyProtection="1">
      <alignment horizontal="center"/>
      <protection locked="0" hidden="1"/>
    </xf>
    <xf numFmtId="0" fontId="11" fillId="0" borderId="5" xfId="0" applyFont="1" applyBorder="1" applyProtection="1">
      <protection hidden="1"/>
    </xf>
    <xf numFmtId="0" fontId="11" fillId="0" borderId="0" xfId="0" applyFont="1" applyBorder="1" applyProtection="1">
      <protection hidden="1"/>
    </xf>
    <xf numFmtId="164" fontId="11" fillId="0" borderId="0" xfId="0" applyNumberFormat="1" applyFont="1" applyBorder="1" applyProtection="1">
      <protection hidden="1"/>
    </xf>
    <xf numFmtId="0" fontId="12" fillId="0" borderId="0" xfId="0" applyFont="1" applyBorder="1" applyProtection="1">
      <protection hidden="1"/>
    </xf>
    <xf numFmtId="0" fontId="13" fillId="0" borderId="0" xfId="0" applyFont="1" applyBorder="1" applyProtection="1">
      <protection hidden="1"/>
    </xf>
    <xf numFmtId="2" fontId="13" fillId="0" borderId="0" xfId="0" applyNumberFormat="1" applyFont="1" applyBorder="1" applyProtection="1">
      <protection hidden="1"/>
    </xf>
    <xf numFmtId="0" fontId="4" fillId="0" borderId="0" xfId="0" applyFont="1" applyBorder="1" applyProtection="1">
      <protection hidden="1"/>
    </xf>
    <xf numFmtId="0" fontId="4" fillId="0" borderId="3" xfId="0" applyFont="1" applyBorder="1" applyProtection="1">
      <protection hidden="1"/>
    </xf>
    <xf numFmtId="165" fontId="4" fillId="0" borderId="3" xfId="0" applyNumberFormat="1" applyFont="1" applyBorder="1" applyProtection="1">
      <protection hidden="1"/>
    </xf>
    <xf numFmtId="0" fontId="4" fillId="0" borderId="1" xfId="0" applyFont="1" applyBorder="1" applyProtection="1">
      <protection hidden="1"/>
    </xf>
    <xf numFmtId="0" fontId="4" fillId="0" borderId="7" xfId="0" applyFont="1" applyBorder="1" applyProtection="1">
      <protection hidden="1"/>
    </xf>
    <xf numFmtId="165" fontId="14" fillId="0" borderId="1" xfId="0" applyNumberFormat="1" applyFont="1" applyFill="1" applyBorder="1" applyAlignment="1" applyProtection="1">
      <alignment horizontal="right"/>
      <protection locked="0" hidden="1"/>
    </xf>
    <xf numFmtId="2" fontId="14" fillId="0" borderId="7" xfId="0" applyNumberFormat="1" applyFont="1" applyFill="1" applyBorder="1" applyAlignment="1" applyProtection="1">
      <alignment horizontal="left"/>
      <protection locked="0" hidden="1"/>
    </xf>
    <xf numFmtId="0" fontId="4" fillId="0" borderId="4" xfId="0" applyFont="1" applyFill="1" applyBorder="1" applyAlignment="1" applyProtection="1">
      <alignment horizontal="right"/>
      <protection locked="0" hidden="1"/>
    </xf>
    <xf numFmtId="2" fontId="4" fillId="0" borderId="6" xfId="0" applyNumberFormat="1" applyFont="1" applyFill="1" applyBorder="1" applyAlignment="1" applyProtection="1">
      <alignment horizontal="left"/>
      <protection locked="0" hidden="1"/>
    </xf>
    <xf numFmtId="0" fontId="14" fillId="0" borderId="0" xfId="0" applyFont="1" applyFill="1" applyBorder="1" applyAlignment="1" applyProtection="1">
      <alignment horizontal="left"/>
      <protection locked="0" hidden="1"/>
    </xf>
    <xf numFmtId="2" fontId="14" fillId="0" borderId="3" xfId="0" applyNumberFormat="1" applyFont="1" applyFill="1" applyBorder="1" applyAlignment="1" applyProtection="1">
      <alignment horizontal="left"/>
      <protection locked="0" hidden="1"/>
    </xf>
    <xf numFmtId="0" fontId="6" fillId="0" borderId="54" xfId="0" applyFont="1" applyBorder="1" applyAlignment="1" applyProtection="1">
      <alignment horizontal="center" vertical="center" textRotation="90" wrapText="1"/>
      <protection hidden="1"/>
    </xf>
    <xf numFmtId="0" fontId="6" fillId="0" borderId="29" xfId="0" applyFont="1" applyBorder="1" applyAlignment="1" applyProtection="1">
      <alignment horizontal="center" vertical="center" textRotation="90" wrapText="1"/>
      <protection hidden="1"/>
    </xf>
    <xf numFmtId="165" fontId="3" fillId="6" borderId="28" xfId="0" applyNumberFormat="1" applyFont="1" applyFill="1" applyBorder="1" applyAlignment="1" applyProtection="1">
      <alignment horizontal="center"/>
      <protection hidden="1"/>
    </xf>
    <xf numFmtId="0" fontId="3" fillId="0" borderId="28" xfId="0" applyFont="1" applyFill="1" applyBorder="1" applyProtection="1">
      <protection locked="0" hidden="1"/>
    </xf>
    <xf numFmtId="14" fontId="3" fillId="0" borderId="30" xfId="0" applyNumberFormat="1" applyFont="1" applyFill="1" applyBorder="1" applyAlignment="1" applyProtection="1">
      <alignment horizontal="center"/>
      <protection locked="0" hidden="1"/>
    </xf>
    <xf numFmtId="14" fontId="3" fillId="6" borderId="28" xfId="0" applyNumberFormat="1" applyFont="1" applyFill="1" applyBorder="1" applyAlignment="1" applyProtection="1">
      <alignment horizontal="center"/>
      <protection locked="0" hidden="1"/>
    </xf>
    <xf numFmtId="0" fontId="3" fillId="0" borderId="0" xfId="0" applyFont="1" applyAlignment="1" applyProtection="1">
      <alignment horizontal="right"/>
      <protection hidden="1"/>
    </xf>
    <xf numFmtId="0" fontId="0" fillId="0" borderId="0" xfId="0" applyFont="1" applyProtection="1">
      <protection hidden="1"/>
    </xf>
    <xf numFmtId="0" fontId="0" fillId="0" borderId="0" xfId="0" applyFont="1"/>
    <xf numFmtId="0" fontId="0" fillId="0" borderId="5" xfId="0" applyFont="1" applyBorder="1" applyProtection="1">
      <protection hidden="1"/>
    </xf>
    <xf numFmtId="0" fontId="0" fillId="0" borderId="0" xfId="0" applyFont="1" applyBorder="1" applyProtection="1">
      <protection hidden="1"/>
    </xf>
    <xf numFmtId="0" fontId="0" fillId="0" borderId="3" xfId="0" applyFont="1" applyBorder="1" applyProtection="1">
      <protection hidden="1"/>
    </xf>
    <xf numFmtId="0" fontId="22" fillId="0" borderId="2" xfId="0" applyFont="1" applyBorder="1" applyAlignment="1" applyProtection="1">
      <alignment horizontal="right" vertical="center"/>
      <protection hidden="1"/>
    </xf>
    <xf numFmtId="165" fontId="22" fillId="0" borderId="26" xfId="0" applyNumberFormat="1" applyFont="1" applyBorder="1" applyAlignment="1" applyProtection="1">
      <alignment horizontal="left"/>
      <protection hidden="1"/>
    </xf>
    <xf numFmtId="0" fontId="23" fillId="0" borderId="26" xfId="0" applyFont="1" applyBorder="1" applyAlignment="1" applyProtection="1">
      <alignment horizontal="left"/>
      <protection hidden="1"/>
    </xf>
    <xf numFmtId="0" fontId="0" fillId="0" borderId="27" xfId="0" applyFont="1" applyBorder="1" applyProtection="1">
      <protection hidden="1"/>
    </xf>
    <xf numFmtId="0" fontId="0" fillId="0" borderId="4" xfId="0" applyFont="1" applyBorder="1" applyProtection="1">
      <protection hidden="1"/>
    </xf>
    <xf numFmtId="0" fontId="0" fillId="0" borderId="6" xfId="0" applyFont="1" applyBorder="1" applyProtection="1">
      <protection hidden="1"/>
    </xf>
    <xf numFmtId="0" fontId="0" fillId="0" borderId="8" xfId="0" applyFont="1" applyBorder="1" applyProtection="1">
      <protection hidden="1"/>
    </xf>
    <xf numFmtId="0" fontId="0" fillId="0" borderId="1" xfId="0" applyFont="1" applyBorder="1" applyProtection="1">
      <protection hidden="1"/>
    </xf>
    <xf numFmtId="0" fontId="7" fillId="0" borderId="1" xfId="0" applyFont="1" applyBorder="1" applyAlignment="1" applyProtection="1">
      <alignment horizontal="center" wrapText="1"/>
      <protection hidden="1"/>
    </xf>
    <xf numFmtId="164" fontId="24" fillId="0" borderId="1" xfId="0" applyNumberFormat="1" applyFont="1" applyBorder="1" applyAlignment="1" applyProtection="1">
      <alignment horizontal="center" wrapText="1"/>
      <protection hidden="1"/>
    </xf>
    <xf numFmtId="164" fontId="25" fillId="0" borderId="1" xfId="0" applyNumberFormat="1" applyFont="1" applyBorder="1" applyAlignment="1" applyProtection="1">
      <alignment horizontal="center" wrapText="1"/>
      <protection hidden="1"/>
    </xf>
    <xf numFmtId="0" fontId="7" fillId="0" borderId="7" xfId="0" applyFont="1" applyBorder="1" applyAlignment="1" applyProtection="1">
      <alignment horizontal="center" wrapText="1"/>
      <protection hidden="1"/>
    </xf>
    <xf numFmtId="0" fontId="7" fillId="0" borderId="0" xfId="0" applyFont="1" applyBorder="1" applyAlignment="1" applyProtection="1">
      <alignment horizontal="center" wrapText="1"/>
      <protection hidden="1"/>
    </xf>
    <xf numFmtId="164" fontId="24" fillId="0" borderId="0" xfId="0" applyNumberFormat="1" applyFont="1" applyBorder="1" applyAlignment="1" applyProtection="1">
      <alignment horizontal="center" wrapText="1"/>
      <protection hidden="1"/>
    </xf>
    <xf numFmtId="164" fontId="25" fillId="0" borderId="0" xfId="0" applyNumberFormat="1" applyFont="1" applyBorder="1" applyAlignment="1" applyProtection="1">
      <alignment horizontal="center" wrapText="1"/>
      <protection hidden="1"/>
    </xf>
    <xf numFmtId="0" fontId="7" fillId="0" borderId="3" xfId="0" applyFont="1" applyBorder="1" applyAlignment="1" applyProtection="1">
      <alignment horizontal="center" wrapText="1"/>
      <protection hidden="1"/>
    </xf>
    <xf numFmtId="0" fontId="26" fillId="0" borderId="57" xfId="0" applyFont="1" applyBorder="1" applyAlignment="1" applyProtection="1">
      <alignment horizontal="center" vertical="center" textRotation="90" wrapText="1"/>
      <protection hidden="1"/>
    </xf>
    <xf numFmtId="2" fontId="28" fillId="0" borderId="4" xfId="0" applyNumberFormat="1" applyFont="1" applyBorder="1" applyAlignment="1" applyProtection="1">
      <alignment vertical="center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2" fontId="27" fillId="0" borderId="6" xfId="0" applyNumberFormat="1" applyFont="1" applyBorder="1" applyAlignment="1" applyProtection="1">
      <alignment vertical="center"/>
      <protection hidden="1"/>
    </xf>
    <xf numFmtId="0" fontId="26" fillId="0" borderId="54" xfId="0" applyFont="1" applyBorder="1" applyAlignment="1" applyProtection="1">
      <alignment horizontal="center" vertical="center" textRotation="90" wrapText="1"/>
      <protection hidden="1"/>
    </xf>
    <xf numFmtId="2" fontId="28" fillId="0" borderId="0" xfId="0" applyNumberFormat="1" applyFont="1" applyBorder="1" applyAlignment="1" applyProtection="1">
      <alignment vertical="center"/>
      <protection hidden="1"/>
    </xf>
    <xf numFmtId="0" fontId="6" fillId="0" borderId="0" xfId="0" applyFont="1" applyBorder="1" applyAlignment="1" applyProtection="1">
      <alignment horizontal="center" vertical="center"/>
      <protection hidden="1"/>
    </xf>
    <xf numFmtId="2" fontId="27" fillId="0" borderId="3" xfId="0" applyNumberFormat="1" applyFont="1" applyBorder="1" applyAlignment="1" applyProtection="1">
      <alignment vertical="center"/>
      <protection hidden="1"/>
    </xf>
    <xf numFmtId="0" fontId="5" fillId="0" borderId="57" xfId="0" applyFont="1" applyBorder="1" applyAlignment="1" applyProtection="1">
      <alignment horizontal="center" vertical="center" textRotation="90" wrapText="1"/>
      <protection hidden="1"/>
    </xf>
    <xf numFmtId="2" fontId="30" fillId="0" borderId="0" xfId="0" applyNumberFormat="1" applyFont="1" applyBorder="1" applyAlignment="1" applyProtection="1">
      <alignment vertical="center"/>
      <protection hidden="1"/>
    </xf>
    <xf numFmtId="0" fontId="8" fillId="0" borderId="0" xfId="0" applyFont="1" applyBorder="1" applyAlignment="1" applyProtection="1">
      <alignment horizontal="center" vertical="center"/>
      <protection hidden="1"/>
    </xf>
    <xf numFmtId="2" fontId="29" fillId="0" borderId="3" xfId="0" applyNumberFormat="1" applyFont="1" applyBorder="1" applyAlignment="1" applyProtection="1">
      <alignment vertical="center"/>
      <protection hidden="1"/>
    </xf>
    <xf numFmtId="0" fontId="0" fillId="0" borderId="29" xfId="0" applyFont="1" applyBorder="1" applyAlignment="1" applyProtection="1">
      <alignment horizontal="center" vertical="center" textRotation="90" wrapText="1"/>
      <protection hidden="1"/>
    </xf>
    <xf numFmtId="2" fontId="30" fillId="0" borderId="1" xfId="0" applyNumberFormat="1" applyFont="1" applyBorder="1" applyAlignment="1" applyProtection="1">
      <alignment vertical="center"/>
      <protection hidden="1"/>
    </xf>
    <xf numFmtId="0" fontId="8" fillId="0" borderId="1" xfId="0" applyFont="1" applyBorder="1" applyAlignment="1" applyProtection="1">
      <alignment horizontal="center" vertical="center"/>
      <protection hidden="1"/>
    </xf>
    <xf numFmtId="2" fontId="29" fillId="0" borderId="7" xfId="0" applyNumberFormat="1" applyFont="1" applyBorder="1" applyAlignment="1" applyProtection="1">
      <alignment vertical="center"/>
      <protection hidden="1"/>
    </xf>
    <xf numFmtId="2" fontId="28" fillId="0" borderId="1" xfId="0" applyNumberFormat="1" applyFont="1" applyBorder="1" applyAlignment="1" applyProtection="1">
      <alignment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2" fontId="27" fillId="0" borderId="7" xfId="0" applyNumberFormat="1" applyFont="1" applyBorder="1" applyAlignment="1" applyProtection="1">
      <alignment vertical="center"/>
      <protection hidden="1"/>
    </xf>
    <xf numFmtId="2" fontId="30" fillId="0" borderId="4" xfId="0" applyNumberFormat="1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2" fontId="29" fillId="0" borderId="6" xfId="0" applyNumberFormat="1" applyFont="1" applyBorder="1" applyAlignment="1" applyProtection="1">
      <alignment vertical="center"/>
      <protection hidden="1"/>
    </xf>
    <xf numFmtId="0" fontId="0" fillId="0" borderId="54" xfId="0" applyFont="1" applyBorder="1" applyAlignment="1" applyProtection="1">
      <alignment horizontal="center" vertical="center" textRotation="90" wrapText="1"/>
      <protection hidden="1"/>
    </xf>
    <xf numFmtId="0" fontId="33" fillId="0" borderId="2" xfId="0" applyFont="1" applyBorder="1" applyAlignment="1" applyProtection="1">
      <alignment horizontal="left" vertical="center" indent="1"/>
      <protection hidden="1"/>
    </xf>
    <xf numFmtId="0" fontId="0" fillId="0" borderId="30" xfId="0" applyFont="1" applyBorder="1" applyProtection="1">
      <protection hidden="1"/>
    </xf>
    <xf numFmtId="10" fontId="0" fillId="0" borderId="30" xfId="0" applyNumberFormat="1" applyFont="1" applyBorder="1" applyProtection="1">
      <protection hidden="1"/>
    </xf>
    <xf numFmtId="0" fontId="33" fillId="0" borderId="30" xfId="0" applyFont="1" applyBorder="1" applyAlignment="1" applyProtection="1">
      <alignment vertical="center"/>
      <protection hidden="1"/>
    </xf>
    <xf numFmtId="0" fontId="0" fillId="0" borderId="26" xfId="0" applyFont="1" applyBorder="1" applyProtection="1">
      <protection hidden="1"/>
    </xf>
    <xf numFmtId="2" fontId="22" fillId="0" borderId="26" xfId="0" applyNumberFormat="1" applyFont="1" applyBorder="1" applyAlignment="1" applyProtection="1">
      <alignment horizontal="left"/>
      <protection hidden="1"/>
    </xf>
    <xf numFmtId="0" fontId="23" fillId="0" borderId="1" xfId="0" applyFont="1" applyBorder="1" applyAlignment="1" applyProtection="1">
      <alignment horizontal="right"/>
      <protection hidden="1"/>
    </xf>
    <xf numFmtId="0" fontId="23" fillId="0" borderId="1" xfId="0" applyFont="1" applyBorder="1" applyAlignment="1" applyProtection="1">
      <alignment horizontal="left"/>
      <protection hidden="1"/>
    </xf>
    <xf numFmtId="14" fontId="23" fillId="0" borderId="1" xfId="0" applyNumberFormat="1" applyFont="1" applyBorder="1" applyAlignment="1" applyProtection="1">
      <alignment horizontal="left"/>
      <protection hidden="1"/>
    </xf>
    <xf numFmtId="0" fontId="0" fillId="0" borderId="7" xfId="0" applyFont="1" applyBorder="1" applyProtection="1">
      <protection hidden="1"/>
    </xf>
    <xf numFmtId="0" fontId="0" fillId="7" borderId="5" xfId="0" applyFont="1" applyFill="1" applyBorder="1" applyProtection="1">
      <protection hidden="1"/>
    </xf>
    <xf numFmtId="0" fontId="0" fillId="7" borderId="0" xfId="0" applyFont="1" applyFill="1" applyBorder="1" applyProtection="1">
      <protection hidden="1"/>
    </xf>
    <xf numFmtId="165" fontId="0" fillId="7" borderId="0" xfId="0" applyNumberFormat="1" applyFont="1" applyFill="1" applyBorder="1" applyProtection="1">
      <protection hidden="1"/>
    </xf>
    <xf numFmtId="0" fontId="0" fillId="8" borderId="55" xfId="0" applyFont="1" applyFill="1" applyBorder="1" applyProtection="1">
      <protection hidden="1"/>
    </xf>
    <xf numFmtId="0" fontId="0" fillId="8" borderId="0" xfId="0" applyFont="1" applyFill="1" applyBorder="1" applyProtection="1">
      <protection hidden="1"/>
    </xf>
    <xf numFmtId="165" fontId="0" fillId="8" borderId="0" xfId="0" applyNumberFormat="1" applyFont="1" applyFill="1" applyBorder="1" applyProtection="1">
      <protection hidden="1"/>
    </xf>
    <xf numFmtId="0" fontId="0" fillId="9" borderId="55" xfId="0" applyFont="1" applyFill="1" applyBorder="1" applyProtection="1">
      <protection hidden="1"/>
    </xf>
    <xf numFmtId="0" fontId="0" fillId="9" borderId="0" xfId="0" applyFont="1" applyFill="1" applyBorder="1" applyProtection="1">
      <protection hidden="1"/>
    </xf>
    <xf numFmtId="165" fontId="0" fillId="9" borderId="0" xfId="0" applyNumberFormat="1" applyFont="1" applyFill="1" applyBorder="1" applyProtection="1">
      <protection hidden="1"/>
    </xf>
    <xf numFmtId="0" fontId="3" fillId="0" borderId="27" xfId="0" applyFont="1" applyBorder="1" applyAlignment="1" applyProtection="1">
      <alignment horizontal="left" vertical="center"/>
      <protection hidden="1"/>
    </xf>
    <xf numFmtId="0" fontId="3" fillId="0" borderId="5" xfId="0" applyFont="1" applyBorder="1" applyAlignment="1" applyProtection="1">
      <alignment horizontal="left" vertical="center" indent="2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0" fontId="11" fillId="0" borderId="27" xfId="0" applyFont="1" applyBorder="1" applyAlignment="1" applyProtection="1">
      <alignment horizontal="center" vertical="center"/>
      <protection hidden="1"/>
    </xf>
    <xf numFmtId="0" fontId="36" fillId="0" borderId="4" xfId="0" applyFont="1" applyBorder="1" applyAlignment="1" applyProtection="1">
      <alignment horizontal="center" vertical="center"/>
      <protection hidden="1"/>
    </xf>
    <xf numFmtId="0" fontId="34" fillId="0" borderId="4" xfId="0" applyFont="1" applyBorder="1" applyAlignment="1" applyProtection="1">
      <alignment horizontal="center" vertical="center"/>
      <protection hidden="1"/>
    </xf>
    <xf numFmtId="0" fontId="0" fillId="0" borderId="4" xfId="0" applyFont="1" applyBorder="1" applyProtection="1">
      <protection locked="0" hidden="1"/>
    </xf>
    <xf numFmtId="165" fontId="37" fillId="0" borderId="5" xfId="0" applyNumberFormat="1" applyFont="1" applyBorder="1" applyAlignment="1" applyProtection="1">
      <alignment horizontal="center" vertical="center"/>
      <protection hidden="1"/>
    </xf>
    <xf numFmtId="165" fontId="38" fillId="0" borderId="0" xfId="0" applyNumberFormat="1" applyFont="1" applyBorder="1" applyAlignment="1" applyProtection="1">
      <alignment horizontal="center" vertical="center"/>
      <protection hidden="1"/>
    </xf>
    <xf numFmtId="165" fontId="39" fillId="0" borderId="0" xfId="0" applyNumberFormat="1" applyFont="1" applyBorder="1" applyAlignment="1" applyProtection="1">
      <alignment horizontal="center" vertical="center"/>
      <protection hidden="1"/>
    </xf>
    <xf numFmtId="0" fontId="0" fillId="0" borderId="0" xfId="0" applyFont="1" applyBorder="1" applyProtection="1">
      <protection locked="0" hidden="1"/>
    </xf>
    <xf numFmtId="165" fontId="37" fillId="0" borderId="8" xfId="0" applyNumberFormat="1" applyFont="1" applyBorder="1" applyAlignment="1" applyProtection="1">
      <alignment horizontal="center" vertical="center"/>
      <protection locked="0" hidden="1"/>
    </xf>
    <xf numFmtId="165" fontId="38" fillId="0" borderId="1" xfId="0" applyNumberFormat="1" applyFont="1" applyBorder="1" applyAlignment="1" applyProtection="1">
      <alignment horizontal="center" vertical="center"/>
      <protection locked="0" hidden="1"/>
    </xf>
    <xf numFmtId="165" fontId="39" fillId="0" borderId="1" xfId="0" applyNumberFormat="1" applyFont="1" applyBorder="1" applyAlignment="1" applyProtection="1">
      <alignment horizontal="center" vertical="center"/>
      <protection locked="0" hidden="1"/>
    </xf>
    <xf numFmtId="0" fontId="0" fillId="0" borderId="1" xfId="0" applyFont="1" applyBorder="1" applyProtection="1">
      <protection locked="0" hidden="1"/>
    </xf>
    <xf numFmtId="0" fontId="40" fillId="0" borderId="0" xfId="0" applyFont="1" applyBorder="1" applyProtection="1">
      <protection hidden="1"/>
    </xf>
    <xf numFmtId="0" fontId="11" fillId="0" borderId="0" xfId="0" applyFont="1" applyBorder="1" applyAlignment="1" applyProtection="1">
      <alignment horizontal="center"/>
      <protection hidden="1"/>
    </xf>
    <xf numFmtId="0" fontId="36" fillId="0" borderId="0" xfId="0" applyFont="1" applyBorder="1" applyAlignment="1" applyProtection="1">
      <alignment horizontal="center"/>
      <protection hidden="1"/>
    </xf>
    <xf numFmtId="0" fontId="34" fillId="0" borderId="0" xfId="0" applyFont="1" applyBorder="1" applyAlignment="1" applyProtection="1">
      <alignment horizontal="center"/>
      <protection hidden="1"/>
    </xf>
    <xf numFmtId="165" fontId="37" fillId="0" borderId="1" xfId="0" applyNumberFormat="1" applyFont="1" applyBorder="1" applyAlignment="1" applyProtection="1">
      <alignment horizontal="center" vertical="top"/>
      <protection hidden="1"/>
    </xf>
    <xf numFmtId="165" fontId="38" fillId="0" borderId="1" xfId="0" applyNumberFormat="1" applyFont="1" applyBorder="1" applyAlignment="1" applyProtection="1">
      <alignment horizontal="center" vertical="top"/>
      <protection hidden="1"/>
    </xf>
    <xf numFmtId="165" fontId="39" fillId="0" borderId="1" xfId="0" applyNumberFormat="1" applyFont="1" applyBorder="1" applyAlignment="1" applyProtection="1">
      <alignment horizontal="center" vertical="top"/>
      <protection hidden="1"/>
    </xf>
    <xf numFmtId="0" fontId="0" fillId="0" borderId="29" xfId="0" applyFont="1" applyBorder="1" applyProtection="1">
      <protection hidden="1"/>
    </xf>
    <xf numFmtId="0" fontId="0" fillId="0" borderId="0" xfId="0" applyFont="1" applyProtection="1">
      <protection locked="0" hidden="1"/>
    </xf>
    <xf numFmtId="0" fontId="0" fillId="0" borderId="2" xfId="0" applyFont="1" applyBorder="1" applyAlignment="1" applyProtection="1">
      <alignment horizontal="left"/>
      <protection hidden="1"/>
    </xf>
    <xf numFmtId="0" fontId="3" fillId="3" borderId="39" xfId="0" applyFont="1" applyFill="1" applyBorder="1" applyAlignment="1" applyProtection="1">
      <alignment horizontal="center"/>
      <protection hidden="1"/>
    </xf>
    <xf numFmtId="0" fontId="0" fillId="3" borderId="40" xfId="0" applyFont="1" applyFill="1" applyBorder="1" applyAlignment="1" applyProtection="1">
      <alignment horizontal="center"/>
      <protection hidden="1"/>
    </xf>
    <xf numFmtId="0" fontId="0" fillId="3" borderId="41" xfId="0" applyFont="1" applyFill="1" applyBorder="1" applyAlignment="1" applyProtection="1">
      <alignment horizontal="center"/>
      <protection hidden="1"/>
    </xf>
    <xf numFmtId="0" fontId="0" fillId="3" borderId="42" xfId="0" applyFont="1" applyFill="1" applyBorder="1" applyAlignment="1" applyProtection="1">
      <alignment horizontal="center"/>
      <protection hidden="1"/>
    </xf>
    <xf numFmtId="0" fontId="44" fillId="3" borderId="43" xfId="0" applyFont="1" applyFill="1" applyBorder="1" applyAlignment="1" applyProtection="1">
      <alignment horizontal="center"/>
      <protection hidden="1"/>
    </xf>
    <xf numFmtId="0" fontId="3" fillId="3" borderId="44" xfId="0" applyFont="1" applyFill="1" applyBorder="1" applyAlignment="1" applyProtection="1">
      <alignment horizontal="center"/>
      <protection hidden="1"/>
    </xf>
    <xf numFmtId="0" fontId="3" fillId="2" borderId="34" xfId="0" applyFont="1" applyFill="1" applyBorder="1" applyAlignment="1" applyProtection="1">
      <alignment horizontal="left"/>
      <protection hidden="1"/>
    </xf>
    <xf numFmtId="0" fontId="0" fillId="2" borderId="45" xfId="0" applyFont="1" applyFill="1" applyBorder="1" applyAlignment="1" applyProtection="1">
      <alignment horizontal="left"/>
      <protection hidden="1"/>
    </xf>
    <xf numFmtId="0" fontId="0" fillId="2" borderId="35" xfId="0" applyFont="1" applyFill="1" applyBorder="1" applyAlignment="1" applyProtection="1">
      <alignment horizontal="left"/>
      <protection hidden="1"/>
    </xf>
    <xf numFmtId="0" fontId="0" fillId="2" borderId="46" xfId="0" applyFont="1" applyFill="1" applyBorder="1" applyAlignment="1" applyProtection="1">
      <alignment horizontal="left"/>
      <protection hidden="1"/>
    </xf>
    <xf numFmtId="0" fontId="44" fillId="4" borderId="37" xfId="0" applyFont="1" applyFill="1" applyBorder="1" applyAlignment="1" applyProtection="1">
      <alignment horizontal="left"/>
      <protection hidden="1"/>
    </xf>
    <xf numFmtId="0" fontId="3" fillId="2" borderId="38" xfId="0" applyFont="1" applyFill="1" applyBorder="1" applyAlignment="1" applyProtection="1">
      <alignment horizontal="left"/>
      <protection hidden="1"/>
    </xf>
    <xf numFmtId="0" fontId="45" fillId="0" borderId="47" xfId="0" applyFont="1" applyFill="1" applyBorder="1" applyAlignment="1" applyProtection="1">
      <alignment horizontal="left"/>
      <protection hidden="1"/>
    </xf>
    <xf numFmtId="164" fontId="36" fillId="0" borderId="17" xfId="0" applyNumberFormat="1" applyFont="1" applyFill="1" applyBorder="1" applyAlignment="1" applyProtection="1">
      <alignment horizontal="right"/>
      <protection locked="0"/>
    </xf>
    <xf numFmtId="164" fontId="36" fillId="0" borderId="10" xfId="0" applyNumberFormat="1" applyFont="1" applyFill="1" applyBorder="1" applyAlignment="1" applyProtection="1">
      <alignment horizontal="right"/>
      <protection locked="0" hidden="1"/>
    </xf>
    <xf numFmtId="164" fontId="36" fillId="0" borderId="22" xfId="0" applyNumberFormat="1" applyFont="1" applyFill="1" applyBorder="1" applyAlignment="1" applyProtection="1">
      <alignment horizontal="right"/>
      <protection locked="0" hidden="1"/>
    </xf>
    <xf numFmtId="164" fontId="44" fillId="4" borderId="9" xfId="0" applyNumberFormat="1" applyFont="1" applyFill="1" applyBorder="1" applyAlignment="1" applyProtection="1">
      <alignment horizontal="right"/>
      <protection hidden="1"/>
    </xf>
    <xf numFmtId="164" fontId="0" fillId="0" borderId="10" xfId="0" applyNumberFormat="1" applyFont="1" applyFill="1" applyBorder="1" applyAlignment="1" applyProtection="1">
      <alignment horizontal="right"/>
      <protection hidden="1"/>
    </xf>
    <xf numFmtId="164" fontId="3" fillId="0" borderId="18" xfId="0" applyNumberFormat="1" applyFont="1" applyFill="1" applyBorder="1" applyAlignment="1" applyProtection="1">
      <alignment horizontal="right"/>
      <protection hidden="1"/>
    </xf>
    <xf numFmtId="0" fontId="45" fillId="0" borderId="48" xfId="0" applyFont="1" applyFill="1" applyBorder="1" applyAlignment="1" applyProtection="1">
      <alignment horizontal="left"/>
      <protection hidden="1"/>
    </xf>
    <xf numFmtId="164" fontId="36" fillId="0" borderId="19" xfId="0" applyNumberFormat="1" applyFont="1" applyFill="1" applyBorder="1" applyAlignment="1" applyProtection="1">
      <alignment horizontal="right"/>
      <protection locked="0"/>
    </xf>
    <xf numFmtId="164" fontId="36" fillId="0" borderId="15" xfId="0" applyNumberFormat="1" applyFont="1" applyFill="1" applyBorder="1" applyAlignment="1" applyProtection="1">
      <alignment horizontal="right"/>
      <protection locked="0" hidden="1"/>
    </xf>
    <xf numFmtId="164" fontId="36" fillId="0" borderId="23" xfId="0" applyNumberFormat="1" applyFont="1" applyFill="1" applyBorder="1" applyAlignment="1" applyProtection="1">
      <alignment horizontal="right"/>
      <protection locked="0" hidden="1"/>
    </xf>
    <xf numFmtId="0" fontId="3" fillId="0" borderId="34" xfId="0" applyFont="1" applyBorder="1" applyAlignment="1" applyProtection="1">
      <alignment horizontal="left"/>
      <protection hidden="1"/>
    </xf>
    <xf numFmtId="164" fontId="0" fillId="0" borderId="45" xfId="0" applyNumberFormat="1" applyFont="1" applyBorder="1" applyAlignment="1" applyProtection="1">
      <alignment horizontal="right"/>
      <protection locked="0"/>
    </xf>
    <xf numFmtId="164" fontId="0" fillId="0" borderId="35" xfId="0" applyNumberFormat="1" applyFont="1" applyBorder="1" applyAlignment="1" applyProtection="1">
      <alignment horizontal="right"/>
      <protection locked="0" hidden="1"/>
    </xf>
    <xf numFmtId="164" fontId="0" fillId="0" borderId="36" xfId="0" applyNumberFormat="1" applyFont="1" applyBorder="1" applyAlignment="1" applyProtection="1">
      <alignment horizontal="right"/>
      <protection locked="0" hidden="1"/>
    </xf>
    <xf numFmtId="164" fontId="44" fillId="4" borderId="37" xfId="0" applyNumberFormat="1" applyFont="1" applyFill="1" applyBorder="1" applyAlignment="1" applyProtection="1">
      <alignment horizontal="right"/>
      <protection hidden="1"/>
    </xf>
    <xf numFmtId="0" fontId="0" fillId="0" borderId="35" xfId="0" applyFont="1" applyBorder="1" applyProtection="1">
      <protection hidden="1"/>
    </xf>
    <xf numFmtId="164" fontId="3" fillId="0" borderId="38" xfId="0" applyNumberFormat="1" applyFont="1" applyFill="1" applyBorder="1" applyAlignment="1" applyProtection="1">
      <alignment horizontal="right"/>
      <protection hidden="1"/>
    </xf>
    <xf numFmtId="0" fontId="45" fillId="0" borderId="49" xfId="0" applyFont="1" applyFill="1" applyBorder="1" applyAlignment="1" applyProtection="1">
      <alignment horizontal="left"/>
      <protection hidden="1"/>
    </xf>
    <xf numFmtId="164" fontId="36" fillId="0" borderId="20" xfId="0" applyNumberFormat="1" applyFont="1" applyFill="1" applyBorder="1" applyAlignment="1" applyProtection="1">
      <alignment horizontal="right"/>
      <protection locked="0"/>
    </xf>
    <xf numFmtId="164" fontId="36" fillId="0" borderId="21" xfId="0" applyNumberFormat="1" applyFont="1" applyFill="1" applyBorder="1" applyAlignment="1" applyProtection="1">
      <alignment horizontal="right"/>
      <protection locked="0" hidden="1"/>
    </xf>
    <xf numFmtId="164" fontId="36" fillId="0" borderId="32" xfId="0" applyNumberFormat="1" applyFont="1" applyFill="1" applyBorder="1" applyAlignment="1" applyProtection="1">
      <alignment horizontal="right"/>
      <protection locked="0" hidden="1"/>
    </xf>
    <xf numFmtId="164" fontId="44" fillId="4" borderId="33" xfId="0" applyNumberFormat="1" applyFont="1" applyFill="1" applyBorder="1" applyAlignment="1" applyProtection="1">
      <alignment horizontal="right"/>
      <protection hidden="1"/>
    </xf>
    <xf numFmtId="164" fontId="0" fillId="0" borderId="31" xfId="0" applyNumberFormat="1" applyFont="1" applyFill="1" applyBorder="1" applyAlignment="1" applyProtection="1">
      <alignment horizontal="right"/>
      <protection hidden="1"/>
    </xf>
    <xf numFmtId="164" fontId="3" fillId="0" borderId="50" xfId="0" applyNumberFormat="1" applyFont="1" applyFill="1" applyBorder="1" applyAlignment="1" applyProtection="1">
      <alignment horizontal="right"/>
      <protection hidden="1"/>
    </xf>
    <xf numFmtId="0" fontId="3" fillId="0" borderId="48" xfId="0" applyFont="1" applyFill="1" applyBorder="1" applyAlignment="1" applyProtection="1">
      <alignment horizontal="left"/>
      <protection hidden="1"/>
    </xf>
    <xf numFmtId="164" fontId="0" fillId="0" borderId="19" xfId="0" applyNumberFormat="1" applyFont="1" applyFill="1" applyBorder="1" applyAlignment="1" applyProtection="1">
      <alignment horizontal="right"/>
      <protection locked="0"/>
    </xf>
    <xf numFmtId="164" fontId="0" fillId="0" borderId="15" xfId="0" applyNumberFormat="1" applyFont="1" applyFill="1" applyBorder="1" applyAlignment="1" applyProtection="1">
      <alignment horizontal="right"/>
      <protection locked="0" hidden="1"/>
    </xf>
    <xf numFmtId="164" fontId="0" fillId="0" borderId="23" xfId="0" applyNumberFormat="1" applyFont="1" applyFill="1" applyBorder="1" applyAlignment="1" applyProtection="1">
      <alignment horizontal="right"/>
      <protection locked="0" hidden="1"/>
    </xf>
    <xf numFmtId="0" fontId="3" fillId="0" borderId="34" xfId="0" applyFont="1" applyFill="1" applyBorder="1" applyAlignment="1" applyProtection="1">
      <alignment horizontal="left"/>
      <protection hidden="1"/>
    </xf>
    <xf numFmtId="164" fontId="0" fillId="0" borderId="45" xfId="0" applyNumberFormat="1" applyFont="1" applyFill="1" applyBorder="1" applyAlignment="1" applyProtection="1">
      <alignment horizontal="right"/>
      <protection locked="0"/>
    </xf>
    <xf numFmtId="164" fontId="0" fillId="0" borderId="35" xfId="0" applyNumberFormat="1" applyFont="1" applyFill="1" applyBorder="1" applyAlignment="1" applyProtection="1">
      <alignment horizontal="right"/>
      <protection locked="0" hidden="1"/>
    </xf>
    <xf numFmtId="164" fontId="0" fillId="0" borderId="36" xfId="0" applyNumberFormat="1" applyFont="1" applyFill="1" applyBorder="1" applyAlignment="1" applyProtection="1">
      <alignment horizontal="right"/>
      <protection locked="0" hidden="1"/>
    </xf>
    <xf numFmtId="0" fontId="45" fillId="0" borderId="51" xfId="0" applyFont="1" applyFill="1" applyBorder="1" applyAlignment="1" applyProtection="1">
      <alignment horizontal="left"/>
      <protection hidden="1"/>
    </xf>
    <xf numFmtId="164" fontId="36" fillId="0" borderId="56" xfId="0" applyNumberFormat="1" applyFont="1" applyFill="1" applyBorder="1" applyAlignment="1" applyProtection="1">
      <alignment horizontal="right"/>
      <protection locked="0"/>
    </xf>
    <xf numFmtId="164" fontId="36" fillId="0" borderId="12" xfId="0" applyNumberFormat="1" applyFont="1" applyFill="1" applyBorder="1" applyAlignment="1" applyProtection="1">
      <alignment horizontal="right"/>
      <protection locked="0" hidden="1"/>
    </xf>
    <xf numFmtId="164" fontId="36" fillId="0" borderId="24" xfId="0" applyNumberFormat="1" applyFont="1" applyFill="1" applyBorder="1" applyAlignment="1" applyProtection="1">
      <alignment horizontal="right"/>
      <protection locked="0" hidden="1"/>
    </xf>
    <xf numFmtId="164" fontId="44" fillId="4" borderId="11" xfId="0" applyNumberFormat="1" applyFont="1" applyFill="1" applyBorder="1" applyAlignment="1" applyProtection="1">
      <alignment horizontal="right"/>
      <protection hidden="1"/>
    </xf>
    <xf numFmtId="164" fontId="0" fillId="0" borderId="12" xfId="0" applyNumberFormat="1" applyFont="1" applyBorder="1" applyProtection="1">
      <protection hidden="1"/>
    </xf>
    <xf numFmtId="164" fontId="3" fillId="0" borderId="52" xfId="0" applyNumberFormat="1" applyFont="1" applyFill="1" applyBorder="1" applyAlignment="1" applyProtection="1">
      <alignment horizontal="right"/>
      <protection hidden="1"/>
    </xf>
    <xf numFmtId="0" fontId="45" fillId="0" borderId="53" xfId="0" applyFont="1" applyFill="1" applyBorder="1" applyAlignment="1" applyProtection="1">
      <alignment horizontal="left"/>
      <protection hidden="1"/>
    </xf>
    <xf numFmtId="164" fontId="36" fillId="0" borderId="13" xfId="0" applyNumberFormat="1" applyFont="1" applyFill="1" applyBorder="1" applyAlignment="1" applyProtection="1">
      <alignment horizontal="right"/>
      <protection locked="0"/>
    </xf>
    <xf numFmtId="164" fontId="36" fillId="0" borderId="14" xfId="0" applyNumberFormat="1" applyFont="1" applyFill="1" applyBorder="1" applyAlignment="1" applyProtection="1">
      <alignment horizontal="right"/>
      <protection locked="0" hidden="1"/>
    </xf>
    <xf numFmtId="164" fontId="36" fillId="0" borderId="25" xfId="0" applyNumberFormat="1" applyFont="1" applyFill="1" applyBorder="1" applyAlignment="1" applyProtection="1">
      <alignment horizontal="right"/>
      <protection locked="0" hidden="1"/>
    </xf>
    <xf numFmtId="164" fontId="44" fillId="4" borderId="13" xfId="0" applyNumberFormat="1" applyFont="1" applyFill="1" applyBorder="1" applyAlignment="1" applyProtection="1">
      <alignment horizontal="right"/>
      <protection hidden="1"/>
    </xf>
    <xf numFmtId="164" fontId="0" fillId="0" borderId="14" xfId="0" applyNumberFormat="1" applyFont="1" applyFill="1" applyBorder="1" applyAlignment="1" applyProtection="1">
      <alignment horizontal="right"/>
      <protection hidden="1"/>
    </xf>
    <xf numFmtId="164" fontId="3" fillId="0" borderId="16" xfId="0" applyNumberFormat="1" applyFont="1" applyFill="1" applyBorder="1" applyAlignment="1" applyProtection="1">
      <alignment horizontal="right"/>
      <protection hidden="1"/>
    </xf>
    <xf numFmtId="0" fontId="3" fillId="0" borderId="4" xfId="0" applyFont="1" applyBorder="1" applyProtection="1">
      <protection hidden="1"/>
    </xf>
    <xf numFmtId="0" fontId="3" fillId="0" borderId="0" xfId="0" applyFont="1" applyBorder="1" applyProtection="1">
      <protection hidden="1"/>
    </xf>
    <xf numFmtId="0" fontId="0" fillId="0" borderId="28" xfId="0" applyFont="1" applyFill="1" applyBorder="1" applyProtection="1">
      <protection locked="0" hidden="1"/>
    </xf>
    <xf numFmtId="0" fontId="15" fillId="5" borderId="28" xfId="0" applyFont="1" applyFill="1" applyBorder="1" applyAlignment="1" applyProtection="1">
      <alignment horizontal="center" vertical="center" wrapText="1"/>
      <protection hidden="1"/>
    </xf>
    <xf numFmtId="0" fontId="23" fillId="0" borderId="4" xfId="0" applyFont="1" applyFill="1" applyBorder="1" applyAlignment="1" applyProtection="1">
      <alignment horizontal="left" vertical="center" indent="2"/>
      <protection hidden="1"/>
    </xf>
    <xf numFmtId="0" fontId="23" fillId="0" borderId="4" xfId="0" applyFont="1" applyBorder="1" applyAlignment="1" applyProtection="1">
      <alignment vertical="center"/>
      <protection hidden="1"/>
    </xf>
    <xf numFmtId="165" fontId="23" fillId="0" borderId="4" xfId="0" applyNumberFormat="1" applyFont="1" applyBorder="1" applyAlignment="1" applyProtection="1">
      <alignment vertical="center"/>
      <protection hidden="1"/>
    </xf>
    <xf numFmtId="2" fontId="46" fillId="0" borderId="4" xfId="0" applyNumberFormat="1" applyFont="1" applyBorder="1" applyAlignment="1" applyProtection="1">
      <alignment vertical="center"/>
      <protection hidden="1"/>
    </xf>
    <xf numFmtId="0" fontId="23" fillId="0" borderId="0" xfId="0" applyFont="1" applyFill="1" applyBorder="1" applyAlignment="1" applyProtection="1">
      <alignment horizontal="left" vertical="center" indent="2"/>
      <protection hidden="1"/>
    </xf>
    <xf numFmtId="0" fontId="23" fillId="0" borderId="0" xfId="0" applyFont="1" applyBorder="1" applyAlignment="1" applyProtection="1">
      <alignment vertical="center"/>
      <protection hidden="1"/>
    </xf>
    <xf numFmtId="165" fontId="23" fillId="0" borderId="0" xfId="0" applyNumberFormat="1" applyFont="1" applyBorder="1" applyAlignment="1" applyProtection="1">
      <alignment vertical="center"/>
      <protection hidden="1"/>
    </xf>
    <xf numFmtId="2" fontId="46" fillId="0" borderId="0" xfId="0" applyNumberFormat="1" applyFont="1" applyBorder="1" applyAlignment="1" applyProtection="1">
      <alignment vertical="center"/>
      <protection hidden="1"/>
    </xf>
    <xf numFmtId="0" fontId="23" fillId="0" borderId="1" xfId="0" applyFont="1" applyFill="1" applyBorder="1" applyAlignment="1" applyProtection="1">
      <alignment horizontal="left" vertical="center" indent="2"/>
      <protection hidden="1"/>
    </xf>
    <xf numFmtId="0" fontId="23" fillId="0" borderId="1" xfId="0" applyFont="1" applyBorder="1" applyAlignment="1" applyProtection="1">
      <alignment vertical="center"/>
      <protection hidden="1"/>
    </xf>
    <xf numFmtId="165" fontId="23" fillId="0" borderId="1" xfId="0" applyNumberFormat="1" applyFont="1" applyBorder="1" applyAlignment="1" applyProtection="1">
      <alignment vertical="center"/>
      <protection hidden="1"/>
    </xf>
    <xf numFmtId="2" fontId="46" fillId="0" borderId="1" xfId="0" applyNumberFormat="1" applyFont="1" applyBorder="1" applyAlignment="1" applyProtection="1">
      <alignment vertical="center"/>
      <protection hidden="1"/>
    </xf>
    <xf numFmtId="0" fontId="47" fillId="0" borderId="0" xfId="0" applyFont="1" applyProtection="1">
      <protection hidden="1"/>
    </xf>
    <xf numFmtId="0" fontId="48" fillId="0" borderId="0" xfId="0" applyFont="1" applyProtection="1">
      <protection hidden="1"/>
    </xf>
    <xf numFmtId="0" fontId="49" fillId="0" borderId="0" xfId="0" applyFont="1" applyProtection="1">
      <protection hidden="1"/>
    </xf>
    <xf numFmtId="165" fontId="0" fillId="0" borderId="4" xfId="0" applyNumberFormat="1" applyFont="1" applyBorder="1" applyAlignment="1" applyProtection="1">
      <alignment horizontal="right"/>
      <protection hidden="1"/>
    </xf>
    <xf numFmtId="165" fontId="0" fillId="0" borderId="0" xfId="0" applyNumberFormat="1" applyFont="1" applyBorder="1" applyAlignment="1" applyProtection="1">
      <alignment horizontal="right"/>
      <protection hidden="1"/>
    </xf>
    <xf numFmtId="0" fontId="0" fillId="0" borderId="0" xfId="0" applyFont="1" applyBorder="1" applyAlignment="1" applyProtection="1">
      <alignment horizontal="right"/>
      <protection hidden="1"/>
    </xf>
    <xf numFmtId="1" fontId="0" fillId="0" borderId="0" xfId="0" applyNumberFormat="1" applyFont="1" applyBorder="1" applyAlignment="1" applyProtection="1">
      <alignment horizontal="right"/>
      <protection hidden="1"/>
    </xf>
    <xf numFmtId="0" fontId="3" fillId="0" borderId="28" xfId="0" applyFont="1" applyFill="1" applyBorder="1" applyAlignment="1" applyProtection="1">
      <alignment horizontal="center"/>
      <protection locked="0" hidden="1"/>
    </xf>
    <xf numFmtId="0" fontId="0" fillId="10" borderId="28" xfId="0" applyFill="1" applyBorder="1"/>
    <xf numFmtId="165" fontId="0" fillId="0" borderId="0" xfId="0" applyNumberFormat="1" applyAlignment="1">
      <alignment horizontal="center"/>
    </xf>
    <xf numFmtId="0" fontId="3" fillId="0" borderId="4" xfId="0" applyFont="1" applyBorder="1"/>
    <xf numFmtId="0" fontId="0" fillId="0" borderId="4" xfId="0" applyBorder="1"/>
    <xf numFmtId="165" fontId="0" fillId="0" borderId="4" xfId="0" applyNumberFormat="1" applyBorder="1" applyAlignment="1">
      <alignment horizontal="center"/>
    </xf>
    <xf numFmtId="0" fontId="0" fillId="0" borderId="0" xfId="0" applyBorder="1"/>
    <xf numFmtId="0" fontId="3" fillId="10" borderId="0" xfId="0" applyFont="1" applyFill="1" applyBorder="1"/>
    <xf numFmtId="165" fontId="0" fillId="0" borderId="0" xfId="0" applyNumberFormat="1" applyBorder="1" applyAlignment="1">
      <alignment horizontal="center"/>
    </xf>
    <xf numFmtId="0" fontId="0" fillId="0" borderId="1" xfId="0" applyBorder="1"/>
    <xf numFmtId="165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1" fillId="0" borderId="0" xfId="0" applyFont="1" applyProtection="1">
      <protection hidden="1"/>
    </xf>
    <xf numFmtId="0" fontId="51" fillId="0" borderId="0" xfId="0" applyFont="1"/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0" xfId="0" applyFont="1"/>
    <xf numFmtId="165" fontId="0" fillId="0" borderId="0" xfId="0" applyNumberFormat="1" applyFont="1" applyBorder="1" applyProtection="1">
      <protection hidden="1"/>
    </xf>
    <xf numFmtId="2" fontId="0" fillId="0" borderId="0" xfId="0" applyNumberFormat="1" applyFont="1" applyBorder="1" applyAlignment="1" applyProtection="1">
      <alignment horizontal="right"/>
      <protection hidden="1"/>
    </xf>
    <xf numFmtId="165" fontId="0" fillId="0" borderId="0" xfId="0" applyNumberFormat="1" applyBorder="1"/>
    <xf numFmtId="165" fontId="0" fillId="0" borderId="1" xfId="0" applyNumberFormat="1" applyBorder="1"/>
    <xf numFmtId="165" fontId="0" fillId="0" borderId="0" xfId="0" applyNumberFormat="1"/>
    <xf numFmtId="165" fontId="0" fillId="0" borderId="4" xfId="0" applyNumberFormat="1" applyBorder="1"/>
    <xf numFmtId="0" fontId="41" fillId="0" borderId="0" xfId="0" applyFont="1" applyAlignment="1">
      <alignment horizontal="center" vertical="center" wrapText="1"/>
    </xf>
    <xf numFmtId="165" fontId="48" fillId="0" borderId="0" xfId="0" applyNumberFormat="1" applyFont="1" applyProtection="1">
      <protection hidden="1"/>
    </xf>
    <xf numFmtId="164" fontId="48" fillId="0" borderId="0" xfId="0" applyNumberFormat="1" applyFont="1" applyProtection="1">
      <protection hidden="1"/>
    </xf>
    <xf numFmtId="0" fontId="47" fillId="0" borderId="0" xfId="0" applyFont="1" applyFill="1" applyProtection="1">
      <protection hidden="1"/>
    </xf>
    <xf numFmtId="0" fontId="48" fillId="0" borderId="0" xfId="0" applyFont="1" applyFill="1" applyProtection="1">
      <protection hidden="1"/>
    </xf>
    <xf numFmtId="2" fontId="48" fillId="0" borderId="0" xfId="0" applyNumberFormat="1" applyFont="1" applyFill="1" applyProtection="1">
      <protection hidden="1"/>
    </xf>
    <xf numFmtId="165" fontId="48" fillId="0" borderId="0" xfId="0" applyNumberFormat="1" applyFont="1" applyFill="1" applyProtection="1">
      <protection hidden="1"/>
    </xf>
    <xf numFmtId="164" fontId="48" fillId="0" borderId="0" xfId="0" applyNumberFormat="1" applyFont="1" applyFill="1" applyProtection="1">
      <protection hidden="1"/>
    </xf>
    <xf numFmtId="0" fontId="48" fillId="0" borderId="0" xfId="0" applyFont="1" applyFill="1"/>
    <xf numFmtId="165" fontId="48" fillId="0" borderId="0" xfId="0" applyNumberFormat="1" applyFont="1" applyFill="1"/>
    <xf numFmtId="0" fontId="48" fillId="0" borderId="0" xfId="0" applyFont="1"/>
    <xf numFmtId="164" fontId="48" fillId="0" borderId="0" xfId="0" applyNumberFormat="1" applyFont="1" applyFill="1"/>
    <xf numFmtId="0" fontId="3" fillId="0" borderId="0" xfId="0" applyFont="1" applyAlignment="1"/>
    <xf numFmtId="0" fontId="3" fillId="0" borderId="2" xfId="0" applyFont="1" applyBorder="1" applyAlignment="1" applyProtection="1">
      <alignment horizontal="left"/>
      <protection hidden="1"/>
    </xf>
    <xf numFmtId="0" fontId="3" fillId="0" borderId="26" xfId="0" applyFont="1" applyBorder="1" applyAlignment="1" applyProtection="1">
      <alignment horizontal="left"/>
      <protection hidden="1"/>
    </xf>
    <xf numFmtId="0" fontId="10" fillId="6" borderId="2" xfId="0" applyFont="1" applyFill="1" applyBorder="1" applyAlignment="1" applyProtection="1">
      <alignment horizontal="left"/>
      <protection locked="0" hidden="1"/>
    </xf>
    <xf numFmtId="0" fontId="10" fillId="6" borderId="30" xfId="0" applyFont="1" applyFill="1" applyBorder="1" applyAlignment="1" applyProtection="1">
      <alignment horizontal="left"/>
      <protection locked="0" hidden="1"/>
    </xf>
    <xf numFmtId="0" fontId="10" fillId="6" borderId="26" xfId="0" applyFont="1" applyFill="1" applyBorder="1" applyAlignment="1" applyProtection="1">
      <alignment horizontal="left"/>
      <protection locked="0" hidden="1"/>
    </xf>
    <xf numFmtId="0" fontId="0" fillId="0" borderId="27" xfId="0" applyFont="1" applyFill="1" applyBorder="1" applyAlignment="1" applyProtection="1">
      <alignment horizontal="center"/>
      <protection locked="0" hidden="1"/>
    </xf>
    <xf numFmtId="0" fontId="0" fillId="0" borderId="26" xfId="0" applyFont="1" applyFill="1" applyBorder="1" applyAlignment="1" applyProtection="1">
      <alignment horizontal="center"/>
      <protection locked="0" hidden="1"/>
    </xf>
    <xf numFmtId="0" fontId="3" fillId="0" borderId="2" xfId="0" applyFont="1" applyBorder="1" applyAlignment="1" applyProtection="1">
      <protection hidden="1"/>
    </xf>
    <xf numFmtId="0" fontId="0" fillId="0" borderId="26" xfId="0" applyFont="1" applyBorder="1" applyAlignment="1" applyProtection="1">
      <protection hidden="1"/>
    </xf>
    <xf numFmtId="0" fontId="3" fillId="0" borderId="8" xfId="0" applyFont="1" applyBorder="1" applyAlignment="1" applyProtection="1">
      <alignment horizontal="right"/>
      <protection hidden="1"/>
    </xf>
    <xf numFmtId="0" fontId="3" fillId="0" borderId="26" xfId="0" applyFont="1" applyBorder="1" applyAlignment="1" applyProtection="1">
      <alignment horizontal="right"/>
      <protection hidden="1"/>
    </xf>
    <xf numFmtId="0" fontId="22" fillId="0" borderId="30" xfId="0" applyNumberFormat="1" applyFont="1" applyBorder="1" applyAlignment="1" applyProtection="1">
      <alignment horizontal="left" vertical="center"/>
      <protection hidden="1"/>
    </xf>
    <xf numFmtId="0" fontId="22" fillId="0" borderId="26" xfId="0" applyNumberFormat="1" applyFont="1" applyBorder="1" applyAlignment="1" applyProtection="1">
      <alignment horizontal="left" vertical="center"/>
      <protection hidden="1"/>
    </xf>
    <xf numFmtId="0" fontId="23" fillId="0" borderId="2" xfId="0" applyFont="1" applyBorder="1" applyAlignment="1" applyProtection="1">
      <alignment horizontal="right"/>
      <protection hidden="1"/>
    </xf>
    <xf numFmtId="0" fontId="23" fillId="0" borderId="30" xfId="0" applyFont="1" applyBorder="1" applyAlignment="1" applyProtection="1">
      <alignment horizontal="right"/>
      <protection hidden="1"/>
    </xf>
    <xf numFmtId="14" fontId="23" fillId="0" borderId="30" xfId="0" applyNumberFormat="1" applyFont="1" applyBorder="1" applyAlignment="1" applyProtection="1">
      <alignment horizontal="left"/>
      <protection hidden="1"/>
    </xf>
    <xf numFmtId="14" fontId="23" fillId="0" borderId="26" xfId="0" applyNumberFormat="1" applyFont="1" applyBorder="1" applyAlignment="1" applyProtection="1">
      <alignment horizontal="left"/>
      <protection hidden="1"/>
    </xf>
    <xf numFmtId="0" fontId="3" fillId="0" borderId="29" xfId="0" applyFont="1" applyBorder="1" applyAlignment="1" applyProtection="1">
      <alignment horizontal="center" vertical="center" textRotation="180" wrapText="1"/>
      <protection hidden="1"/>
    </xf>
    <xf numFmtId="0" fontId="3" fillId="0" borderId="28" xfId="0" applyFont="1" applyBorder="1" applyAlignment="1" applyProtection="1">
      <alignment horizontal="center" vertical="center" textRotation="180" wrapText="1"/>
      <protection hidden="1"/>
    </xf>
    <xf numFmtId="0" fontId="15" fillId="0" borderId="28" xfId="0" applyFont="1" applyBorder="1" applyAlignment="1" applyProtection="1">
      <alignment horizontal="center" vertical="center" wrapText="1"/>
      <protection hidden="1"/>
    </xf>
    <xf numFmtId="0" fontId="41" fillId="5" borderId="29" xfId="0" applyFont="1" applyFill="1" applyBorder="1" applyAlignment="1" applyProtection="1">
      <alignment horizontal="center" vertical="center"/>
      <protection hidden="1"/>
    </xf>
    <xf numFmtId="0" fontId="3" fillId="0" borderId="27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/>
      <protection hidden="1"/>
    </xf>
    <xf numFmtId="0" fontId="3" fillId="0" borderId="6" xfId="0" applyFont="1" applyBorder="1" applyAlignment="1" applyProtection="1">
      <alignment horizontal="center" vertical="center"/>
      <protection hidden="1"/>
    </xf>
    <xf numFmtId="0" fontId="3" fillId="0" borderId="5" xfId="0" applyFont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 vertical="center"/>
      <protection hidden="1"/>
    </xf>
    <xf numFmtId="0" fontId="32" fillId="0" borderId="6" xfId="0" applyFont="1" applyBorder="1" applyAlignment="1" applyProtection="1">
      <alignment horizontal="right" vertical="center" textRotation="180" wrapText="1"/>
      <protection hidden="1"/>
    </xf>
    <xf numFmtId="0" fontId="32" fillId="0" borderId="3" xfId="0" applyFont="1" applyBorder="1" applyAlignment="1" applyProtection="1">
      <alignment horizontal="right" vertical="center" textRotation="180" wrapText="1"/>
      <protection hidden="1"/>
    </xf>
    <xf numFmtId="0" fontId="32" fillId="0" borderId="7" xfId="0" applyFont="1" applyBorder="1" applyAlignment="1" applyProtection="1">
      <alignment horizontal="right" vertical="center" textRotation="180" wrapText="1"/>
      <protection hidden="1"/>
    </xf>
    <xf numFmtId="10" fontId="33" fillId="0" borderId="30" xfId="1" applyNumberFormat="1" applyFont="1" applyBorder="1" applyAlignment="1" applyProtection="1">
      <alignment horizontal="center" vertical="center"/>
      <protection hidden="1"/>
    </xf>
    <xf numFmtId="0" fontId="31" fillId="0" borderId="27" xfId="0" applyFont="1" applyBorder="1" applyAlignment="1" applyProtection="1">
      <alignment horizontal="left" vertical="center" textRotation="90" wrapText="1"/>
      <protection hidden="1"/>
    </xf>
    <xf numFmtId="0" fontId="31" fillId="0" borderId="5" xfId="0" applyFont="1" applyBorder="1" applyAlignment="1" applyProtection="1">
      <alignment horizontal="left" vertical="center" textRotation="90" wrapText="1"/>
      <protection hidden="1"/>
    </xf>
    <xf numFmtId="0" fontId="31" fillId="0" borderId="8" xfId="0" applyFont="1" applyBorder="1" applyAlignment="1" applyProtection="1">
      <alignment horizontal="left" vertical="center" textRotation="90" wrapText="1"/>
      <protection hidden="1"/>
    </xf>
    <xf numFmtId="0" fontId="19" fillId="0" borderId="2" xfId="0" applyFont="1" applyBorder="1" applyAlignment="1" applyProtection="1">
      <alignment horizontal="center" vertical="center" wrapText="1"/>
      <protection hidden="1"/>
    </xf>
    <xf numFmtId="0" fontId="19" fillId="0" borderId="30" xfId="0" applyFont="1" applyBorder="1" applyAlignment="1" applyProtection="1">
      <alignment horizontal="center" vertical="center" wrapText="1"/>
      <protection hidden="1"/>
    </xf>
    <xf numFmtId="0" fontId="19" fillId="0" borderId="26" xfId="0" applyFont="1" applyBorder="1" applyAlignment="1" applyProtection="1">
      <alignment horizontal="center" vertical="center" wrapText="1"/>
      <protection hidden="1"/>
    </xf>
    <xf numFmtId="0" fontId="20" fillId="0" borderId="28" xfId="0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3" fillId="0" borderId="0" xfId="0" applyFont="1" applyBorder="1" applyAlignment="1" applyProtection="1">
      <alignment horizontal="right"/>
      <protection hidden="1"/>
    </xf>
    <xf numFmtId="164" fontId="25" fillId="0" borderId="1" xfId="0" applyNumberFormat="1" applyFont="1" applyBorder="1" applyAlignment="1" applyProtection="1">
      <alignment horizontal="left" wrapText="1"/>
      <protection hidden="1"/>
    </xf>
    <xf numFmtId="0" fontId="22" fillId="0" borderId="30" xfId="0" applyFont="1" applyBorder="1" applyAlignment="1" applyProtection="1">
      <alignment horizontal="left" vertical="center"/>
      <protection hidden="1"/>
    </xf>
    <xf numFmtId="0" fontId="22" fillId="0" borderId="26" xfId="0" applyFont="1" applyBorder="1" applyAlignment="1" applyProtection="1">
      <alignment horizontal="left" vertical="center"/>
      <protection hidden="1"/>
    </xf>
    <xf numFmtId="0" fontId="15" fillId="0" borderId="2" xfId="0" applyFont="1" applyBorder="1" applyAlignment="1" applyProtection="1">
      <alignment horizontal="center" vertical="center" wrapText="1"/>
      <protection hidden="1"/>
    </xf>
    <xf numFmtId="0" fontId="15" fillId="0" borderId="26" xfId="0" applyFont="1" applyBorder="1" applyAlignment="1" applyProtection="1">
      <alignment horizontal="center" vertical="center" wrapText="1"/>
      <protection hidden="1"/>
    </xf>
    <xf numFmtId="0" fontId="41" fillId="5" borderId="2" xfId="0" applyFont="1" applyFill="1" applyBorder="1" applyAlignment="1" applyProtection="1">
      <alignment horizontal="center" vertical="center"/>
      <protection hidden="1"/>
    </xf>
    <xf numFmtId="0" fontId="41" fillId="5" borderId="26" xfId="0" applyFont="1" applyFill="1" applyBorder="1" applyAlignment="1" applyProtection="1">
      <alignment horizontal="center" vertical="center"/>
      <protection hidden="1"/>
    </xf>
    <xf numFmtId="0" fontId="3" fillId="10" borderId="0" xfId="0" applyFont="1" applyFill="1" applyAlignment="1">
      <alignment horizontal="center"/>
    </xf>
  </cellXfs>
  <cellStyles count="51"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Normal" xfId="0" builtinId="0"/>
    <cellStyle name="Percent 2" xfId="2" xr:uid="{00000000-0005-0000-0000-000031000000}"/>
    <cellStyle name="Porcentaje" xfId="1" builtinId="5"/>
  </cellStyles>
  <dxfs count="2">
    <dxf>
      <font>
        <condense val="0"/>
        <extend val="0"/>
        <color indexed="10"/>
      </font>
    </dxf>
    <dxf>
      <font>
        <condense val="0"/>
        <extend val="0"/>
        <color indexed="17"/>
      </font>
    </dxf>
  </dxfs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0327273775894399E-2"/>
          <c:y val="1.7509769210564199E-2"/>
          <c:w val="0.95131869318068896"/>
          <c:h val="0.97081942623017004"/>
        </c:manualLayout>
      </c:layout>
      <c:scatterChart>
        <c:scatterStyle val="lineMarker"/>
        <c:varyColors val="0"/>
        <c:ser>
          <c:idx val="0"/>
          <c:order val="0"/>
          <c:tx>
            <c:strRef>
              <c:f>'INFORME IMPRIMIR'!$J$79</c:f>
              <c:strCache>
                <c:ptCount val="1"/>
                <c:pt idx="0">
                  <c:v>X (ecto-endo):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D4"/>
              </a:solidFill>
              <a:ln w="9525">
                <a:noFill/>
              </a:ln>
            </c:spPr>
          </c:marker>
          <c:xVal>
            <c:numRef>
              <c:f>'INFORME IMPRIMIR'!$K$79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'INFORME IMPRIMIR'!$K$80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01-417F-A046-D63267FEAB07}"/>
            </c:ext>
          </c:extLst>
        </c:ser>
        <c:ser>
          <c:idx val="1"/>
          <c:order val="1"/>
          <c:tx>
            <c:strRef>
              <c:f>'INFORME IMPRIMIR'!$H$82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diamond"/>
            <c:size val="8"/>
            <c:spPr>
              <a:solidFill>
                <a:srgbClr val="DD0806"/>
              </a:solidFill>
              <a:ln w="9525">
                <a:noFill/>
              </a:ln>
            </c:spPr>
          </c:marker>
          <c:xVal>
            <c:numRef>
              <c:f>'INFORME IMPRIMIR'!$K$84</c:f>
              <c:numCache>
                <c:formatCode>0.0</c:formatCode>
                <c:ptCount val="1"/>
              </c:numCache>
            </c:numRef>
          </c:xVal>
          <c:yVal>
            <c:numRef>
              <c:f>'INFORME IMPRIMIR'!$K$85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01-417F-A046-D63267FEAB07}"/>
            </c:ext>
          </c:extLst>
        </c:ser>
        <c:ser>
          <c:idx val="2"/>
          <c:order val="2"/>
          <c:tx>
            <c:strRef>
              <c:f>'INFORME IMPRIMIR'!$J$79</c:f>
              <c:strCache>
                <c:ptCount val="1"/>
                <c:pt idx="0">
                  <c:v>X (ecto-endo):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1FB714"/>
              </a:solidFill>
              <a:ln>
                <a:solidFill>
                  <a:srgbClr val="1FB714"/>
                </a:solidFill>
                <a:prstDash val="solid"/>
              </a:ln>
            </c:spPr>
          </c:marker>
          <c:xVal>
            <c:numRef>
              <c:f>'INFORME IMPRIMIR'!$J$81</c:f>
              <c:numCache>
                <c:formatCode>0.0</c:formatCode>
                <c:ptCount val="1"/>
              </c:numCache>
            </c:numRef>
          </c:xVal>
          <c:yVal>
            <c:numRef>
              <c:f>'INFORME IMPRIMIR'!$K$81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01-417F-A046-D63267FEA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44477528"/>
        <c:axId val="-2144668664"/>
      </c:scatterChart>
      <c:valAx>
        <c:axId val="-2144477528"/>
        <c:scaling>
          <c:orientation val="minMax"/>
          <c:max val="9"/>
          <c:min val="-9"/>
        </c:scaling>
        <c:delete val="0"/>
        <c:axPos val="b"/>
        <c:numFmt formatCode="0.00" sourceLinked="1"/>
        <c:majorTickMark val="out"/>
        <c:minorTickMark val="out"/>
        <c:tickLblPos val="none"/>
        <c:spPr>
          <a:ln w="9525">
            <a:noFill/>
          </a:ln>
        </c:spPr>
        <c:crossAx val="-2144668664"/>
        <c:crosses val="autoZero"/>
        <c:crossBetween val="midCat"/>
        <c:majorUnit val="1"/>
        <c:minorUnit val="1"/>
      </c:valAx>
      <c:valAx>
        <c:axId val="-2144668664"/>
        <c:scaling>
          <c:orientation val="minMax"/>
          <c:max val="16"/>
          <c:min val="-10"/>
        </c:scaling>
        <c:delete val="0"/>
        <c:axPos val="l"/>
        <c:numFmt formatCode="0.00" sourceLinked="1"/>
        <c:majorTickMark val="out"/>
        <c:minorTickMark val="in"/>
        <c:tickLblPos val="none"/>
        <c:spPr>
          <a:ln w="9525">
            <a:noFill/>
          </a:ln>
        </c:spPr>
        <c:crossAx val="-2144477528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596900</xdr:colOff>
      <xdr:row>53</xdr:row>
      <xdr:rowOff>50800</xdr:rowOff>
    </xdr:from>
    <xdr:to>
      <xdr:col>9</xdr:col>
      <xdr:colOff>529766</xdr:colOff>
      <xdr:row>77</xdr:row>
      <xdr:rowOff>107584</xdr:rowOff>
    </xdr:to>
    <xdr:pic>
      <xdr:nvPicPr>
        <xdr:cNvPr id="4302" name="Picture 80">
          <a:extLst>
            <a:ext uri="{FF2B5EF4-FFF2-40B4-BE49-F238E27FC236}">
              <a16:creationId xmlns:a16="http://schemas.microsoft.com/office/drawing/2014/main" id="{00000000-0008-0000-01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4300" y="11895667"/>
          <a:ext cx="5309637" cy="38438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317500</xdr:colOff>
      <xdr:row>47</xdr:row>
      <xdr:rowOff>139700</xdr:rowOff>
    </xdr:from>
    <xdr:to>
      <xdr:col>9</xdr:col>
      <xdr:colOff>482600</xdr:colOff>
      <xdr:row>77</xdr:row>
      <xdr:rowOff>63500</xdr:rowOff>
    </xdr:to>
    <xdr:graphicFrame macro="">
      <xdr:nvGraphicFramePr>
        <xdr:cNvPr id="4303" name="Chart 81">
          <a:extLst>
            <a:ext uri="{FF2B5EF4-FFF2-40B4-BE49-F238E27FC236}">
              <a16:creationId xmlns:a16="http://schemas.microsoft.com/office/drawing/2014/main" id="{00000000-0008-0000-0100-0000CF1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584835</xdr:colOff>
      <xdr:row>73</xdr:row>
      <xdr:rowOff>99695</xdr:rowOff>
    </xdr:from>
    <xdr:to>
      <xdr:col>2</xdr:col>
      <xdr:colOff>605890</xdr:colOff>
      <xdr:row>74</xdr:row>
      <xdr:rowOff>143238</xdr:rowOff>
    </xdr:to>
    <xdr:sp macro="" textlink="">
      <xdr:nvSpPr>
        <xdr:cNvPr id="4178" name="Text Box 82">
          <a:extLst>
            <a:ext uri="{FF2B5EF4-FFF2-40B4-BE49-F238E27FC236}">
              <a16:creationId xmlns:a16="http://schemas.microsoft.com/office/drawing/2014/main" id="{00000000-0008-0000-0100-000052100000}"/>
            </a:ext>
          </a:extLst>
        </xdr:cNvPr>
        <xdr:cNvSpPr txBox="1">
          <a:spLocks noChangeArrowheads="1"/>
        </xdr:cNvSpPr>
      </xdr:nvSpPr>
      <xdr:spPr bwMode="auto">
        <a:xfrm>
          <a:off x="1226820" y="44165520"/>
          <a:ext cx="739140" cy="2057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800" b="1" i="0" u="none" strike="noStrike" baseline="0">
              <a:solidFill>
                <a:srgbClr val="FF9900"/>
              </a:solidFill>
              <a:latin typeface="Arial"/>
              <a:cs typeface="Arial"/>
            </a:rPr>
            <a:t>ENDOMORFO</a:t>
          </a:r>
        </a:p>
      </xdr:txBody>
    </xdr:sp>
    <xdr:clientData/>
  </xdr:twoCellAnchor>
  <xdr:twoCellAnchor editAs="oneCell">
    <xdr:from>
      <xdr:col>4</xdr:col>
      <xdr:colOff>495935</xdr:colOff>
      <xdr:row>53</xdr:row>
      <xdr:rowOff>48260</xdr:rowOff>
    </xdr:from>
    <xdr:to>
      <xdr:col>5</xdr:col>
      <xdr:colOff>668585</xdr:colOff>
      <xdr:row>54</xdr:row>
      <xdr:rowOff>38100</xdr:rowOff>
    </xdr:to>
    <xdr:sp macro="" textlink="">
      <xdr:nvSpPr>
        <xdr:cNvPr id="4179" name="Text Box 83">
          <a:extLst>
            <a:ext uri="{FF2B5EF4-FFF2-40B4-BE49-F238E27FC236}">
              <a16:creationId xmlns:a16="http://schemas.microsoft.com/office/drawing/2014/main" id="{00000000-0008-0000-0100-000053100000}"/>
            </a:ext>
          </a:extLst>
        </xdr:cNvPr>
        <xdr:cNvSpPr txBox="1">
          <a:spLocks noChangeArrowheads="1"/>
        </xdr:cNvSpPr>
      </xdr:nvSpPr>
      <xdr:spPr bwMode="auto">
        <a:xfrm>
          <a:off x="3154680" y="40774620"/>
          <a:ext cx="845820" cy="16764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3366FF"/>
              </a:solidFill>
              <a:latin typeface="Arial"/>
              <a:cs typeface="Arial"/>
            </a:rPr>
            <a:t>MESOMORFO</a:t>
          </a:r>
        </a:p>
      </xdr:txBody>
    </xdr:sp>
    <xdr:clientData/>
  </xdr:twoCellAnchor>
  <xdr:twoCellAnchor editAs="oneCell">
    <xdr:from>
      <xdr:col>7</xdr:col>
      <xdr:colOff>437515</xdr:colOff>
      <xdr:row>73</xdr:row>
      <xdr:rowOff>74295</xdr:rowOff>
    </xdr:from>
    <xdr:to>
      <xdr:col>9</xdr:col>
      <xdr:colOff>338017</xdr:colOff>
      <xdr:row>74</xdr:row>
      <xdr:rowOff>68834</xdr:rowOff>
    </xdr:to>
    <xdr:sp macro="" textlink="">
      <xdr:nvSpPr>
        <xdr:cNvPr id="4180" name="Text Box 84">
          <a:extLst>
            <a:ext uri="{FF2B5EF4-FFF2-40B4-BE49-F238E27FC236}">
              <a16:creationId xmlns:a16="http://schemas.microsoft.com/office/drawing/2014/main" id="{00000000-0008-0000-0100-000054100000}"/>
            </a:ext>
          </a:extLst>
        </xdr:cNvPr>
        <xdr:cNvSpPr txBox="1">
          <a:spLocks noChangeArrowheads="1"/>
        </xdr:cNvSpPr>
      </xdr:nvSpPr>
      <xdr:spPr bwMode="auto">
        <a:xfrm>
          <a:off x="4975860" y="44127420"/>
          <a:ext cx="853440" cy="1600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AR" sz="800" b="1" i="0" u="none" strike="noStrike" baseline="0">
              <a:solidFill>
                <a:srgbClr val="339966"/>
              </a:solidFill>
              <a:latin typeface="Arial"/>
              <a:cs typeface="Arial"/>
            </a:rPr>
            <a:t>ECTOMORFO</a:t>
          </a:r>
        </a:p>
      </xdr:txBody>
    </xdr:sp>
    <xdr:clientData/>
  </xdr:twoCellAnchor>
  <xdr:twoCellAnchor>
    <xdr:from>
      <xdr:col>9</xdr:col>
      <xdr:colOff>127000</xdr:colOff>
      <xdr:row>79</xdr:row>
      <xdr:rowOff>12700</xdr:rowOff>
    </xdr:from>
    <xdr:to>
      <xdr:col>9</xdr:col>
      <xdr:colOff>292100</xdr:colOff>
      <xdr:row>79</xdr:row>
      <xdr:rowOff>127000</xdr:rowOff>
    </xdr:to>
    <xdr:sp macro="" textlink="">
      <xdr:nvSpPr>
        <xdr:cNvPr id="4307" name="Oval 85">
          <a:extLst>
            <a:ext uri="{FF2B5EF4-FFF2-40B4-BE49-F238E27FC236}">
              <a16:creationId xmlns:a16="http://schemas.microsoft.com/office/drawing/2014/main" id="{00000000-0008-0000-0100-0000D3100000}"/>
            </a:ext>
          </a:extLst>
        </xdr:cNvPr>
        <xdr:cNvSpPr>
          <a:spLocks noChangeArrowheads="1"/>
        </xdr:cNvSpPr>
      </xdr:nvSpPr>
      <xdr:spPr bwMode="auto">
        <a:xfrm>
          <a:off x="6197600" y="43027600"/>
          <a:ext cx="165100" cy="114300"/>
        </a:xfrm>
        <a:prstGeom prst="ellipse">
          <a:avLst/>
        </a:prstGeom>
        <a:solidFill>
          <a:srgbClr val="0000FF"/>
        </a:solidFill>
        <a:ln>
          <a:noFill/>
        </a:ln>
        <a:extLs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rtlCol="0"/>
        <a:lstStyle/>
        <a:p>
          <a:pPr algn="ctr"/>
          <a:endParaRPr lang="es-E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47</xdr:row>
      <xdr:rowOff>0</xdr:rowOff>
    </xdr:from>
    <xdr:to>
      <xdr:col>12</xdr:col>
      <xdr:colOff>655547</xdr:colOff>
      <xdr:row>69</xdr:row>
      <xdr:rowOff>33867</xdr:rowOff>
    </xdr:to>
    <xdr:pic>
      <xdr:nvPicPr>
        <xdr:cNvPr id="6" name="Imagen 5" descr="Screen Shot 2017-12-14 at 4.09.55 PM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400" y="7459133"/>
          <a:ext cx="5667814" cy="338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4</xdr:col>
      <xdr:colOff>5126</xdr:colOff>
      <xdr:row>19</xdr:row>
      <xdr:rowOff>42333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4800"/>
          <a:ext cx="3307126" cy="2480733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16933</xdr:colOff>
      <xdr:row>3</xdr:row>
      <xdr:rowOff>3658</xdr:rowOff>
    </xdr:from>
    <xdr:to>
      <xdr:col>9</xdr:col>
      <xdr:colOff>4232</xdr:colOff>
      <xdr:row>19</xdr:row>
      <xdr:rowOff>67056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18933" y="308458"/>
          <a:ext cx="4114799" cy="250179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4</xdr:col>
      <xdr:colOff>16932</xdr:colOff>
      <xdr:row>19</xdr:row>
      <xdr:rowOff>135466</xdr:rowOff>
    </xdr:from>
    <xdr:to>
      <xdr:col>9</xdr:col>
      <xdr:colOff>80290</xdr:colOff>
      <xdr:row>36</xdr:row>
      <xdr:rowOff>50799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18932" y="2878666"/>
          <a:ext cx="4190858" cy="25061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9</xdr:col>
      <xdr:colOff>609600</xdr:colOff>
      <xdr:row>76</xdr:row>
      <xdr:rowOff>12700</xdr:rowOff>
    </xdr:to>
    <xdr:pic>
      <xdr:nvPicPr>
        <xdr:cNvPr id="5" name="Imagen 4" descr="Screen Shot 2018-04-11 at 6.46.43 PM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38800"/>
          <a:ext cx="8039100" cy="5651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20</xdr:col>
      <xdr:colOff>177800</xdr:colOff>
      <xdr:row>76</xdr:row>
      <xdr:rowOff>139700</xdr:rowOff>
    </xdr:to>
    <xdr:pic>
      <xdr:nvPicPr>
        <xdr:cNvPr id="6" name="Imagen 5" descr="Screen Shot 2018-04-11 at 6.48.28 PM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5791200"/>
          <a:ext cx="8432800" cy="57785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/WINDOWS/Escritorio/Arangio/Antrop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 datos brutos"/>
      <sheetName val="Presentación"/>
    </sheetNames>
    <sheetDataSet>
      <sheetData sheetId="0">
        <row r="2">
          <cell r="BD2" t="str">
            <v>Arq</v>
          </cell>
          <cell r="BE2" t="str">
            <v>Posición: Arquero</v>
          </cell>
          <cell r="BF2" t="str">
            <v>Arquero Z-Score</v>
          </cell>
        </row>
        <row r="3">
          <cell r="AH3">
            <v>1</v>
          </cell>
          <cell r="AI3">
            <v>84.59</v>
          </cell>
          <cell r="AJ3">
            <v>6.82</v>
          </cell>
          <cell r="AK3">
            <v>1</v>
          </cell>
          <cell r="AL3">
            <v>79.38</v>
          </cell>
          <cell r="AM3">
            <v>4.92</v>
          </cell>
          <cell r="AN3">
            <v>1</v>
          </cell>
          <cell r="AO3">
            <v>72.540000000000006</v>
          </cell>
          <cell r="AP3">
            <v>5.0599999999999996</v>
          </cell>
          <cell r="AQ3">
            <v>1</v>
          </cell>
          <cell r="AR3">
            <v>74.680000000000007</v>
          </cell>
          <cell r="AS3">
            <v>4.88</v>
          </cell>
          <cell r="AT3">
            <v>1</v>
          </cell>
          <cell r="AU3">
            <v>72.989999999999995</v>
          </cell>
          <cell r="AV3">
            <v>5.19</v>
          </cell>
          <cell r="AW3">
            <v>1</v>
          </cell>
          <cell r="AX3">
            <v>71.599999999999994</v>
          </cell>
          <cell r="AY3">
            <v>4.95</v>
          </cell>
          <cell r="AZ3">
            <v>1</v>
          </cell>
          <cell r="BA3">
            <v>79.91</v>
          </cell>
          <cell r="BB3">
            <v>7.32</v>
          </cell>
          <cell r="BD3" t="str">
            <v>DefCen</v>
          </cell>
          <cell r="BE3" t="str">
            <v>Posición: Defensor Central</v>
          </cell>
          <cell r="BF3" t="str">
            <v>Defensor Central Z-Score</v>
          </cell>
        </row>
        <row r="4">
          <cell r="AH4">
            <v>2</v>
          </cell>
          <cell r="AI4">
            <v>182.36</v>
          </cell>
          <cell r="AJ4">
            <v>5.0199999999999996</v>
          </cell>
          <cell r="AK4">
            <v>2</v>
          </cell>
          <cell r="AL4">
            <v>180.9</v>
          </cell>
          <cell r="AM4">
            <v>2.54</v>
          </cell>
          <cell r="AN4">
            <v>2</v>
          </cell>
          <cell r="AO4">
            <v>174.43</v>
          </cell>
          <cell r="AP4">
            <v>4.7699999999999996</v>
          </cell>
          <cell r="AQ4">
            <v>2</v>
          </cell>
          <cell r="AR4">
            <v>177.64</v>
          </cell>
          <cell r="AS4">
            <v>5.75</v>
          </cell>
          <cell r="AT4">
            <v>2</v>
          </cell>
          <cell r="AU4">
            <v>174.99</v>
          </cell>
          <cell r="AV4">
            <v>4.45</v>
          </cell>
          <cell r="AW4">
            <v>2</v>
          </cell>
          <cell r="AX4">
            <v>174.52</v>
          </cell>
          <cell r="AY4">
            <v>4.74</v>
          </cell>
          <cell r="AZ4">
            <v>2</v>
          </cell>
          <cell r="BA4">
            <v>178.82</v>
          </cell>
          <cell r="BB4">
            <v>5.46</v>
          </cell>
          <cell r="BD4" t="str">
            <v>DefLat</v>
          </cell>
          <cell r="BE4" t="str">
            <v>Posición: Defensor Lateral</v>
          </cell>
          <cell r="BF4" t="str">
            <v>Defensor Lateral Z-Score</v>
          </cell>
        </row>
        <row r="5">
          <cell r="AH5">
            <v>3</v>
          </cell>
          <cell r="AI5">
            <v>96.2</v>
          </cell>
          <cell r="AJ5">
            <v>2.95</v>
          </cell>
          <cell r="AK5">
            <v>3</v>
          </cell>
          <cell r="AL5">
            <v>94.54</v>
          </cell>
          <cell r="AM5">
            <v>1.9</v>
          </cell>
          <cell r="AN5">
            <v>3</v>
          </cell>
          <cell r="AO5">
            <v>92.16</v>
          </cell>
          <cell r="AP5">
            <v>2.2799999999999998</v>
          </cell>
          <cell r="AQ5">
            <v>3</v>
          </cell>
          <cell r="AR5">
            <v>93.7</v>
          </cell>
          <cell r="AS5">
            <v>2.2999999999999998</v>
          </cell>
          <cell r="AT5">
            <v>3</v>
          </cell>
          <cell r="AU5">
            <v>93.72</v>
          </cell>
          <cell r="AV5">
            <v>2.5499999999999998</v>
          </cell>
          <cell r="AW5">
            <v>3</v>
          </cell>
          <cell r="AX5">
            <v>92.16</v>
          </cell>
          <cell r="AY5">
            <v>3</v>
          </cell>
          <cell r="AZ5">
            <v>3</v>
          </cell>
          <cell r="BA5">
            <v>94.54</v>
          </cell>
          <cell r="BB5">
            <v>2.78</v>
          </cell>
          <cell r="BD5" t="str">
            <v>DelCen</v>
          </cell>
          <cell r="BE5" t="str">
            <v>Posición: Delantero Central</v>
          </cell>
          <cell r="BF5" t="str">
            <v>Delantero Central Z-Score</v>
          </cell>
        </row>
        <row r="6">
          <cell r="AH6">
            <v>4</v>
          </cell>
          <cell r="AI6">
            <v>189.69</v>
          </cell>
          <cell r="AJ6">
            <v>5.68</v>
          </cell>
          <cell r="AK6">
            <v>4</v>
          </cell>
          <cell r="AL6">
            <v>186.01</v>
          </cell>
          <cell r="AM6">
            <v>4.01</v>
          </cell>
          <cell r="AN6">
            <v>4</v>
          </cell>
          <cell r="AO6">
            <v>179.96</v>
          </cell>
          <cell r="AP6">
            <v>7.21</v>
          </cell>
          <cell r="AQ6">
            <v>4</v>
          </cell>
          <cell r="AR6">
            <v>182.03</v>
          </cell>
          <cell r="AS6">
            <v>7.34</v>
          </cell>
          <cell r="AT6">
            <v>4</v>
          </cell>
          <cell r="AU6">
            <v>178.52</v>
          </cell>
          <cell r="AV6">
            <v>7.49</v>
          </cell>
          <cell r="AW6">
            <v>4</v>
          </cell>
          <cell r="AX6">
            <v>179.7</v>
          </cell>
          <cell r="AY6">
            <v>6.66</v>
          </cell>
          <cell r="AZ6">
            <v>4</v>
          </cell>
          <cell r="BA6">
            <v>183.28</v>
          </cell>
          <cell r="BB6">
            <v>7.85</v>
          </cell>
          <cell r="BD6" t="str">
            <v>DelLat</v>
          </cell>
          <cell r="BE6" t="str">
            <v>Posición: Delantero Lateral</v>
          </cell>
          <cell r="BF6" t="str">
            <v>Delantero Lateral Z-Score</v>
          </cell>
        </row>
        <row r="7">
          <cell r="AH7">
            <v>5</v>
          </cell>
          <cell r="AI7">
            <v>35.22</v>
          </cell>
          <cell r="AJ7">
            <v>1.8</v>
          </cell>
          <cell r="AK7">
            <v>5</v>
          </cell>
          <cell r="AL7">
            <v>34.07</v>
          </cell>
          <cell r="AM7">
            <v>0.99</v>
          </cell>
          <cell r="AN7">
            <v>5</v>
          </cell>
          <cell r="AO7">
            <v>33.299999999999997</v>
          </cell>
          <cell r="AP7">
            <v>1.68</v>
          </cell>
          <cell r="AQ7">
            <v>5</v>
          </cell>
          <cell r="AR7">
            <v>33.76</v>
          </cell>
          <cell r="AS7">
            <v>1.56</v>
          </cell>
          <cell r="AT7">
            <v>5</v>
          </cell>
          <cell r="AU7">
            <v>33.44</v>
          </cell>
          <cell r="AV7">
            <v>1.42</v>
          </cell>
          <cell r="AW7">
            <v>5</v>
          </cell>
          <cell r="AX7">
            <v>33.25</v>
          </cell>
          <cell r="AY7">
            <v>1.24</v>
          </cell>
          <cell r="AZ7">
            <v>5</v>
          </cell>
          <cell r="BA7">
            <v>33.92</v>
          </cell>
          <cell r="BB7">
            <v>1.26</v>
          </cell>
          <cell r="BD7" t="str">
            <v>MedDef</v>
          </cell>
          <cell r="BE7" t="str">
            <v>Posición: Medio Defensivo</v>
          </cell>
          <cell r="BF7" t="str">
            <v>Medio Defensivo Z-Score</v>
          </cell>
        </row>
        <row r="8">
          <cell r="AH8">
            <v>6</v>
          </cell>
          <cell r="AI8">
            <v>27.03</v>
          </cell>
          <cell r="AJ8">
            <v>0.8</v>
          </cell>
          <cell r="AK8">
            <v>6</v>
          </cell>
          <cell r="AL8">
            <v>26.43</v>
          </cell>
          <cell r="AM8">
            <v>0.96</v>
          </cell>
          <cell r="AN8">
            <v>6</v>
          </cell>
          <cell r="AO8">
            <v>25.79</v>
          </cell>
          <cell r="AP8">
            <v>1.1499999999999999</v>
          </cell>
          <cell r="AQ8">
            <v>6</v>
          </cell>
          <cell r="AR8">
            <v>26.38</v>
          </cell>
          <cell r="AS8">
            <v>1.38</v>
          </cell>
          <cell r="AT8">
            <v>6</v>
          </cell>
          <cell r="AU8">
            <v>25.09</v>
          </cell>
          <cell r="AV8">
            <v>1.1399999999999999</v>
          </cell>
          <cell r="AW8">
            <v>6</v>
          </cell>
          <cell r="AX8">
            <v>25.58</v>
          </cell>
          <cell r="AY8">
            <v>1.38</v>
          </cell>
          <cell r="AZ8">
            <v>6</v>
          </cell>
          <cell r="BA8">
            <v>26.4</v>
          </cell>
          <cell r="BB8">
            <v>1.22</v>
          </cell>
          <cell r="BD8" t="str">
            <v>MedOf</v>
          </cell>
          <cell r="BE8" t="str">
            <v>Posición: Medio Ofensivo</v>
          </cell>
          <cell r="BF8" t="str">
            <v>Medio Ofensivo Z-Score</v>
          </cell>
        </row>
        <row r="9">
          <cell r="AH9">
            <v>7</v>
          </cell>
          <cell r="AI9">
            <v>20.38</v>
          </cell>
          <cell r="AJ9">
            <v>0.92</v>
          </cell>
          <cell r="AK9">
            <v>7</v>
          </cell>
          <cell r="AL9">
            <v>20.149999999999999</v>
          </cell>
          <cell r="AM9">
            <v>0.64</v>
          </cell>
          <cell r="AN9">
            <v>7</v>
          </cell>
          <cell r="AO9">
            <v>19.64</v>
          </cell>
          <cell r="AP9">
            <v>1.1000000000000001</v>
          </cell>
          <cell r="AQ9">
            <v>7</v>
          </cell>
          <cell r="AR9">
            <v>19.75</v>
          </cell>
          <cell r="AS9">
            <v>0.66</v>
          </cell>
          <cell r="AT9">
            <v>7</v>
          </cell>
          <cell r="AU9">
            <v>19.559999999999999</v>
          </cell>
          <cell r="AV9">
            <v>1</v>
          </cell>
          <cell r="AW9">
            <v>7</v>
          </cell>
          <cell r="AX9">
            <v>19.84</v>
          </cell>
          <cell r="AY9">
            <v>0.75</v>
          </cell>
          <cell r="AZ9">
            <v>7</v>
          </cell>
          <cell r="BA9">
            <v>19.63</v>
          </cell>
          <cell r="BB9">
            <v>1.21</v>
          </cell>
        </row>
        <row r="10">
          <cell r="AH10">
            <v>8</v>
          </cell>
          <cell r="AI10">
            <v>99.8</v>
          </cell>
          <cell r="AJ10">
            <v>3.48</v>
          </cell>
          <cell r="AK10">
            <v>8</v>
          </cell>
          <cell r="AL10">
            <v>99.87</v>
          </cell>
          <cell r="AM10">
            <v>3.57</v>
          </cell>
          <cell r="AN10">
            <v>8</v>
          </cell>
          <cell r="AO10">
            <v>94.85</v>
          </cell>
          <cell r="AP10">
            <v>4.21</v>
          </cell>
          <cell r="AQ10">
            <v>8</v>
          </cell>
          <cell r="AR10">
            <v>96.7</v>
          </cell>
          <cell r="AS10">
            <v>4.8</v>
          </cell>
          <cell r="AT10">
            <v>8</v>
          </cell>
          <cell r="AU10">
            <v>94.3</v>
          </cell>
          <cell r="AV10">
            <v>4.34</v>
          </cell>
          <cell r="AW10">
            <v>8</v>
          </cell>
          <cell r="AX10">
            <v>96.93</v>
          </cell>
          <cell r="AY10">
            <v>3.83</v>
          </cell>
          <cell r="AZ10">
            <v>8</v>
          </cell>
          <cell r="BA10">
            <v>98.3</v>
          </cell>
          <cell r="BB10">
            <v>3.87</v>
          </cell>
        </row>
        <row r="11">
          <cell r="AH11">
            <v>9</v>
          </cell>
          <cell r="AI11">
            <v>94.67</v>
          </cell>
          <cell r="AJ11">
            <v>3.87</v>
          </cell>
          <cell r="AK11">
            <v>9</v>
          </cell>
          <cell r="AL11">
            <v>93.34</v>
          </cell>
          <cell r="AM11">
            <v>2.19</v>
          </cell>
          <cell r="AN11">
            <v>9</v>
          </cell>
          <cell r="AO11">
            <v>89.98</v>
          </cell>
          <cell r="AP11">
            <v>4.1399999999999997</v>
          </cell>
          <cell r="AQ11">
            <v>9</v>
          </cell>
          <cell r="AR11">
            <v>91.81</v>
          </cell>
          <cell r="AS11">
            <v>4.79</v>
          </cell>
          <cell r="AT11">
            <v>9</v>
          </cell>
          <cell r="AU11">
            <v>89.43</v>
          </cell>
          <cell r="AV11">
            <v>3.94</v>
          </cell>
          <cell r="AW11">
            <v>9</v>
          </cell>
          <cell r="AX11">
            <v>90.35</v>
          </cell>
          <cell r="AY11">
            <v>3.61</v>
          </cell>
          <cell r="AZ11">
            <v>9</v>
          </cell>
          <cell r="BA11">
            <v>93.15</v>
          </cell>
          <cell r="BB11">
            <v>3.84</v>
          </cell>
        </row>
        <row r="12">
          <cell r="AH12">
            <v>10</v>
          </cell>
          <cell r="AI12">
            <v>46.18</v>
          </cell>
          <cell r="AJ12">
            <v>2.25</v>
          </cell>
          <cell r="AK12">
            <v>10</v>
          </cell>
          <cell r="AL12">
            <v>45.58</v>
          </cell>
          <cell r="AM12">
            <v>1.72</v>
          </cell>
          <cell r="AN12">
            <v>10</v>
          </cell>
          <cell r="AO12">
            <v>44.37</v>
          </cell>
          <cell r="AP12">
            <v>2.95</v>
          </cell>
          <cell r="AQ12">
            <v>10</v>
          </cell>
          <cell r="AR12">
            <v>45.53</v>
          </cell>
          <cell r="AS12">
            <v>2.62</v>
          </cell>
          <cell r="AT12">
            <v>10</v>
          </cell>
          <cell r="AU12">
            <v>44.15</v>
          </cell>
          <cell r="AV12">
            <v>2.81</v>
          </cell>
          <cell r="AW12">
            <v>10</v>
          </cell>
          <cell r="AX12">
            <v>44.3</v>
          </cell>
          <cell r="AY12">
            <v>2.5299999999999998</v>
          </cell>
          <cell r="AZ12">
            <v>10</v>
          </cell>
          <cell r="BA12">
            <v>45.88</v>
          </cell>
          <cell r="BB12">
            <v>2.0499999999999998</v>
          </cell>
        </row>
        <row r="13">
          <cell r="AH13">
            <v>11</v>
          </cell>
          <cell r="AI13">
            <v>48.43</v>
          </cell>
          <cell r="AJ13">
            <v>2.16</v>
          </cell>
          <cell r="AK13">
            <v>11</v>
          </cell>
          <cell r="AL13">
            <v>48.07</v>
          </cell>
          <cell r="AM13">
            <v>1.19</v>
          </cell>
          <cell r="AN13">
            <v>11</v>
          </cell>
          <cell r="AO13">
            <v>45.65</v>
          </cell>
          <cell r="AP13">
            <v>2.31</v>
          </cell>
          <cell r="AQ13">
            <v>11</v>
          </cell>
          <cell r="AR13">
            <v>46.81</v>
          </cell>
          <cell r="AS13">
            <v>2.42</v>
          </cell>
          <cell r="AT13">
            <v>11</v>
          </cell>
          <cell r="AU13">
            <v>45.96</v>
          </cell>
          <cell r="AV13">
            <v>2.77</v>
          </cell>
          <cell r="AW13">
            <v>11</v>
          </cell>
          <cell r="AX13">
            <v>46.15</v>
          </cell>
          <cell r="AY13">
            <v>2.2999999999999998</v>
          </cell>
          <cell r="AZ13">
            <v>11</v>
          </cell>
          <cell r="BA13">
            <v>47.4</v>
          </cell>
          <cell r="BB13">
            <v>2.08</v>
          </cell>
        </row>
        <row r="14">
          <cell r="AH14">
            <v>12</v>
          </cell>
          <cell r="AI14">
            <v>41.05</v>
          </cell>
          <cell r="AJ14">
            <v>1.25</v>
          </cell>
          <cell r="AK14">
            <v>12</v>
          </cell>
          <cell r="AL14">
            <v>40.840000000000003</v>
          </cell>
          <cell r="AM14">
            <v>1.44</v>
          </cell>
          <cell r="AN14">
            <v>12</v>
          </cell>
          <cell r="AO14">
            <v>38.69</v>
          </cell>
          <cell r="AP14">
            <v>1.52</v>
          </cell>
          <cell r="AQ14">
            <v>12</v>
          </cell>
          <cell r="AR14">
            <v>39.630000000000003</v>
          </cell>
          <cell r="AS14">
            <v>2.6</v>
          </cell>
          <cell r="AT14">
            <v>12</v>
          </cell>
          <cell r="AU14">
            <v>38.369999999999997</v>
          </cell>
          <cell r="AV14">
            <v>1.99</v>
          </cell>
          <cell r="AW14">
            <v>12</v>
          </cell>
          <cell r="AX14">
            <v>39.32</v>
          </cell>
          <cell r="AY14">
            <v>2.09</v>
          </cell>
          <cell r="AZ14">
            <v>12</v>
          </cell>
          <cell r="BA14">
            <v>39.72</v>
          </cell>
          <cell r="BB14">
            <v>1.71</v>
          </cell>
        </row>
        <row r="15">
          <cell r="AH15">
            <v>13</v>
          </cell>
          <cell r="AI15">
            <v>27.7</v>
          </cell>
          <cell r="AJ15">
            <v>1.07</v>
          </cell>
          <cell r="AK15">
            <v>13</v>
          </cell>
          <cell r="AL15">
            <v>27.06</v>
          </cell>
          <cell r="AM15">
            <v>0.88</v>
          </cell>
          <cell r="AN15">
            <v>13</v>
          </cell>
          <cell r="AO15">
            <v>26.5</v>
          </cell>
          <cell r="AP15">
            <v>1.05</v>
          </cell>
          <cell r="AQ15">
            <v>13</v>
          </cell>
          <cell r="AR15">
            <v>26.74</v>
          </cell>
          <cell r="AS15">
            <v>1.08</v>
          </cell>
          <cell r="AT15">
            <v>13</v>
          </cell>
          <cell r="AU15">
            <v>26.54</v>
          </cell>
          <cell r="AV15">
            <v>1.03</v>
          </cell>
          <cell r="AW15">
            <v>13</v>
          </cell>
          <cell r="AX15">
            <v>26.83</v>
          </cell>
          <cell r="AY15">
            <v>1.02</v>
          </cell>
          <cell r="AZ15">
            <v>13</v>
          </cell>
          <cell r="BA15">
            <v>26.89</v>
          </cell>
          <cell r="BB15">
            <v>0.93</v>
          </cell>
        </row>
        <row r="16">
          <cell r="AH16">
            <v>14</v>
          </cell>
          <cell r="AI16">
            <v>42.02</v>
          </cell>
          <cell r="AJ16">
            <v>1.62</v>
          </cell>
          <cell r="AK16">
            <v>14</v>
          </cell>
          <cell r="AL16">
            <v>40.99</v>
          </cell>
          <cell r="AM16">
            <v>1.7</v>
          </cell>
          <cell r="AN16">
            <v>14</v>
          </cell>
          <cell r="AO16">
            <v>39.85</v>
          </cell>
          <cell r="AP16">
            <v>2.02</v>
          </cell>
          <cell r="AQ16">
            <v>14</v>
          </cell>
          <cell r="AR16">
            <v>40.43</v>
          </cell>
          <cell r="AS16">
            <v>1.29</v>
          </cell>
          <cell r="AT16">
            <v>14</v>
          </cell>
          <cell r="AU16">
            <v>39.97</v>
          </cell>
          <cell r="AV16">
            <v>1.76</v>
          </cell>
          <cell r="AW16">
            <v>14</v>
          </cell>
          <cell r="AX16">
            <v>40.26</v>
          </cell>
          <cell r="AY16">
            <v>1.48</v>
          </cell>
          <cell r="AZ16">
            <v>14</v>
          </cell>
          <cell r="BA16">
            <v>41.42</v>
          </cell>
          <cell r="BB16">
            <v>1.73</v>
          </cell>
        </row>
        <row r="17">
          <cell r="AH17">
            <v>15</v>
          </cell>
          <cell r="AI17">
            <v>30.33</v>
          </cell>
          <cell r="AJ17">
            <v>1.94</v>
          </cell>
          <cell r="AK17">
            <v>15</v>
          </cell>
          <cell r="AL17">
            <v>29.46</v>
          </cell>
          <cell r="AM17">
            <v>1.75</v>
          </cell>
          <cell r="AN17">
            <v>15</v>
          </cell>
          <cell r="AO17">
            <v>28.76</v>
          </cell>
          <cell r="AP17">
            <v>1.9</v>
          </cell>
          <cell r="AQ17">
            <v>15</v>
          </cell>
          <cell r="AR17">
            <v>28.48</v>
          </cell>
          <cell r="AS17">
            <v>1.68</v>
          </cell>
          <cell r="AT17">
            <v>15</v>
          </cell>
          <cell r="AU17">
            <v>28.8</v>
          </cell>
          <cell r="AV17">
            <v>1.66</v>
          </cell>
          <cell r="AW17">
            <v>15</v>
          </cell>
          <cell r="AX17">
            <v>28.16</v>
          </cell>
          <cell r="AY17">
            <v>1.27</v>
          </cell>
          <cell r="AZ17">
            <v>15</v>
          </cell>
          <cell r="BA17">
            <v>30.05</v>
          </cell>
          <cell r="BB17">
            <v>2.88</v>
          </cell>
        </row>
        <row r="18">
          <cell r="AH18">
            <v>16</v>
          </cell>
          <cell r="AI18">
            <v>22.15</v>
          </cell>
          <cell r="AJ18">
            <v>1.56</v>
          </cell>
          <cell r="AK18">
            <v>16</v>
          </cell>
          <cell r="AL18">
            <v>20.92</v>
          </cell>
          <cell r="AM18">
            <v>1.33</v>
          </cell>
          <cell r="AN18">
            <v>16</v>
          </cell>
          <cell r="AO18">
            <v>20.309999999999999</v>
          </cell>
          <cell r="AP18">
            <v>1.37</v>
          </cell>
          <cell r="AQ18">
            <v>16</v>
          </cell>
          <cell r="AR18">
            <v>20.89</v>
          </cell>
          <cell r="AS18">
            <v>1.02</v>
          </cell>
          <cell r="AT18">
            <v>16</v>
          </cell>
          <cell r="AU18">
            <v>20.94</v>
          </cell>
          <cell r="AV18">
            <v>0.94</v>
          </cell>
          <cell r="AW18">
            <v>16</v>
          </cell>
          <cell r="AX18">
            <v>20.440000000000001</v>
          </cell>
          <cell r="AY18">
            <v>1.01</v>
          </cell>
          <cell r="AZ18">
            <v>16</v>
          </cell>
          <cell r="BA18">
            <v>21.38</v>
          </cell>
          <cell r="BB18">
            <v>0.96</v>
          </cell>
        </row>
        <row r="19">
          <cell r="AH19">
            <v>17</v>
          </cell>
          <cell r="AI19">
            <v>29.55</v>
          </cell>
          <cell r="AJ19">
            <v>3.22</v>
          </cell>
          <cell r="AK19">
            <v>17</v>
          </cell>
          <cell r="AL19">
            <v>28.83</v>
          </cell>
          <cell r="AM19">
            <v>1.41</v>
          </cell>
          <cell r="AN19">
            <v>17</v>
          </cell>
          <cell r="AO19">
            <v>27.87</v>
          </cell>
          <cell r="AP19">
            <v>2.56</v>
          </cell>
          <cell r="AQ19">
            <v>17</v>
          </cell>
          <cell r="AR19">
            <v>28.16</v>
          </cell>
          <cell r="AS19">
            <v>1.27</v>
          </cell>
          <cell r="AT19">
            <v>17</v>
          </cell>
          <cell r="AU19">
            <v>28.38</v>
          </cell>
          <cell r="AV19">
            <v>2.52</v>
          </cell>
          <cell r="AW19">
            <v>17</v>
          </cell>
          <cell r="AX19">
            <v>27.44</v>
          </cell>
          <cell r="AY19">
            <v>1.22</v>
          </cell>
          <cell r="AZ19">
            <v>17</v>
          </cell>
          <cell r="BA19">
            <v>27.87</v>
          </cell>
          <cell r="BB19">
            <v>1.42</v>
          </cell>
        </row>
        <row r="20">
          <cell r="AH20">
            <v>18</v>
          </cell>
          <cell r="AI20">
            <v>7.27</v>
          </cell>
          <cell r="AJ20">
            <v>0.31</v>
          </cell>
          <cell r="AK20">
            <v>18</v>
          </cell>
          <cell r="AL20">
            <v>7.34</v>
          </cell>
          <cell r="AM20">
            <v>0.27</v>
          </cell>
          <cell r="AN20">
            <v>18</v>
          </cell>
          <cell r="AO20">
            <v>7.05</v>
          </cell>
          <cell r="AP20">
            <v>0.28999999999999998</v>
          </cell>
          <cell r="AQ20">
            <v>18</v>
          </cell>
          <cell r="AR20">
            <v>7.11</v>
          </cell>
          <cell r="AS20">
            <v>0.2</v>
          </cell>
          <cell r="AT20">
            <v>18</v>
          </cell>
          <cell r="AU20">
            <v>7.12</v>
          </cell>
          <cell r="AV20">
            <v>0.33</v>
          </cell>
          <cell r="AW20">
            <v>18</v>
          </cell>
          <cell r="AX20">
            <v>7.05</v>
          </cell>
          <cell r="AY20">
            <v>0.31</v>
          </cell>
          <cell r="AZ20">
            <v>18</v>
          </cell>
          <cell r="BA20">
            <v>7.3</v>
          </cell>
          <cell r="BB20">
            <v>0.35</v>
          </cell>
        </row>
        <row r="21">
          <cell r="AH21">
            <v>19</v>
          </cell>
          <cell r="AK21">
            <v>19</v>
          </cell>
          <cell r="AN21">
            <v>19</v>
          </cell>
          <cell r="AQ21">
            <v>19</v>
          </cell>
          <cell r="AT21">
            <v>19</v>
          </cell>
          <cell r="AW21">
            <v>19</v>
          </cell>
          <cell r="AZ21">
            <v>19</v>
          </cell>
        </row>
        <row r="22">
          <cell r="AH22">
            <v>20</v>
          </cell>
          <cell r="AI22">
            <v>6.13</v>
          </cell>
          <cell r="AJ22">
            <v>0.35</v>
          </cell>
          <cell r="AK22">
            <v>20</v>
          </cell>
          <cell r="AL22">
            <v>5.99</v>
          </cell>
          <cell r="AM22">
            <v>0.23</v>
          </cell>
          <cell r="AN22">
            <v>20</v>
          </cell>
          <cell r="AO22">
            <v>5.85</v>
          </cell>
          <cell r="AP22">
            <v>0.28000000000000003</v>
          </cell>
          <cell r="AQ22">
            <v>20</v>
          </cell>
          <cell r="AR22">
            <v>5.92</v>
          </cell>
          <cell r="AS22">
            <v>0.26</v>
          </cell>
          <cell r="AT22">
            <v>20</v>
          </cell>
          <cell r="AU22">
            <v>5.81</v>
          </cell>
          <cell r="AV22">
            <v>0.35</v>
          </cell>
          <cell r="AW22">
            <v>20</v>
          </cell>
          <cell r="AX22">
            <v>5.85</v>
          </cell>
          <cell r="AY22">
            <v>0.22</v>
          </cell>
          <cell r="AZ22">
            <v>20</v>
          </cell>
          <cell r="BA22">
            <v>5.86</v>
          </cell>
          <cell r="BB22">
            <v>0.28000000000000003</v>
          </cell>
        </row>
        <row r="23">
          <cell r="AH23">
            <v>21</v>
          </cell>
          <cell r="AK23">
            <v>21</v>
          </cell>
          <cell r="AN23">
            <v>21</v>
          </cell>
          <cell r="AQ23">
            <v>21</v>
          </cell>
          <cell r="AT23">
            <v>21</v>
          </cell>
          <cell r="AW23">
            <v>21</v>
          </cell>
          <cell r="AZ23">
            <v>21</v>
          </cell>
        </row>
        <row r="24">
          <cell r="AH24">
            <v>22</v>
          </cell>
          <cell r="AI24">
            <v>8.77</v>
          </cell>
          <cell r="AJ24">
            <v>0.47</v>
          </cell>
          <cell r="AK24">
            <v>22</v>
          </cell>
          <cell r="AL24">
            <v>8.56</v>
          </cell>
          <cell r="AM24">
            <v>0.38</v>
          </cell>
          <cell r="AN24">
            <v>22</v>
          </cell>
          <cell r="AO24">
            <v>8.34</v>
          </cell>
          <cell r="AP24">
            <v>0.41</v>
          </cell>
          <cell r="AQ24">
            <v>22</v>
          </cell>
          <cell r="AR24">
            <v>8.35</v>
          </cell>
          <cell r="AS24">
            <v>0.37</v>
          </cell>
          <cell r="AT24">
            <v>22</v>
          </cell>
          <cell r="AU24">
            <v>8.24</v>
          </cell>
          <cell r="AV24">
            <v>0.26</v>
          </cell>
          <cell r="AW24">
            <v>22</v>
          </cell>
          <cell r="AX24">
            <v>8.27</v>
          </cell>
          <cell r="AY24">
            <v>0.39</v>
          </cell>
          <cell r="AZ24">
            <v>22</v>
          </cell>
          <cell r="BA24">
            <v>8.4600000000000009</v>
          </cell>
          <cell r="BB24">
            <v>0.42</v>
          </cell>
        </row>
        <row r="25">
          <cell r="AH25">
            <v>23</v>
          </cell>
          <cell r="AI25">
            <v>57.25</v>
          </cell>
          <cell r="AJ25">
            <v>1.34</v>
          </cell>
          <cell r="AK25">
            <v>23</v>
          </cell>
          <cell r="AL25">
            <v>56.88</v>
          </cell>
          <cell r="AM25">
            <v>1.27</v>
          </cell>
          <cell r="AN25">
            <v>23</v>
          </cell>
          <cell r="AO25">
            <v>55.7</v>
          </cell>
          <cell r="AP25">
            <v>1.35</v>
          </cell>
          <cell r="AQ25">
            <v>23</v>
          </cell>
          <cell r="AR25">
            <v>56.23</v>
          </cell>
          <cell r="AS25">
            <v>1.43</v>
          </cell>
          <cell r="AT25">
            <v>23</v>
          </cell>
          <cell r="AU25">
            <v>56.6</v>
          </cell>
          <cell r="AV25">
            <v>2.12</v>
          </cell>
          <cell r="AW25">
            <v>23</v>
          </cell>
          <cell r="AX25">
            <v>55.68</v>
          </cell>
          <cell r="AY25">
            <v>1.1000000000000001</v>
          </cell>
          <cell r="AZ25">
            <v>23</v>
          </cell>
          <cell r="BA25">
            <v>57.33</v>
          </cell>
          <cell r="BB25">
            <v>0.7</v>
          </cell>
        </row>
        <row r="26">
          <cell r="AH26">
            <v>24</v>
          </cell>
          <cell r="AI26">
            <v>39.83</v>
          </cell>
          <cell r="AJ26">
            <v>1.39</v>
          </cell>
          <cell r="AK26">
            <v>24</v>
          </cell>
          <cell r="AL26">
            <v>39.15</v>
          </cell>
          <cell r="AM26">
            <v>0.94</v>
          </cell>
          <cell r="AN26">
            <v>24</v>
          </cell>
          <cell r="AO26">
            <v>38.33</v>
          </cell>
          <cell r="AP26">
            <v>1.41</v>
          </cell>
          <cell r="AQ26">
            <v>24</v>
          </cell>
          <cell r="AR26">
            <v>38.53</v>
          </cell>
          <cell r="AS26">
            <v>1.86</v>
          </cell>
          <cell r="AT26">
            <v>24</v>
          </cell>
          <cell r="AU26">
            <v>38.83</v>
          </cell>
          <cell r="AV26">
            <v>1.77</v>
          </cell>
          <cell r="AW26">
            <v>24</v>
          </cell>
          <cell r="AX26">
            <v>38.299999999999997</v>
          </cell>
          <cell r="AY26">
            <v>1.65</v>
          </cell>
          <cell r="AZ26">
            <v>24</v>
          </cell>
          <cell r="BA26">
            <v>38.799999999999997</v>
          </cell>
          <cell r="BB26">
            <v>1.73</v>
          </cell>
        </row>
        <row r="27">
          <cell r="AH27">
            <v>25</v>
          </cell>
          <cell r="AI27">
            <v>31.89</v>
          </cell>
          <cell r="AJ27">
            <v>1.55</v>
          </cell>
          <cell r="AK27">
            <v>25</v>
          </cell>
          <cell r="AL27">
            <v>30.23</v>
          </cell>
          <cell r="AM27">
            <v>1.48</v>
          </cell>
          <cell r="AN27">
            <v>25</v>
          </cell>
          <cell r="AO27">
            <v>29.52</v>
          </cell>
          <cell r="AP27">
            <v>1.47</v>
          </cell>
          <cell r="AQ27">
            <v>25</v>
          </cell>
          <cell r="AR27">
            <v>29.98</v>
          </cell>
          <cell r="AS27">
            <v>1.93</v>
          </cell>
          <cell r="AT27">
            <v>25</v>
          </cell>
          <cell r="AU27">
            <v>29.58</v>
          </cell>
          <cell r="AV27">
            <v>1.43</v>
          </cell>
          <cell r="AW27">
            <v>25</v>
          </cell>
          <cell r="AX27">
            <v>29.27</v>
          </cell>
          <cell r="AY27">
            <v>1.75</v>
          </cell>
          <cell r="AZ27">
            <v>25</v>
          </cell>
          <cell r="BA27">
            <v>30.86</v>
          </cell>
          <cell r="BB27">
            <v>1.48</v>
          </cell>
        </row>
        <row r="28">
          <cell r="AH28">
            <v>26</v>
          </cell>
          <cell r="AI28">
            <v>33.93</v>
          </cell>
          <cell r="AJ28">
            <v>1.48</v>
          </cell>
          <cell r="AK28">
            <v>26</v>
          </cell>
          <cell r="AL28">
            <v>32.5</v>
          </cell>
          <cell r="AM28">
            <v>1.61</v>
          </cell>
          <cell r="AN28">
            <v>26</v>
          </cell>
          <cell r="AO28">
            <v>31.43</v>
          </cell>
          <cell r="AP28">
            <v>1.58</v>
          </cell>
          <cell r="AQ28">
            <v>26</v>
          </cell>
          <cell r="AR28">
            <v>30.88</v>
          </cell>
          <cell r="AS28">
            <v>2.35</v>
          </cell>
          <cell r="AT28">
            <v>26</v>
          </cell>
          <cell r="AU28">
            <v>31.66</v>
          </cell>
          <cell r="AV28">
            <v>1.3</v>
          </cell>
          <cell r="AW28">
            <v>26</v>
          </cell>
          <cell r="AX28">
            <v>31.18</v>
          </cell>
          <cell r="AY28">
            <v>2.06</v>
          </cell>
          <cell r="AZ28">
            <v>26</v>
          </cell>
          <cell r="BA28">
            <v>32.72</v>
          </cell>
          <cell r="BB28">
            <v>1.46</v>
          </cell>
        </row>
        <row r="29">
          <cell r="AH29">
            <v>27</v>
          </cell>
          <cell r="AI29">
            <v>28.69</v>
          </cell>
          <cell r="AJ29">
            <v>1.05</v>
          </cell>
          <cell r="AK29">
            <v>27</v>
          </cell>
          <cell r="AL29">
            <v>27.67</v>
          </cell>
          <cell r="AM29">
            <v>0.97</v>
          </cell>
          <cell r="AN29">
            <v>27</v>
          </cell>
          <cell r="AO29">
            <v>26.59</v>
          </cell>
          <cell r="AP29">
            <v>0.9</v>
          </cell>
          <cell r="AQ29">
            <v>27</v>
          </cell>
          <cell r="AR29">
            <v>26.67</v>
          </cell>
          <cell r="AS29">
            <v>0.94</v>
          </cell>
          <cell r="AT29">
            <v>27</v>
          </cell>
          <cell r="AU29">
            <v>26.42</v>
          </cell>
          <cell r="AV29">
            <v>0.89</v>
          </cell>
          <cell r="AW29">
            <v>27</v>
          </cell>
          <cell r="AX29">
            <v>26.65</v>
          </cell>
          <cell r="AY29">
            <v>1.34</v>
          </cell>
          <cell r="AZ29">
            <v>27</v>
          </cell>
          <cell r="BA29">
            <v>28.01</v>
          </cell>
          <cell r="BB29">
            <v>1.39</v>
          </cell>
        </row>
        <row r="30">
          <cell r="AH30">
            <v>28</v>
          </cell>
          <cell r="AI30">
            <v>17.96</v>
          </cell>
          <cell r="AJ30">
            <v>0.92</v>
          </cell>
          <cell r="AK30">
            <v>28</v>
          </cell>
          <cell r="AL30">
            <v>17.309999999999999</v>
          </cell>
          <cell r="AM30">
            <v>0.53</v>
          </cell>
          <cell r="AN30">
            <v>28</v>
          </cell>
          <cell r="AO30">
            <v>16.77</v>
          </cell>
          <cell r="AP30">
            <v>0.77</v>
          </cell>
          <cell r="AQ30">
            <v>28</v>
          </cell>
          <cell r="AR30">
            <v>16.93</v>
          </cell>
          <cell r="AS30">
            <v>0.65</v>
          </cell>
          <cell r="AT30">
            <v>28</v>
          </cell>
          <cell r="AU30">
            <v>16.7</v>
          </cell>
          <cell r="AV30">
            <v>0.66</v>
          </cell>
          <cell r="AW30">
            <v>28</v>
          </cell>
          <cell r="AX30">
            <v>16.68</v>
          </cell>
          <cell r="AY30">
            <v>0.54</v>
          </cell>
          <cell r="AZ30">
            <v>28</v>
          </cell>
          <cell r="BA30">
            <v>17.170000000000002</v>
          </cell>
          <cell r="BB30">
            <v>0.59</v>
          </cell>
        </row>
        <row r="31">
          <cell r="AH31">
            <v>29</v>
          </cell>
          <cell r="AI31">
            <v>103.16</v>
          </cell>
          <cell r="AJ31">
            <v>5.13</v>
          </cell>
          <cell r="AK31">
            <v>29</v>
          </cell>
          <cell r="AL31">
            <v>97.32</v>
          </cell>
          <cell r="AM31">
            <v>3.71</v>
          </cell>
          <cell r="AN31">
            <v>29</v>
          </cell>
          <cell r="AO31">
            <v>94.84</v>
          </cell>
          <cell r="AP31">
            <v>3.81</v>
          </cell>
          <cell r="AQ31">
            <v>29</v>
          </cell>
          <cell r="AR31">
            <v>94.95</v>
          </cell>
          <cell r="AS31">
            <v>3.34</v>
          </cell>
          <cell r="AT31">
            <v>29</v>
          </cell>
          <cell r="AU31">
            <v>94.98</v>
          </cell>
          <cell r="AV31">
            <v>3.68</v>
          </cell>
          <cell r="AW31">
            <v>29</v>
          </cell>
          <cell r="AX31">
            <v>94.84</v>
          </cell>
          <cell r="AY31">
            <v>2.83</v>
          </cell>
          <cell r="AZ31">
            <v>29</v>
          </cell>
          <cell r="BA31">
            <v>98.66</v>
          </cell>
          <cell r="BB31">
            <v>2.75</v>
          </cell>
        </row>
        <row r="32">
          <cell r="AH32">
            <v>30</v>
          </cell>
          <cell r="AI32">
            <v>85.25</v>
          </cell>
          <cell r="AJ32">
            <v>2.88</v>
          </cell>
          <cell r="AK32">
            <v>30</v>
          </cell>
          <cell r="AL32">
            <v>83.09</v>
          </cell>
          <cell r="AM32">
            <v>2.64</v>
          </cell>
          <cell r="AN32">
            <v>30</v>
          </cell>
          <cell r="AO32">
            <v>80.7</v>
          </cell>
          <cell r="AP32">
            <v>2.5099999999999998</v>
          </cell>
          <cell r="AQ32">
            <v>30</v>
          </cell>
          <cell r="AR32">
            <v>80.930000000000007</v>
          </cell>
          <cell r="AS32">
            <v>3.45</v>
          </cell>
          <cell r="AT32">
            <v>30</v>
          </cell>
          <cell r="AU32">
            <v>81.739999999999995</v>
          </cell>
          <cell r="AV32">
            <v>3.39</v>
          </cell>
          <cell r="AW32">
            <v>30</v>
          </cell>
          <cell r="AX32">
            <v>78.66</v>
          </cell>
          <cell r="AY32">
            <v>2.58</v>
          </cell>
          <cell r="AZ32">
            <v>30</v>
          </cell>
          <cell r="BA32">
            <v>83.46</v>
          </cell>
          <cell r="BB32">
            <v>3</v>
          </cell>
        </row>
        <row r="33">
          <cell r="AH33">
            <v>31</v>
          </cell>
          <cell r="AK33">
            <v>31</v>
          </cell>
          <cell r="AN33">
            <v>31</v>
          </cell>
          <cell r="AQ33">
            <v>31</v>
          </cell>
          <cell r="AT33">
            <v>31</v>
          </cell>
          <cell r="AW33">
            <v>31</v>
          </cell>
          <cell r="AZ33">
            <v>31</v>
          </cell>
        </row>
        <row r="34">
          <cell r="AH34">
            <v>32</v>
          </cell>
          <cell r="AI34">
            <v>101.68</v>
          </cell>
          <cell r="AJ34">
            <v>3.97</v>
          </cell>
          <cell r="AK34">
            <v>32</v>
          </cell>
          <cell r="AL34">
            <v>97.75</v>
          </cell>
          <cell r="AM34">
            <v>2.89</v>
          </cell>
          <cell r="AN34">
            <v>32</v>
          </cell>
          <cell r="AO34">
            <v>95.73</v>
          </cell>
          <cell r="AP34">
            <v>3.51</v>
          </cell>
          <cell r="AQ34">
            <v>32</v>
          </cell>
          <cell r="AR34">
            <v>96.37</v>
          </cell>
          <cell r="AS34">
            <v>3.16</v>
          </cell>
          <cell r="AT34">
            <v>32</v>
          </cell>
          <cell r="AU34">
            <v>97.49</v>
          </cell>
          <cell r="AV34">
            <v>2.64</v>
          </cell>
          <cell r="AW34">
            <v>32</v>
          </cell>
          <cell r="AX34">
            <v>94.64</v>
          </cell>
          <cell r="AY34">
            <v>2.9</v>
          </cell>
          <cell r="AZ34">
            <v>32</v>
          </cell>
          <cell r="BA34">
            <v>98.71</v>
          </cell>
          <cell r="BB34">
            <v>3.88</v>
          </cell>
        </row>
        <row r="35">
          <cell r="AH35">
            <v>33</v>
          </cell>
          <cell r="AI35">
            <v>61.49</v>
          </cell>
          <cell r="AJ35">
            <v>2.31</v>
          </cell>
          <cell r="AK35">
            <v>33</v>
          </cell>
          <cell r="AL35">
            <v>59.44</v>
          </cell>
          <cell r="AM35">
            <v>2.1</v>
          </cell>
          <cell r="AN35">
            <v>33</v>
          </cell>
          <cell r="AO35">
            <v>58.18</v>
          </cell>
          <cell r="AP35">
            <v>2.11</v>
          </cell>
          <cell r="AQ35">
            <v>33</v>
          </cell>
          <cell r="AR35">
            <v>58.63</v>
          </cell>
          <cell r="AS35">
            <v>2.14</v>
          </cell>
          <cell r="AT35">
            <v>33</v>
          </cell>
          <cell r="AU35">
            <v>58.29</v>
          </cell>
          <cell r="AV35">
            <v>2.2999999999999998</v>
          </cell>
          <cell r="AW35">
            <v>33</v>
          </cell>
          <cell r="AX35">
            <v>57.17</v>
          </cell>
          <cell r="AY35">
            <v>2.59</v>
          </cell>
          <cell r="AZ35">
            <v>33</v>
          </cell>
          <cell r="BA35">
            <v>60.87</v>
          </cell>
          <cell r="BB35">
            <v>2.78</v>
          </cell>
        </row>
        <row r="36">
          <cell r="AH36">
            <v>34</v>
          </cell>
          <cell r="AI36">
            <v>58.85</v>
          </cell>
          <cell r="AJ36">
            <v>2.2200000000000002</v>
          </cell>
          <cell r="AK36">
            <v>34</v>
          </cell>
          <cell r="AL36">
            <v>57.23</v>
          </cell>
          <cell r="AM36">
            <v>2.2599999999999998</v>
          </cell>
          <cell r="AN36">
            <v>34</v>
          </cell>
          <cell r="AO36">
            <v>56.47</v>
          </cell>
          <cell r="AP36">
            <v>1.83</v>
          </cell>
          <cell r="AQ36">
            <v>34</v>
          </cell>
          <cell r="AR36">
            <v>56.27</v>
          </cell>
          <cell r="AS36">
            <v>1.72</v>
          </cell>
          <cell r="AT36">
            <v>34</v>
          </cell>
          <cell r="AU36">
            <v>26.16</v>
          </cell>
          <cell r="AV36">
            <v>1.76</v>
          </cell>
          <cell r="AW36">
            <v>34</v>
          </cell>
          <cell r="AX36">
            <v>55.99</v>
          </cell>
          <cell r="AY36">
            <v>2.63</v>
          </cell>
          <cell r="AZ36">
            <v>34</v>
          </cell>
          <cell r="BA36">
            <v>58.99</v>
          </cell>
          <cell r="BB36">
            <v>2.77</v>
          </cell>
        </row>
        <row r="37">
          <cell r="AH37">
            <v>35</v>
          </cell>
          <cell r="AI37">
            <v>39.25</v>
          </cell>
          <cell r="AJ37">
            <v>2.17</v>
          </cell>
          <cell r="AK37">
            <v>35</v>
          </cell>
          <cell r="AL37">
            <v>38.39</v>
          </cell>
          <cell r="AM37">
            <v>2</v>
          </cell>
          <cell r="AN37">
            <v>35</v>
          </cell>
          <cell r="AO37">
            <v>37.090000000000003</v>
          </cell>
          <cell r="AP37">
            <v>2.41</v>
          </cell>
          <cell r="AQ37">
            <v>35</v>
          </cell>
          <cell r="AR37">
            <v>37.22</v>
          </cell>
          <cell r="AS37">
            <v>1.31</v>
          </cell>
          <cell r="AT37">
            <v>35</v>
          </cell>
          <cell r="AU37">
            <v>36.909999999999997</v>
          </cell>
          <cell r="AV37">
            <v>1.8</v>
          </cell>
          <cell r="AW37">
            <v>35</v>
          </cell>
          <cell r="AX37">
            <v>37.090000000000003</v>
          </cell>
          <cell r="AY37">
            <v>1.57</v>
          </cell>
          <cell r="AZ37">
            <v>35</v>
          </cell>
          <cell r="BA37">
            <v>38.26</v>
          </cell>
          <cell r="BB37">
            <v>2.21</v>
          </cell>
        </row>
        <row r="38">
          <cell r="AH38">
            <v>36</v>
          </cell>
          <cell r="AI38">
            <v>23.33</v>
          </cell>
          <cell r="AJ38">
            <v>1.1299999999999999</v>
          </cell>
          <cell r="AK38">
            <v>36</v>
          </cell>
          <cell r="AL38">
            <v>23.4</v>
          </cell>
          <cell r="AM38">
            <v>1.3</v>
          </cell>
          <cell r="AN38">
            <v>36</v>
          </cell>
          <cell r="AO38">
            <v>22.37</v>
          </cell>
          <cell r="AP38">
            <v>0.94</v>
          </cell>
          <cell r="AQ38">
            <v>36</v>
          </cell>
          <cell r="AR38">
            <v>22.46</v>
          </cell>
          <cell r="AS38">
            <v>0.92</v>
          </cell>
          <cell r="AT38">
            <v>36</v>
          </cell>
          <cell r="AU38">
            <v>22.16</v>
          </cell>
          <cell r="AV38">
            <v>1.01</v>
          </cell>
          <cell r="AW38">
            <v>36</v>
          </cell>
          <cell r="AX38">
            <v>22.15</v>
          </cell>
          <cell r="AY38">
            <v>0.79</v>
          </cell>
          <cell r="AZ38">
            <v>36</v>
          </cell>
          <cell r="BA38">
            <v>23.21</v>
          </cell>
          <cell r="BB38">
            <v>1.01</v>
          </cell>
        </row>
        <row r="39">
          <cell r="AH39">
            <v>37</v>
          </cell>
          <cell r="AI39">
            <v>9.3000000000000007</v>
          </cell>
          <cell r="AJ39">
            <v>2.02</v>
          </cell>
          <cell r="AK39">
            <v>37</v>
          </cell>
          <cell r="AL39">
            <v>6.93</v>
          </cell>
          <cell r="AM39">
            <v>1.6</v>
          </cell>
          <cell r="AN39">
            <v>37</v>
          </cell>
          <cell r="AO39">
            <v>6.75</v>
          </cell>
          <cell r="AP39">
            <v>1.69</v>
          </cell>
          <cell r="AQ39">
            <v>37</v>
          </cell>
          <cell r="AR39">
            <v>7.71</v>
          </cell>
          <cell r="AS39">
            <v>2.35</v>
          </cell>
          <cell r="AT39">
            <v>37</v>
          </cell>
          <cell r="AU39">
            <v>7.74</v>
          </cell>
          <cell r="AV39">
            <v>1.73</v>
          </cell>
          <cell r="AW39">
            <v>37</v>
          </cell>
          <cell r="AX39">
            <v>6.46</v>
          </cell>
          <cell r="AY39">
            <v>1.81</v>
          </cell>
          <cell r="AZ39">
            <v>37</v>
          </cell>
          <cell r="BA39">
            <v>8.48</v>
          </cell>
          <cell r="BB39">
            <v>1.72</v>
          </cell>
        </row>
        <row r="40">
          <cell r="AH40">
            <v>38</v>
          </cell>
          <cell r="AI40">
            <v>11.83</v>
          </cell>
          <cell r="AJ40">
            <v>3.35</v>
          </cell>
          <cell r="AK40">
            <v>38</v>
          </cell>
          <cell r="AL40">
            <v>8.99</v>
          </cell>
          <cell r="AM40">
            <v>1.4</v>
          </cell>
          <cell r="AN40">
            <v>38</v>
          </cell>
          <cell r="AO40">
            <v>9.2200000000000006</v>
          </cell>
          <cell r="AP40">
            <v>1.91</v>
          </cell>
          <cell r="AQ40">
            <v>38</v>
          </cell>
          <cell r="AR40">
            <v>9.2100000000000009</v>
          </cell>
          <cell r="AS40">
            <v>1.71</v>
          </cell>
          <cell r="AT40">
            <v>38</v>
          </cell>
          <cell r="AU40">
            <v>10.44</v>
          </cell>
          <cell r="AV40">
            <v>2.64</v>
          </cell>
          <cell r="AW40">
            <v>38</v>
          </cell>
          <cell r="AX40">
            <v>8.69</v>
          </cell>
          <cell r="AY40">
            <v>1.71</v>
          </cell>
          <cell r="AZ40">
            <v>38</v>
          </cell>
          <cell r="BA40">
            <v>9.7200000000000006</v>
          </cell>
          <cell r="BB40">
            <v>2.1800000000000002</v>
          </cell>
        </row>
        <row r="41">
          <cell r="AH41">
            <v>39</v>
          </cell>
          <cell r="AI41">
            <v>4.0199999999999996</v>
          </cell>
          <cell r="AJ41">
            <v>0.44</v>
          </cell>
          <cell r="AK41">
            <v>39</v>
          </cell>
          <cell r="AL41">
            <v>3.56</v>
          </cell>
          <cell r="AM41">
            <v>0.8</v>
          </cell>
          <cell r="AN41">
            <v>39</v>
          </cell>
          <cell r="AO41">
            <v>3.3</v>
          </cell>
          <cell r="AP41">
            <v>0.49</v>
          </cell>
          <cell r="AQ41">
            <v>39</v>
          </cell>
          <cell r="AR41">
            <v>3.52</v>
          </cell>
          <cell r="AS41">
            <v>0.69</v>
          </cell>
          <cell r="AT41">
            <v>39</v>
          </cell>
          <cell r="AU41">
            <v>3.61</v>
          </cell>
          <cell r="AV41">
            <v>0.56000000000000005</v>
          </cell>
          <cell r="AW41">
            <v>39</v>
          </cell>
          <cell r="AX41">
            <v>3.12</v>
          </cell>
          <cell r="AY41">
            <v>0.47</v>
          </cell>
          <cell r="AZ41">
            <v>39</v>
          </cell>
          <cell r="BA41">
            <v>3.6</v>
          </cell>
          <cell r="BB41">
            <v>0.49</v>
          </cell>
        </row>
        <row r="42">
          <cell r="AH42">
            <v>40</v>
          </cell>
          <cell r="AI42">
            <v>12.8</v>
          </cell>
          <cell r="AJ42">
            <v>6.2</v>
          </cell>
          <cell r="AK42">
            <v>40</v>
          </cell>
          <cell r="AL42">
            <v>9.57</v>
          </cell>
          <cell r="AM42">
            <v>2.17</v>
          </cell>
          <cell r="AN42">
            <v>40</v>
          </cell>
          <cell r="AO42">
            <v>10.07</v>
          </cell>
          <cell r="AP42">
            <v>2.59</v>
          </cell>
          <cell r="AQ42">
            <v>40</v>
          </cell>
          <cell r="AR42">
            <v>9.31</v>
          </cell>
          <cell r="AS42">
            <v>2.5099999999999998</v>
          </cell>
          <cell r="AT42">
            <v>40</v>
          </cell>
          <cell r="AU42">
            <v>11.72</v>
          </cell>
          <cell r="AV42">
            <v>2.95</v>
          </cell>
          <cell r="AW42">
            <v>40</v>
          </cell>
          <cell r="AX42">
            <v>8.2899999999999991</v>
          </cell>
          <cell r="AY42">
            <v>2.14</v>
          </cell>
          <cell r="AZ42">
            <v>40</v>
          </cell>
          <cell r="BA42">
            <v>10.75</v>
          </cell>
          <cell r="BB42">
            <v>2.46</v>
          </cell>
        </row>
        <row r="43">
          <cell r="AH43">
            <v>41</v>
          </cell>
          <cell r="AI43">
            <v>6.27</v>
          </cell>
          <cell r="AJ43">
            <v>1.87</v>
          </cell>
          <cell r="AK43">
            <v>41</v>
          </cell>
          <cell r="AL43">
            <v>5.31</v>
          </cell>
          <cell r="AM43">
            <v>1.27</v>
          </cell>
          <cell r="AN43">
            <v>41</v>
          </cell>
          <cell r="AO43">
            <v>5.16</v>
          </cell>
          <cell r="AP43">
            <v>0.98</v>
          </cell>
          <cell r="AQ43">
            <v>41</v>
          </cell>
          <cell r="AR43">
            <v>4.96</v>
          </cell>
          <cell r="AS43">
            <v>0.88</v>
          </cell>
          <cell r="AT43">
            <v>41</v>
          </cell>
          <cell r="AU43">
            <v>5.78</v>
          </cell>
          <cell r="AV43">
            <v>1.42</v>
          </cell>
          <cell r="AW43">
            <v>41</v>
          </cell>
          <cell r="AX43">
            <v>4.5599999999999996</v>
          </cell>
          <cell r="AY43">
            <v>0.95</v>
          </cell>
          <cell r="AZ43">
            <v>41</v>
          </cell>
          <cell r="BA43">
            <v>5.38</v>
          </cell>
          <cell r="BB43">
            <v>0.76</v>
          </cell>
        </row>
        <row r="44">
          <cell r="AH44">
            <v>42</v>
          </cell>
          <cell r="AI44">
            <v>13.6</v>
          </cell>
          <cell r="AJ44">
            <v>4.6399999999999997</v>
          </cell>
          <cell r="AK44">
            <v>42</v>
          </cell>
          <cell r="AL44">
            <v>10.31</v>
          </cell>
          <cell r="AM44">
            <v>3.32</v>
          </cell>
          <cell r="AN44">
            <v>42</v>
          </cell>
          <cell r="AO44">
            <v>10.8</v>
          </cell>
          <cell r="AP44">
            <v>3.86</v>
          </cell>
          <cell r="AQ44">
            <v>42</v>
          </cell>
          <cell r="AR44">
            <v>9.6199999999999992</v>
          </cell>
          <cell r="AS44">
            <v>2.4900000000000002</v>
          </cell>
          <cell r="AT44">
            <v>42</v>
          </cell>
          <cell r="AU44">
            <v>12.11</v>
          </cell>
          <cell r="AV44">
            <v>3.61</v>
          </cell>
          <cell r="AW44">
            <v>42</v>
          </cell>
          <cell r="AX44">
            <v>8.14</v>
          </cell>
          <cell r="AY44">
            <v>2.75</v>
          </cell>
          <cell r="AZ44">
            <v>42</v>
          </cell>
          <cell r="BA44">
            <v>10.5</v>
          </cell>
          <cell r="BB44">
            <v>1.38</v>
          </cell>
        </row>
        <row r="45">
          <cell r="AH45">
            <v>43</v>
          </cell>
          <cell r="AI45">
            <v>10.92</v>
          </cell>
          <cell r="AJ45">
            <v>3.2</v>
          </cell>
          <cell r="AK45">
            <v>43</v>
          </cell>
          <cell r="AL45">
            <v>7.57</v>
          </cell>
          <cell r="AM45">
            <v>1.37</v>
          </cell>
          <cell r="AN45">
            <v>43</v>
          </cell>
          <cell r="AO45">
            <v>7.45</v>
          </cell>
          <cell r="AP45">
            <v>1.47</v>
          </cell>
          <cell r="AQ45">
            <v>43</v>
          </cell>
          <cell r="AR45">
            <v>8.56</v>
          </cell>
          <cell r="AS45">
            <v>2.4300000000000002</v>
          </cell>
          <cell r="AT45">
            <v>43</v>
          </cell>
          <cell r="AU45">
            <v>9.4499999999999993</v>
          </cell>
          <cell r="AV45">
            <v>2.57</v>
          </cell>
          <cell r="AW45">
            <v>43</v>
          </cell>
          <cell r="AX45">
            <v>6.64</v>
          </cell>
          <cell r="AY45">
            <v>1.37</v>
          </cell>
          <cell r="AZ45">
            <v>43</v>
          </cell>
          <cell r="BA45">
            <v>9.5299999999999994</v>
          </cell>
          <cell r="BB45">
            <v>1.57</v>
          </cell>
        </row>
        <row r="46">
          <cell r="AH46">
            <v>44</v>
          </cell>
          <cell r="AK46">
            <v>44</v>
          </cell>
          <cell r="AN46">
            <v>44</v>
          </cell>
          <cell r="AQ46">
            <v>44</v>
          </cell>
          <cell r="AT46">
            <v>44</v>
          </cell>
          <cell r="AW46">
            <v>44</v>
          </cell>
          <cell r="AZ46">
            <v>44</v>
          </cell>
        </row>
        <row r="47">
          <cell r="AH47">
            <v>45</v>
          </cell>
          <cell r="AI47">
            <v>5.89</v>
          </cell>
          <cell r="AJ47">
            <v>1.43</v>
          </cell>
          <cell r="AK47">
            <v>45</v>
          </cell>
          <cell r="AL47">
            <v>4.5599999999999996</v>
          </cell>
          <cell r="AM47">
            <v>1.05</v>
          </cell>
          <cell r="AN47">
            <v>45</v>
          </cell>
          <cell r="AO47">
            <v>4.2</v>
          </cell>
          <cell r="AP47">
            <v>0.76</v>
          </cell>
          <cell r="AQ47">
            <v>45</v>
          </cell>
          <cell r="AR47">
            <v>4.84</v>
          </cell>
          <cell r="AS47">
            <v>1.25</v>
          </cell>
          <cell r="AT47">
            <v>45</v>
          </cell>
          <cell r="AU47">
            <v>5.08</v>
          </cell>
          <cell r="AV47">
            <v>1.52</v>
          </cell>
          <cell r="AW47">
            <v>45</v>
          </cell>
          <cell r="AX47">
            <v>4.05</v>
          </cell>
          <cell r="AY47">
            <v>1.04</v>
          </cell>
          <cell r="AZ47">
            <v>45</v>
          </cell>
          <cell r="BA47">
            <v>5.31</v>
          </cell>
          <cell r="BB47">
            <v>1.1299999999999999</v>
          </cell>
        </row>
        <row r="48">
          <cell r="AH48">
            <v>46</v>
          </cell>
          <cell r="AK48">
            <v>46</v>
          </cell>
          <cell r="AN48">
            <v>46</v>
          </cell>
          <cell r="AQ48">
            <v>46</v>
          </cell>
          <cell r="AT48">
            <v>46</v>
          </cell>
          <cell r="AW48">
            <v>46</v>
          </cell>
          <cell r="AZ48">
            <v>46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1:K118"/>
  <sheetViews>
    <sheetView zoomScale="130" zoomScaleNormal="130" zoomScaleSheetLayoutView="100" zoomScalePageLayoutView="200" workbookViewId="0">
      <selection activeCell="B47" sqref="B47:B48"/>
    </sheetView>
  </sheetViews>
  <sheetFormatPr baseColWidth="10" defaultColWidth="10.85546875" defaultRowHeight="12.75" x14ac:dyDescent="0.2"/>
  <cols>
    <col min="1" max="1" width="25.28515625" style="30" customWidth="1"/>
    <col min="2" max="2" width="12" style="30" customWidth="1"/>
    <col min="3" max="3" width="8.85546875" style="30" customWidth="1"/>
    <col min="4" max="4" width="7.7109375" style="30" customWidth="1"/>
    <col min="5" max="5" width="9.7109375" style="30" customWidth="1"/>
    <col min="6" max="6" width="8.28515625" style="30" customWidth="1"/>
    <col min="7" max="7" width="8.85546875" style="30" customWidth="1"/>
    <col min="8" max="9" width="10.7109375" style="30" customWidth="1"/>
    <col min="10" max="10" width="4" style="30" customWidth="1"/>
    <col min="11" max="16384" width="10.85546875" style="30"/>
  </cols>
  <sheetData>
    <row r="1" spans="1:11" ht="17.100000000000001" customHeight="1" x14ac:dyDescent="0.2">
      <c r="A1" s="29"/>
      <c r="B1" s="29"/>
      <c r="C1" s="243"/>
      <c r="D1" s="244"/>
      <c r="E1" s="117"/>
      <c r="F1" s="179"/>
      <c r="G1" s="238"/>
      <c r="H1" s="239"/>
      <c r="I1" s="200"/>
      <c r="J1" s="29"/>
      <c r="K1" s="29"/>
    </row>
    <row r="2" spans="1:11" ht="17.100000000000001" customHeight="1" x14ac:dyDescent="0.2">
      <c r="A2" s="28" t="s">
        <v>24</v>
      </c>
      <c r="B2" s="240"/>
      <c r="C2" s="241"/>
      <c r="D2" s="241"/>
      <c r="E2" s="242"/>
      <c r="F2" s="25"/>
      <c r="G2" s="245" t="s">
        <v>27</v>
      </c>
      <c r="H2" s="246"/>
      <c r="I2" s="4"/>
      <c r="J2" s="29"/>
      <c r="K2" s="29"/>
    </row>
    <row r="3" spans="1:11" ht="17.100000000000001" customHeight="1" x14ac:dyDescent="0.2">
      <c r="A3" s="28" t="s">
        <v>25</v>
      </c>
      <c r="B3" s="3"/>
      <c r="C3" s="247" t="s">
        <v>28</v>
      </c>
      <c r="D3" s="248"/>
      <c r="E3" s="27"/>
      <c r="F3" s="26"/>
      <c r="G3" s="238" t="s">
        <v>113</v>
      </c>
      <c r="H3" s="239"/>
      <c r="I3" s="24">
        <f>(B3-E3)/365.25</f>
        <v>0</v>
      </c>
      <c r="J3" s="29"/>
      <c r="K3" s="29"/>
    </row>
    <row r="4" spans="1:11" ht="17.100000000000001" customHeight="1" thickBot="1" x14ac:dyDescent="0.25">
      <c r="A4" s="118" t="s">
        <v>0</v>
      </c>
      <c r="B4" s="119" t="s">
        <v>1</v>
      </c>
      <c r="C4" s="120" t="s">
        <v>2</v>
      </c>
      <c r="D4" s="120" t="s">
        <v>3</v>
      </c>
      <c r="E4" s="120" t="s">
        <v>4</v>
      </c>
      <c r="F4" s="121" t="s">
        <v>5</v>
      </c>
      <c r="G4" s="122" t="s">
        <v>44</v>
      </c>
      <c r="H4" s="120"/>
      <c r="I4" s="123"/>
      <c r="J4" s="29"/>
      <c r="K4" s="29"/>
    </row>
    <row r="5" spans="1:11" ht="17.100000000000001" customHeight="1" thickBot="1" x14ac:dyDescent="0.25">
      <c r="A5" s="124" t="s">
        <v>20</v>
      </c>
      <c r="B5" s="125"/>
      <c r="C5" s="126"/>
      <c r="D5" s="126"/>
      <c r="E5" s="126"/>
      <c r="F5" s="127"/>
      <c r="G5" s="128"/>
      <c r="H5" s="126"/>
      <c r="I5" s="129"/>
      <c r="J5" s="29"/>
      <c r="K5" s="29"/>
    </row>
    <row r="6" spans="1:11" ht="17.100000000000001" customHeight="1" x14ac:dyDescent="0.2">
      <c r="A6" s="130" t="s">
        <v>16</v>
      </c>
      <c r="B6" s="131"/>
      <c r="C6" s="132"/>
      <c r="D6" s="132"/>
      <c r="E6" s="132"/>
      <c r="F6" s="133"/>
      <c r="G6" s="134" t="e">
        <f>ROUND(MEDIAN(B6:F6),3)</f>
        <v>#NUM!</v>
      </c>
      <c r="H6" s="135"/>
      <c r="I6" s="136"/>
      <c r="J6" s="29"/>
      <c r="K6" s="29"/>
    </row>
    <row r="7" spans="1:11" ht="17.100000000000001" customHeight="1" thickBot="1" x14ac:dyDescent="0.25">
      <c r="A7" s="137" t="s">
        <v>17</v>
      </c>
      <c r="B7" s="138"/>
      <c r="C7" s="139"/>
      <c r="D7" s="139"/>
      <c r="E7" s="139"/>
      <c r="F7" s="140"/>
      <c r="G7" s="134" t="e">
        <f>ROUND(MEDIAN(B7:F7),3)</f>
        <v>#NUM!</v>
      </c>
      <c r="H7" s="135"/>
      <c r="I7" s="136"/>
      <c r="J7" s="29"/>
      <c r="K7" s="29"/>
    </row>
    <row r="8" spans="1:11" ht="17.100000000000001" customHeight="1" thickBot="1" x14ac:dyDescent="0.25">
      <c r="A8" s="141" t="s">
        <v>21</v>
      </c>
      <c r="B8" s="142"/>
      <c r="C8" s="143"/>
      <c r="D8" s="143"/>
      <c r="E8" s="143"/>
      <c r="F8" s="144"/>
      <c r="G8" s="145"/>
      <c r="H8" s="146"/>
      <c r="I8" s="147"/>
      <c r="J8" s="29"/>
      <c r="K8" s="29"/>
    </row>
    <row r="9" spans="1:11" ht="17.100000000000001" customHeight="1" x14ac:dyDescent="0.2">
      <c r="A9" s="137" t="s">
        <v>6</v>
      </c>
      <c r="B9" s="138"/>
      <c r="C9" s="139"/>
      <c r="D9" s="139"/>
      <c r="E9" s="139"/>
      <c r="F9" s="140"/>
      <c r="G9" s="134" t="e">
        <f t="shared" ref="G9:G10" si="0">ROUND(MEDIAN(B9:F9),3)</f>
        <v>#NUM!</v>
      </c>
      <c r="H9" s="135"/>
      <c r="I9" s="136"/>
      <c r="J9" s="29"/>
      <c r="K9" s="29"/>
    </row>
    <row r="10" spans="1:11" ht="17.100000000000001" customHeight="1" thickBot="1" x14ac:dyDescent="0.25">
      <c r="A10" s="148" t="s">
        <v>7</v>
      </c>
      <c r="B10" s="149"/>
      <c r="C10" s="150"/>
      <c r="D10" s="150"/>
      <c r="E10" s="150"/>
      <c r="F10" s="151"/>
      <c r="G10" s="152" t="e">
        <f t="shared" si="0"/>
        <v>#NUM!</v>
      </c>
      <c r="H10" s="153"/>
      <c r="I10" s="154"/>
      <c r="J10" s="29"/>
      <c r="K10" s="29"/>
    </row>
    <row r="11" spans="1:11" ht="17.100000000000001" customHeight="1" thickBot="1" x14ac:dyDescent="0.25">
      <c r="A11" s="141" t="s">
        <v>22</v>
      </c>
      <c r="B11" s="142"/>
      <c r="C11" s="143"/>
      <c r="D11" s="143"/>
      <c r="E11" s="143"/>
      <c r="F11" s="144"/>
      <c r="G11" s="145"/>
      <c r="H11" s="146"/>
      <c r="I11" s="147"/>
      <c r="J11" s="29"/>
      <c r="K11" s="29"/>
    </row>
    <row r="12" spans="1:11" ht="17.100000000000001" customHeight="1" x14ac:dyDescent="0.2">
      <c r="A12" s="137" t="s">
        <v>8</v>
      </c>
      <c r="B12" s="138"/>
      <c r="C12" s="139"/>
      <c r="D12" s="139"/>
      <c r="E12" s="139"/>
      <c r="F12" s="140"/>
      <c r="G12" s="134" t="e">
        <f t="shared" ref="G12:G16" si="1">ROUND(MEDIAN(B12:F12),3)</f>
        <v>#NUM!</v>
      </c>
      <c r="H12" s="135"/>
      <c r="I12" s="136"/>
      <c r="J12" s="29"/>
      <c r="K12" s="29"/>
    </row>
    <row r="13" spans="1:11" ht="17.100000000000001" customHeight="1" x14ac:dyDescent="0.2">
      <c r="A13" s="155" t="s">
        <v>9</v>
      </c>
      <c r="B13" s="156"/>
      <c r="C13" s="157"/>
      <c r="D13" s="157"/>
      <c r="E13" s="157"/>
      <c r="F13" s="158"/>
      <c r="G13" s="134" t="e">
        <f t="shared" si="1"/>
        <v>#NUM!</v>
      </c>
      <c r="H13" s="135"/>
      <c r="I13" s="136"/>
      <c r="J13" s="29"/>
      <c r="K13" s="29"/>
    </row>
    <row r="14" spans="1:11" ht="17.100000000000001" customHeight="1" x14ac:dyDescent="0.2">
      <c r="A14" s="137" t="s">
        <v>10</v>
      </c>
      <c r="B14" s="138"/>
      <c r="C14" s="139"/>
      <c r="D14" s="139"/>
      <c r="E14" s="139"/>
      <c r="F14" s="140"/>
      <c r="G14" s="134" t="e">
        <f t="shared" si="1"/>
        <v>#NUM!</v>
      </c>
      <c r="H14" s="135"/>
      <c r="I14" s="136"/>
      <c r="J14" s="29"/>
      <c r="K14" s="29"/>
    </row>
    <row r="15" spans="1:11" ht="17.100000000000001" customHeight="1" x14ac:dyDescent="0.2">
      <c r="A15" s="155" t="s">
        <v>11</v>
      </c>
      <c r="B15" s="156"/>
      <c r="C15" s="157"/>
      <c r="D15" s="157"/>
      <c r="E15" s="157"/>
      <c r="F15" s="158"/>
      <c r="G15" s="134" t="e">
        <f t="shared" si="1"/>
        <v>#NUM!</v>
      </c>
      <c r="H15" s="135"/>
      <c r="I15" s="136"/>
      <c r="J15" s="29"/>
      <c r="K15" s="29"/>
    </row>
    <row r="16" spans="1:11" ht="17.100000000000001" customHeight="1" thickBot="1" x14ac:dyDescent="0.25">
      <c r="A16" s="148" t="s">
        <v>13</v>
      </c>
      <c r="B16" s="149"/>
      <c r="C16" s="150"/>
      <c r="D16" s="150"/>
      <c r="E16" s="150"/>
      <c r="F16" s="151"/>
      <c r="G16" s="152" t="e">
        <f t="shared" si="1"/>
        <v>#NUM!</v>
      </c>
      <c r="H16" s="153"/>
      <c r="I16" s="154"/>
      <c r="J16" s="29"/>
      <c r="K16" s="29"/>
    </row>
    <row r="17" spans="1:11" ht="17.100000000000001" customHeight="1" thickBot="1" x14ac:dyDescent="0.25">
      <c r="A17" s="159" t="s">
        <v>23</v>
      </c>
      <c r="B17" s="160"/>
      <c r="C17" s="161"/>
      <c r="D17" s="161"/>
      <c r="E17" s="161"/>
      <c r="F17" s="162"/>
      <c r="G17" s="145"/>
      <c r="H17" s="146"/>
      <c r="I17" s="147"/>
      <c r="J17" s="29"/>
      <c r="K17" s="29"/>
    </row>
    <row r="18" spans="1:11" ht="17.100000000000001" customHeight="1" x14ac:dyDescent="0.2">
      <c r="A18" s="163" t="s">
        <v>19</v>
      </c>
      <c r="B18" s="164"/>
      <c r="C18" s="165"/>
      <c r="D18" s="165"/>
      <c r="E18" s="165"/>
      <c r="F18" s="166"/>
      <c r="G18" s="167" t="e">
        <f t="shared" ref="G18:G25" si="2">ROUND(MEDIAN(B18:F18),3)</f>
        <v>#NUM!</v>
      </c>
      <c r="H18" s="168"/>
      <c r="I18" s="169"/>
      <c r="J18" s="29"/>
      <c r="K18" s="29"/>
    </row>
    <row r="19" spans="1:11" ht="17.100000000000001" customHeight="1" x14ac:dyDescent="0.2">
      <c r="A19" s="137" t="s">
        <v>18</v>
      </c>
      <c r="B19" s="138"/>
      <c r="C19" s="139"/>
      <c r="D19" s="139"/>
      <c r="E19" s="139"/>
      <c r="F19" s="140"/>
      <c r="G19" s="134" t="e">
        <f t="shared" si="2"/>
        <v>#NUM!</v>
      </c>
      <c r="H19" s="135"/>
      <c r="I19" s="136"/>
      <c r="J19" s="29"/>
      <c r="K19" s="29"/>
    </row>
    <row r="20" spans="1:11" ht="17.100000000000001" customHeight="1" x14ac:dyDescent="0.2">
      <c r="A20" s="137" t="s">
        <v>83</v>
      </c>
      <c r="B20" s="138"/>
      <c r="C20" s="139"/>
      <c r="D20" s="139"/>
      <c r="E20" s="139"/>
      <c r="F20" s="140"/>
      <c r="G20" s="134" t="e">
        <f t="shared" si="2"/>
        <v>#NUM!</v>
      </c>
      <c r="H20" s="135"/>
      <c r="I20" s="136"/>
      <c r="J20" s="29"/>
      <c r="K20" s="29"/>
    </row>
    <row r="21" spans="1:11" ht="17.100000000000001" customHeight="1" x14ac:dyDescent="0.2">
      <c r="A21" s="137" t="s">
        <v>84</v>
      </c>
      <c r="B21" s="138"/>
      <c r="C21" s="139"/>
      <c r="D21" s="139"/>
      <c r="E21" s="139"/>
      <c r="F21" s="140"/>
      <c r="G21" s="134" t="e">
        <f t="shared" si="2"/>
        <v>#NUM!</v>
      </c>
      <c r="H21" s="135"/>
      <c r="I21" s="136"/>
      <c r="J21" s="29"/>
      <c r="K21" s="29"/>
    </row>
    <row r="22" spans="1:11" ht="17.100000000000001" customHeight="1" x14ac:dyDescent="0.2">
      <c r="A22" s="137" t="s">
        <v>14</v>
      </c>
      <c r="B22" s="138"/>
      <c r="C22" s="139"/>
      <c r="D22" s="139"/>
      <c r="E22" s="139"/>
      <c r="F22" s="140"/>
      <c r="G22" s="134" t="e">
        <f t="shared" si="2"/>
        <v>#NUM!</v>
      </c>
      <c r="H22" s="135"/>
      <c r="I22" s="136"/>
      <c r="J22" s="29"/>
      <c r="K22" s="29"/>
    </row>
    <row r="23" spans="1:11" ht="17.100000000000001" customHeight="1" x14ac:dyDescent="0.2">
      <c r="A23" s="137" t="s">
        <v>15</v>
      </c>
      <c r="B23" s="138"/>
      <c r="C23" s="139"/>
      <c r="D23" s="139"/>
      <c r="E23" s="139"/>
      <c r="F23" s="140"/>
      <c r="G23" s="134" t="e">
        <f t="shared" si="2"/>
        <v>#NUM!</v>
      </c>
      <c r="H23" s="135"/>
      <c r="I23" s="136"/>
      <c r="J23" s="29"/>
      <c r="K23" s="29"/>
    </row>
    <row r="24" spans="1:11" ht="17.100000000000001" customHeight="1" x14ac:dyDescent="0.2">
      <c r="A24" s="137" t="s">
        <v>37</v>
      </c>
      <c r="B24" s="138"/>
      <c r="C24" s="139"/>
      <c r="D24" s="139"/>
      <c r="E24" s="139"/>
      <c r="F24" s="140"/>
      <c r="G24" s="134" t="e">
        <f t="shared" si="2"/>
        <v>#NUM!</v>
      </c>
      <c r="H24" s="135"/>
      <c r="I24" s="136"/>
      <c r="J24" s="29"/>
      <c r="K24" s="29"/>
    </row>
    <row r="25" spans="1:11" ht="17.100000000000001" customHeight="1" thickBot="1" x14ac:dyDescent="0.25">
      <c r="A25" s="170" t="s">
        <v>13</v>
      </c>
      <c r="B25" s="171"/>
      <c r="C25" s="172"/>
      <c r="D25" s="172"/>
      <c r="E25" s="172"/>
      <c r="F25" s="173"/>
      <c r="G25" s="174" t="e">
        <f t="shared" si="2"/>
        <v>#NUM!</v>
      </c>
      <c r="H25" s="175"/>
      <c r="I25" s="176"/>
      <c r="J25" s="29"/>
      <c r="K25" s="29"/>
    </row>
    <row r="26" spans="1:11" ht="17.100000000000001" customHeight="1" x14ac:dyDescent="0.2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</row>
    <row r="27" spans="1:11" ht="17.100000000000001" customHeight="1" x14ac:dyDescent="0.2">
      <c r="A27" s="195" t="s">
        <v>112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</row>
    <row r="28" spans="1:11" ht="17.100000000000001" customHeight="1" x14ac:dyDescent="0.2">
      <c r="A28" s="193" t="s">
        <v>38</v>
      </c>
      <c r="B28" s="194"/>
      <c r="C28" s="194"/>
      <c r="D28" s="193"/>
      <c r="E28" s="29"/>
      <c r="F28" s="29"/>
      <c r="G28" s="29"/>
      <c r="H28" s="29"/>
      <c r="I28" s="29"/>
      <c r="J28" s="29"/>
      <c r="K28" s="29"/>
    </row>
    <row r="29" spans="1:11" ht="17.100000000000001" customHeight="1" x14ac:dyDescent="0.2">
      <c r="A29" s="215"/>
      <c r="B29" s="215"/>
      <c r="C29" s="215"/>
      <c r="D29" s="215"/>
      <c r="E29" s="215"/>
      <c r="F29" s="215"/>
      <c r="G29" s="215"/>
      <c r="H29" s="215"/>
      <c r="I29" s="215"/>
      <c r="J29" s="29"/>
      <c r="K29" s="29"/>
    </row>
    <row r="30" spans="1:11" ht="17.100000000000001" customHeight="1" x14ac:dyDescent="0.2">
      <c r="A30" s="194" t="s">
        <v>39</v>
      </c>
      <c r="B30" s="226" t="e">
        <f>(-0.7182+(0.1451*B31)-(0.00068*B31^2)+(0.0000014*B31^3))</f>
        <v>#NUM!</v>
      </c>
      <c r="C30" s="194"/>
      <c r="D30" s="227"/>
      <c r="E30" s="194"/>
      <c r="F30" s="194"/>
      <c r="G30" s="215"/>
      <c r="H30" s="215"/>
      <c r="I30" s="215"/>
      <c r="J30" s="29"/>
      <c r="K30" s="29"/>
    </row>
    <row r="31" spans="1:11" ht="17.100000000000001" customHeight="1" x14ac:dyDescent="0.2">
      <c r="A31" s="194" t="s">
        <v>40</v>
      </c>
      <c r="B31" s="194" t="e">
        <f>SUM(G18+G22+G19)*170.18/$G$7</f>
        <v>#NUM!</v>
      </c>
      <c r="C31" s="194"/>
      <c r="D31" s="194"/>
      <c r="E31" s="194"/>
      <c r="F31" s="194"/>
      <c r="G31" s="215"/>
      <c r="H31" s="215"/>
      <c r="I31" s="215"/>
      <c r="J31" s="29"/>
      <c r="K31" s="29"/>
    </row>
    <row r="32" spans="1:11" ht="17.100000000000001" customHeight="1" x14ac:dyDescent="0.2">
      <c r="A32" s="194"/>
      <c r="B32" s="194"/>
      <c r="C32" s="194"/>
      <c r="D32" s="193"/>
      <c r="E32" s="194"/>
      <c r="F32" s="194"/>
      <c r="G32" s="215"/>
      <c r="H32" s="215"/>
      <c r="I32" s="215"/>
      <c r="J32" s="29"/>
      <c r="K32" s="29"/>
    </row>
    <row r="33" spans="1:11" ht="17.100000000000001" customHeight="1" x14ac:dyDescent="0.2">
      <c r="A33" s="194" t="s">
        <v>41</v>
      </c>
      <c r="B33" s="226" t="e">
        <f>(0.858*G9)+(0.601*G10)+(0.188*(G13-G18/10))+(0.161*(G16-G25/10))-(G7*0.131)+4.5</f>
        <v>#NUM!</v>
      </c>
      <c r="C33" s="194"/>
      <c r="D33" s="227"/>
      <c r="E33" s="194"/>
      <c r="F33" s="194"/>
      <c r="G33" s="215"/>
      <c r="H33" s="215"/>
      <c r="I33" s="215"/>
      <c r="J33" s="29"/>
      <c r="K33" s="29"/>
    </row>
    <row r="34" spans="1:11" ht="17.100000000000001" customHeight="1" x14ac:dyDescent="0.2">
      <c r="A34" s="194"/>
      <c r="B34" s="194"/>
      <c r="C34" s="194"/>
      <c r="D34" s="194"/>
      <c r="E34" s="194"/>
      <c r="F34" s="194"/>
      <c r="G34" s="215"/>
      <c r="H34" s="215"/>
      <c r="I34" s="215"/>
      <c r="J34" s="29"/>
      <c r="K34" s="29"/>
    </row>
    <row r="35" spans="1:11" ht="17.100000000000001" customHeight="1" x14ac:dyDescent="0.2">
      <c r="A35" s="194" t="s">
        <v>42</v>
      </c>
      <c r="B35" s="226" t="e">
        <f>IF(B36&gt;=40.75,0.732*B36-28.58,0.463*B36-17.63)</f>
        <v>#NUM!</v>
      </c>
      <c r="C35" s="194"/>
      <c r="D35" s="194"/>
      <c r="E35" s="194"/>
      <c r="F35" s="194"/>
      <c r="G35" s="215"/>
      <c r="H35" s="215"/>
      <c r="I35" s="215"/>
      <c r="J35" s="29"/>
      <c r="K35" s="29"/>
    </row>
    <row r="36" spans="1:11" ht="17.100000000000001" customHeight="1" x14ac:dyDescent="0.2">
      <c r="A36" s="194" t="s">
        <v>43</v>
      </c>
      <c r="B36" s="194" t="e">
        <f>G7/(G6)^0.3333</f>
        <v>#NUM!</v>
      </c>
      <c r="C36" s="194"/>
      <c r="D36" s="194"/>
      <c r="E36" s="194"/>
      <c r="F36" s="194"/>
      <c r="G36" s="215"/>
      <c r="H36" s="215"/>
      <c r="I36" s="215"/>
      <c r="J36" s="29"/>
      <c r="K36" s="29"/>
    </row>
    <row r="37" spans="1:11" ht="17.100000000000001" customHeight="1" x14ac:dyDescent="0.2">
      <c r="A37" s="194"/>
      <c r="B37" s="194"/>
      <c r="C37" s="194"/>
      <c r="D37" s="194"/>
      <c r="E37" s="194"/>
      <c r="F37" s="194"/>
      <c r="G37" s="215"/>
      <c r="H37" s="215"/>
      <c r="I37" s="215"/>
      <c r="J37" s="29"/>
      <c r="K37" s="29"/>
    </row>
    <row r="38" spans="1:11" ht="17.100000000000001" customHeight="1" x14ac:dyDescent="0.2">
      <c r="A38" s="228" t="s">
        <v>99</v>
      </c>
      <c r="B38" s="229"/>
      <c r="C38" s="229" t="s">
        <v>98</v>
      </c>
      <c r="D38" s="228"/>
      <c r="E38" s="229"/>
      <c r="F38" s="194"/>
      <c r="G38" s="215"/>
      <c r="H38" s="215"/>
      <c r="I38" s="215"/>
      <c r="J38" s="29"/>
      <c r="K38" s="29"/>
    </row>
    <row r="39" spans="1:11" ht="17.100000000000001" customHeight="1" x14ac:dyDescent="0.2">
      <c r="A39" s="229" t="s">
        <v>93</v>
      </c>
      <c r="B39" s="230"/>
      <c r="C39" s="229" t="s">
        <v>95</v>
      </c>
      <c r="D39" s="230" t="s">
        <v>96</v>
      </c>
      <c r="E39" s="229"/>
      <c r="F39" s="194"/>
      <c r="G39" s="215"/>
      <c r="H39" s="215"/>
      <c r="I39" s="215"/>
      <c r="J39" s="29"/>
      <c r="K39" s="29"/>
    </row>
    <row r="40" spans="1:11" ht="17.100000000000001" customHeight="1" x14ac:dyDescent="0.2">
      <c r="A40" s="229" t="s">
        <v>94</v>
      </c>
      <c r="B40" s="231">
        <f>B18+B19+B20+B21</f>
        <v>0</v>
      </c>
      <c r="C40" s="229"/>
      <c r="D40" s="230"/>
      <c r="E40" s="229"/>
      <c r="F40" s="194"/>
      <c r="G40" s="215"/>
      <c r="H40" s="215"/>
      <c r="I40" s="215"/>
      <c r="J40" s="29"/>
      <c r="K40" s="29"/>
    </row>
    <row r="41" spans="1:11" ht="17.100000000000001" customHeight="1" x14ac:dyDescent="0.2">
      <c r="A41" s="229" t="s">
        <v>97</v>
      </c>
      <c r="B41" s="230" t="e">
        <f>LOG(B40)</f>
        <v>#NUM!</v>
      </c>
      <c r="C41" s="229" t="e">
        <f>1.1765-(0.0744*B41)</f>
        <v>#NUM!</v>
      </c>
      <c r="D41" s="230" t="e">
        <f>1.1567-(0.0717*B41)</f>
        <v>#NUM!</v>
      </c>
      <c r="E41" s="229"/>
      <c r="F41" s="194"/>
      <c r="G41" s="215"/>
      <c r="H41" s="215"/>
      <c r="I41" s="215"/>
      <c r="J41" s="29"/>
      <c r="K41" s="29"/>
    </row>
    <row r="42" spans="1:11" ht="17.100000000000001" customHeight="1" x14ac:dyDescent="0.2">
      <c r="A42" s="229" t="s">
        <v>126</v>
      </c>
      <c r="B42" s="230"/>
      <c r="C42" s="231" t="e">
        <f>(495/C41)-450</f>
        <v>#NUM!</v>
      </c>
      <c r="D42" s="231" t="e">
        <f>(495/D41)-450</f>
        <v>#NUM!</v>
      </c>
      <c r="E42" s="229"/>
      <c r="F42" s="194"/>
      <c r="G42" s="215"/>
      <c r="H42" s="215"/>
      <c r="I42" s="215"/>
      <c r="J42" s="29"/>
      <c r="K42" s="29"/>
    </row>
    <row r="43" spans="1:11" x14ac:dyDescent="0.2">
      <c r="A43" s="229" t="s">
        <v>121</v>
      </c>
      <c r="B43" s="232"/>
      <c r="C43" s="232"/>
      <c r="D43" s="229"/>
      <c r="E43" s="229"/>
      <c r="F43" s="194"/>
      <c r="G43" s="215"/>
      <c r="H43" s="215"/>
      <c r="I43" s="215"/>
      <c r="J43" s="29"/>
      <c r="K43" s="29"/>
    </row>
    <row r="44" spans="1:11" x14ac:dyDescent="0.2">
      <c r="A44" s="233" t="s">
        <v>122</v>
      </c>
      <c r="B44" s="234" t="e">
        <f>G18+G19+G20+G22+G23+G24+G25</f>
        <v>#NUM!</v>
      </c>
      <c r="C44" s="233" t="e">
        <f>1.0988-(0.0004*(B44))</f>
        <v>#NUM!</v>
      </c>
      <c r="D44" s="233" t="e">
        <f>1.17484-(0.07229*LOG(B45))</f>
        <v>#NUM!</v>
      </c>
      <c r="E44" s="233"/>
      <c r="F44" s="235"/>
      <c r="G44" s="216"/>
      <c r="H44" s="216"/>
      <c r="I44" s="216"/>
      <c r="J44" s="29"/>
      <c r="K44" s="29"/>
    </row>
    <row r="45" spans="1:11" x14ac:dyDescent="0.2">
      <c r="A45" s="233" t="s">
        <v>123</v>
      </c>
      <c r="B45" s="236" t="e">
        <f>G18+G19+G22+G25</f>
        <v>#NUM!</v>
      </c>
      <c r="C45" s="233"/>
      <c r="D45" s="233"/>
      <c r="E45" s="233"/>
      <c r="F45" s="235"/>
      <c r="G45" s="216"/>
      <c r="H45" s="216"/>
      <c r="I45" s="216"/>
      <c r="J45" s="29"/>
      <c r="K45" s="29"/>
    </row>
    <row r="46" spans="1:11" x14ac:dyDescent="0.2">
      <c r="A46" s="229" t="s">
        <v>125</v>
      </c>
      <c r="B46" s="236"/>
      <c r="C46" s="233" t="e">
        <f>(495/C44)-450</f>
        <v>#NUM!</v>
      </c>
      <c r="D46" s="233" t="e">
        <f>(495/D44)-450</f>
        <v>#NUM!</v>
      </c>
      <c r="E46" s="233"/>
      <c r="F46" s="235"/>
      <c r="G46" s="216"/>
      <c r="H46" s="216"/>
      <c r="I46" s="216"/>
      <c r="J46" s="29"/>
      <c r="K46" s="29"/>
    </row>
    <row r="47" spans="1:11" x14ac:dyDescent="0.2">
      <c r="A47" s="229" t="s">
        <v>114</v>
      </c>
      <c r="B47" s="234">
        <f>(B12*10-(B18*3.14))^2/(4*3.14)</f>
        <v>0</v>
      </c>
      <c r="C47" s="233"/>
      <c r="D47" s="233"/>
      <c r="E47" s="233"/>
      <c r="F47" s="235"/>
      <c r="G47" s="216"/>
      <c r="H47" s="216"/>
      <c r="I47" s="216"/>
      <c r="J47" s="29"/>
      <c r="K47" s="29"/>
    </row>
    <row r="48" spans="1:11" x14ac:dyDescent="0.2">
      <c r="A48" s="233"/>
      <c r="B48" s="234">
        <f>(B12-(B18*0.314))^2/(4*3.14)</f>
        <v>0</v>
      </c>
      <c r="C48" s="233"/>
      <c r="D48" s="233"/>
      <c r="E48" s="233"/>
      <c r="F48" s="235"/>
      <c r="G48" s="216"/>
      <c r="H48" s="216"/>
      <c r="I48" s="216"/>
      <c r="J48" s="29"/>
      <c r="K48" s="29"/>
    </row>
    <row r="49" spans="1:11" x14ac:dyDescent="0.2">
      <c r="A49" s="216"/>
      <c r="B49" s="216"/>
      <c r="C49" s="216"/>
      <c r="D49" s="216"/>
      <c r="E49" s="216"/>
      <c r="F49" s="216"/>
      <c r="G49" s="216"/>
      <c r="H49" s="216"/>
      <c r="I49" s="216"/>
      <c r="J49" s="29"/>
      <c r="K49" s="29"/>
    </row>
    <row r="50" spans="1:11" x14ac:dyDescent="0.2">
      <c r="A50" s="216"/>
      <c r="B50" s="216"/>
      <c r="C50" s="216"/>
      <c r="D50" s="216"/>
      <c r="E50" s="216"/>
      <c r="F50" s="216"/>
      <c r="G50" s="216"/>
      <c r="H50" s="216"/>
      <c r="I50" s="216"/>
      <c r="J50" s="29"/>
      <c r="K50" s="29"/>
    </row>
    <row r="51" spans="1:11" x14ac:dyDescent="0.2">
      <c r="J51" s="29"/>
      <c r="K51" s="29"/>
    </row>
    <row r="52" spans="1:11" x14ac:dyDescent="0.2">
      <c r="J52" s="29"/>
      <c r="K52" s="29"/>
    </row>
    <row r="53" spans="1:11" x14ac:dyDescent="0.2">
      <c r="J53" s="29"/>
      <c r="K53" s="29"/>
    </row>
    <row r="54" spans="1:11" x14ac:dyDescent="0.2">
      <c r="J54" s="29"/>
      <c r="K54" s="29"/>
    </row>
    <row r="55" spans="1:11" x14ac:dyDescent="0.2">
      <c r="J55" s="29"/>
      <c r="K55" s="29"/>
    </row>
    <row r="56" spans="1:11" x14ac:dyDescent="0.2">
      <c r="J56" s="29"/>
      <c r="K56" s="29"/>
    </row>
    <row r="57" spans="1:11" x14ac:dyDescent="0.2">
      <c r="J57" s="29"/>
      <c r="K57" s="29"/>
    </row>
    <row r="58" spans="1:11" x14ac:dyDescent="0.2">
      <c r="J58" s="29"/>
      <c r="K58" s="29"/>
    </row>
    <row r="59" spans="1:11" x14ac:dyDescent="0.2">
      <c r="J59" s="29"/>
      <c r="K59" s="29"/>
    </row>
    <row r="60" spans="1:11" x14ac:dyDescent="0.2">
      <c r="J60" s="29"/>
      <c r="K60" s="29"/>
    </row>
    <row r="61" spans="1:11" x14ac:dyDescent="0.2">
      <c r="J61" s="29"/>
      <c r="K61" s="29"/>
    </row>
    <row r="62" spans="1:11" x14ac:dyDescent="0.2">
      <c r="J62" s="29"/>
      <c r="K62" s="29"/>
    </row>
    <row r="63" spans="1:11" x14ac:dyDescent="0.2">
      <c r="J63" s="29"/>
      <c r="K63" s="29"/>
    </row>
    <row r="64" spans="1:11" x14ac:dyDescent="0.2">
      <c r="J64" s="29"/>
      <c r="K64" s="29"/>
    </row>
    <row r="65" spans="10:11" x14ac:dyDescent="0.2">
      <c r="J65" s="29"/>
      <c r="K65" s="29"/>
    </row>
    <row r="66" spans="10:11" x14ac:dyDescent="0.2">
      <c r="J66" s="29"/>
      <c r="K66" s="29"/>
    </row>
    <row r="67" spans="10:11" x14ac:dyDescent="0.2">
      <c r="J67" s="29"/>
      <c r="K67" s="29"/>
    </row>
    <row r="68" spans="10:11" x14ac:dyDescent="0.2">
      <c r="J68" s="29"/>
      <c r="K68" s="29"/>
    </row>
    <row r="69" spans="10:11" x14ac:dyDescent="0.2">
      <c r="J69" s="29"/>
      <c r="K69" s="29"/>
    </row>
    <row r="70" spans="10:11" x14ac:dyDescent="0.2">
      <c r="J70" s="29"/>
      <c r="K70" s="29"/>
    </row>
    <row r="71" spans="10:11" ht="12.95" customHeight="1" x14ac:dyDescent="0.2">
      <c r="J71" s="29"/>
      <c r="K71" s="29"/>
    </row>
    <row r="72" spans="10:11" x14ac:dyDescent="0.2">
      <c r="J72" s="29"/>
      <c r="K72" s="29"/>
    </row>
    <row r="73" spans="10:11" x14ac:dyDescent="0.2">
      <c r="J73" s="29"/>
      <c r="K73" s="29"/>
    </row>
    <row r="74" spans="10:11" x14ac:dyDescent="0.2">
      <c r="J74" s="29"/>
      <c r="K74" s="29"/>
    </row>
    <row r="75" spans="10:11" x14ac:dyDescent="0.2">
      <c r="J75" s="29"/>
      <c r="K75" s="29"/>
    </row>
    <row r="76" spans="10:11" x14ac:dyDescent="0.2">
      <c r="J76" s="29"/>
      <c r="K76" s="29"/>
    </row>
    <row r="77" spans="10:11" x14ac:dyDescent="0.2">
      <c r="J77" s="29"/>
      <c r="K77" s="29"/>
    </row>
    <row r="78" spans="10:11" x14ac:dyDescent="0.2">
      <c r="J78" s="29"/>
      <c r="K78" s="29"/>
    </row>
    <row r="79" spans="10:11" x14ac:dyDescent="0.2">
      <c r="J79" s="29"/>
      <c r="K79" s="29"/>
    </row>
    <row r="80" spans="10:11" x14ac:dyDescent="0.2">
      <c r="J80" s="29"/>
      <c r="K80" s="29"/>
    </row>
    <row r="81" spans="10:11" x14ac:dyDescent="0.2">
      <c r="J81" s="29"/>
      <c r="K81" s="29"/>
    </row>
    <row r="82" spans="10:11" ht="12.95" customHeight="1" x14ac:dyDescent="0.2">
      <c r="J82" s="29"/>
      <c r="K82" s="29"/>
    </row>
    <row r="83" spans="10:11" x14ac:dyDescent="0.2">
      <c r="J83" s="29"/>
      <c r="K83" s="29"/>
    </row>
    <row r="84" spans="10:11" x14ac:dyDescent="0.2">
      <c r="J84" s="29"/>
      <c r="K84" s="29"/>
    </row>
    <row r="85" spans="10:11" x14ac:dyDescent="0.2">
      <c r="J85" s="29"/>
      <c r="K85" s="29"/>
    </row>
    <row r="86" spans="10:11" x14ac:dyDescent="0.2">
      <c r="J86" s="29"/>
      <c r="K86" s="29"/>
    </row>
    <row r="87" spans="10:11" x14ac:dyDescent="0.2">
      <c r="J87" s="29"/>
      <c r="K87" s="29"/>
    </row>
    <row r="88" spans="10:11" x14ac:dyDescent="0.2">
      <c r="J88" s="29"/>
      <c r="K88" s="29"/>
    </row>
    <row r="89" spans="10:11" x14ac:dyDescent="0.2">
      <c r="J89" s="29"/>
      <c r="K89" s="29"/>
    </row>
    <row r="90" spans="10:11" x14ac:dyDescent="0.2">
      <c r="J90" s="29"/>
      <c r="K90" s="29"/>
    </row>
    <row r="91" spans="10:11" x14ac:dyDescent="0.2">
      <c r="J91" s="29"/>
      <c r="K91" s="29"/>
    </row>
    <row r="92" spans="10:11" x14ac:dyDescent="0.2">
      <c r="J92" s="29"/>
      <c r="K92" s="29"/>
    </row>
    <row r="93" spans="10:11" ht="12.95" customHeight="1" x14ac:dyDescent="0.2">
      <c r="J93" s="29"/>
      <c r="K93" s="29"/>
    </row>
    <row r="94" spans="10:11" x14ac:dyDescent="0.2">
      <c r="J94" s="29"/>
      <c r="K94" s="29"/>
    </row>
    <row r="95" spans="10:11" x14ac:dyDescent="0.2">
      <c r="J95" s="29"/>
      <c r="K95" s="29"/>
    </row>
    <row r="96" spans="10:11" x14ac:dyDescent="0.2">
      <c r="J96" s="29"/>
      <c r="K96" s="29"/>
    </row>
    <row r="97" spans="10:11" x14ac:dyDescent="0.2">
      <c r="J97" s="29"/>
      <c r="K97" s="29"/>
    </row>
    <row r="98" spans="10:11" x14ac:dyDescent="0.2">
      <c r="J98" s="29"/>
      <c r="K98" s="29"/>
    </row>
    <row r="99" spans="10:11" x14ac:dyDescent="0.2">
      <c r="J99" s="29"/>
      <c r="K99" s="29"/>
    </row>
    <row r="100" spans="10:11" x14ac:dyDescent="0.2">
      <c r="J100" s="29"/>
      <c r="K100" s="29"/>
    </row>
    <row r="101" spans="10:11" x14ac:dyDescent="0.2">
      <c r="J101" s="29"/>
      <c r="K101" s="29"/>
    </row>
    <row r="102" spans="10:11" x14ac:dyDescent="0.2">
      <c r="J102" s="29"/>
      <c r="K102" s="29"/>
    </row>
    <row r="103" spans="10:11" x14ac:dyDescent="0.2">
      <c r="J103" s="29"/>
      <c r="K103" s="29"/>
    </row>
    <row r="104" spans="10:11" x14ac:dyDescent="0.2">
      <c r="J104" s="29"/>
      <c r="K104" s="29"/>
    </row>
    <row r="105" spans="10:11" x14ac:dyDescent="0.2">
      <c r="J105" s="29"/>
      <c r="K105" s="29"/>
    </row>
    <row r="106" spans="10:11" x14ac:dyDescent="0.2">
      <c r="J106" s="29"/>
      <c r="K106" s="29"/>
    </row>
    <row r="107" spans="10:11" x14ac:dyDescent="0.2">
      <c r="J107" s="29"/>
      <c r="K107" s="29"/>
    </row>
    <row r="108" spans="10:11" x14ac:dyDescent="0.2">
      <c r="J108" s="29"/>
      <c r="K108" s="29"/>
    </row>
    <row r="109" spans="10:11" x14ac:dyDescent="0.2">
      <c r="J109" s="29"/>
      <c r="K109" s="29"/>
    </row>
    <row r="110" spans="10:11" x14ac:dyDescent="0.2">
      <c r="J110" s="29"/>
      <c r="K110" s="29"/>
    </row>
    <row r="111" spans="10:11" x14ac:dyDescent="0.2">
      <c r="J111" s="29"/>
      <c r="K111" s="29"/>
    </row>
    <row r="112" spans="10:11" x14ac:dyDescent="0.2">
      <c r="J112" s="29"/>
      <c r="K112" s="29"/>
    </row>
    <row r="113" spans="10:11" x14ac:dyDescent="0.2">
      <c r="J113" s="29"/>
      <c r="K113" s="29"/>
    </row>
    <row r="114" spans="10:11" x14ac:dyDescent="0.2">
      <c r="J114" s="29"/>
      <c r="K114" s="29"/>
    </row>
    <row r="115" spans="10:11" x14ac:dyDescent="0.2">
      <c r="J115" s="29"/>
      <c r="K115" s="29"/>
    </row>
    <row r="116" spans="10:11" x14ac:dyDescent="0.2">
      <c r="J116" s="29"/>
      <c r="K116" s="29"/>
    </row>
    <row r="117" spans="10:11" x14ac:dyDescent="0.2">
      <c r="J117" s="29"/>
      <c r="K117" s="29"/>
    </row>
    <row r="118" spans="10:11" x14ac:dyDescent="0.2">
      <c r="J118" s="29"/>
      <c r="K118" s="29"/>
    </row>
  </sheetData>
  <mergeCells count="6">
    <mergeCell ref="G3:H3"/>
    <mergeCell ref="B2:E2"/>
    <mergeCell ref="C1:D1"/>
    <mergeCell ref="G1:H1"/>
    <mergeCell ref="G2:H2"/>
    <mergeCell ref="C3:D3"/>
  </mergeCells>
  <phoneticPr fontId="15" type="noConversion"/>
  <dataValidations xWindow="710" yWindow="99" count="1">
    <dataValidation type="list" allowBlank="1" showInputMessage="1" showErrorMessage="1" errorTitle="ERROR" error="Debe seleccionar un elemento de  la lista. No es posible ingresar cualquier valor." prompt="Antes de desplegar la lista elija el SEXO." sqref="C1:D1" xr:uid="{00000000-0002-0000-0000-000000000000}">
      <formula1>IF($I$2=1,#REF!,#REF!)</formula1>
    </dataValidation>
  </dataValidations>
  <pageMargins left="0.59055118110236227" right="0.75" top="1.1811023622047245" bottom="1" header="0.39370078740157483" footer="0"/>
  <pageSetup scale="82" orientation="portrait" horizontalDpi="300" verticalDpi="300"/>
  <headerFooter>
    <oddHeader>&amp;C&amp;"Courier New,Negrita"&amp;14Informe de Composición Corporal</oddHeader>
    <oddFooter>&amp;C&amp;"Courier New,Negrita"Francis Holway_x000D_ Nutrición Deportiva</oddFooter>
  </headerFooter>
  <colBreaks count="1" manualBreakCount="1">
    <brk id="9" max="101" man="1"/>
  </colBreaks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FF0000"/>
  </sheetPr>
  <dimension ref="A1:M135"/>
  <sheetViews>
    <sheetView tabSelected="1" view="pageLayout" zoomScale="90" zoomScaleNormal="150" zoomScalePageLayoutView="90" workbookViewId="0">
      <selection activeCell="L68" sqref="L68"/>
    </sheetView>
  </sheetViews>
  <sheetFormatPr baseColWidth="10" defaultColWidth="10.85546875" defaultRowHeight="12.75" x14ac:dyDescent="0.2"/>
  <cols>
    <col min="1" max="2" width="10.28515625" style="30" customWidth="1"/>
    <col min="3" max="3" width="9.42578125" style="30" customWidth="1"/>
    <col min="4" max="4" width="9.28515625" style="30" customWidth="1"/>
    <col min="5" max="5" width="10" style="30" customWidth="1"/>
    <col min="6" max="6" width="10.140625" style="30" customWidth="1"/>
    <col min="7" max="7" width="7.140625" style="30" customWidth="1"/>
    <col min="8" max="8" width="6.7109375" style="30" customWidth="1"/>
    <col min="9" max="9" width="7.140625" style="30" customWidth="1"/>
    <col min="10" max="10" width="15.28515625" style="30" customWidth="1"/>
    <col min="11" max="11" width="10.140625" style="30" customWidth="1"/>
    <col min="12" max="13" width="10.85546875" style="30"/>
    <col min="14" max="14" width="19.42578125" style="30" customWidth="1"/>
    <col min="15" max="16" width="6.42578125" style="30" customWidth="1"/>
    <col min="17" max="17" width="10.85546875" style="30"/>
    <col min="18" max="18" width="6.42578125" style="30" bestFit="1" customWidth="1"/>
    <col min="19" max="19" width="3.42578125" style="30" customWidth="1"/>
    <col min="20" max="16384" width="10.85546875" style="30"/>
  </cols>
  <sheetData>
    <row r="1" spans="1:13" ht="78.75" customHeight="1" x14ac:dyDescent="0.2">
      <c r="A1" s="275" t="s">
        <v>106</v>
      </c>
      <c r="B1" s="276"/>
      <c r="C1" s="276"/>
      <c r="D1" s="276"/>
      <c r="E1" s="276"/>
      <c r="F1" s="276"/>
      <c r="G1" s="276"/>
      <c r="H1" s="277"/>
      <c r="I1" s="278" t="s">
        <v>100</v>
      </c>
      <c r="J1" s="278"/>
      <c r="K1" s="278"/>
      <c r="L1" s="29"/>
      <c r="M1" s="29"/>
    </row>
    <row r="2" spans="1:13" x14ac:dyDescent="0.2">
      <c r="A2" s="31"/>
      <c r="B2" s="32"/>
      <c r="C2" s="32"/>
      <c r="D2" s="32"/>
      <c r="E2" s="32"/>
      <c r="F2" s="32"/>
      <c r="G2" s="32"/>
      <c r="H2" s="32"/>
      <c r="I2" s="32"/>
      <c r="J2" s="32"/>
      <c r="K2" s="33"/>
      <c r="L2" s="29"/>
      <c r="M2" s="29"/>
    </row>
    <row r="3" spans="1:13" ht="15.75" x14ac:dyDescent="0.25">
      <c r="A3" s="31"/>
      <c r="B3" s="32"/>
      <c r="C3" s="34" t="s">
        <v>24</v>
      </c>
      <c r="D3" s="282">
        <f>'HOJA DE TRABAJO'!B2</f>
        <v>0</v>
      </c>
      <c r="E3" s="282"/>
      <c r="F3" s="282"/>
      <c r="G3" s="283"/>
      <c r="H3" s="34" t="s">
        <v>26</v>
      </c>
      <c r="I3" s="35">
        <f>'HOJA DE TRABAJO'!I3</f>
        <v>0</v>
      </c>
      <c r="J3" s="32"/>
      <c r="K3" s="33"/>
      <c r="L3" s="29"/>
      <c r="M3" s="29"/>
    </row>
    <row r="4" spans="1:13" x14ac:dyDescent="0.2">
      <c r="A4" s="31"/>
      <c r="B4" s="32"/>
      <c r="C4" s="32"/>
      <c r="D4" s="32"/>
      <c r="E4" s="32"/>
      <c r="F4" s="32"/>
      <c r="G4" s="32"/>
      <c r="H4" s="32"/>
      <c r="I4" s="32"/>
      <c r="J4" s="32"/>
      <c r="K4" s="33"/>
      <c r="L4" s="29"/>
      <c r="M4" s="29"/>
    </row>
    <row r="5" spans="1:13" ht="14.25" x14ac:dyDescent="0.2">
      <c r="A5" s="31"/>
      <c r="B5" s="32"/>
      <c r="C5" s="251"/>
      <c r="D5" s="252"/>
      <c r="E5" s="36"/>
      <c r="F5" s="251" t="s">
        <v>81</v>
      </c>
      <c r="G5" s="252"/>
      <c r="H5" s="253">
        <f>'HOJA DE TRABAJO'!B3</f>
        <v>0</v>
      </c>
      <c r="I5" s="254"/>
      <c r="J5" s="32"/>
      <c r="K5" s="33"/>
      <c r="L5" s="29"/>
      <c r="M5" s="29"/>
    </row>
    <row r="6" spans="1:13" x14ac:dyDescent="0.2">
      <c r="A6" s="31"/>
      <c r="B6" s="32"/>
      <c r="C6" s="32"/>
      <c r="D6" s="32"/>
      <c r="E6" s="32"/>
      <c r="F6" s="32"/>
      <c r="G6" s="32"/>
      <c r="H6" s="32"/>
      <c r="I6" s="32"/>
      <c r="J6" s="32"/>
      <c r="K6" s="33"/>
      <c r="L6" s="29"/>
      <c r="M6" s="29"/>
    </row>
    <row r="7" spans="1:13" x14ac:dyDescent="0.2">
      <c r="A7" s="37"/>
      <c r="B7" s="38"/>
      <c r="C7" s="38"/>
      <c r="D7" s="38"/>
      <c r="E7" s="38"/>
      <c r="F7" s="38"/>
      <c r="G7" s="38"/>
      <c r="H7" s="38"/>
      <c r="I7" s="38"/>
      <c r="J7" s="38"/>
      <c r="K7" s="39"/>
      <c r="L7" s="29"/>
      <c r="M7" s="29"/>
    </row>
    <row r="8" spans="1:13" ht="25.5" x14ac:dyDescent="0.2">
      <c r="A8" s="40"/>
      <c r="B8" s="41"/>
      <c r="C8" s="41"/>
      <c r="D8" s="41"/>
      <c r="E8" s="42" t="s">
        <v>31</v>
      </c>
      <c r="F8" s="43" t="s">
        <v>36</v>
      </c>
      <c r="G8" s="281"/>
      <c r="H8" s="281"/>
      <c r="I8" s="44"/>
      <c r="J8" s="44"/>
      <c r="K8" s="45"/>
      <c r="L8" s="2" t="s">
        <v>45</v>
      </c>
      <c r="M8" s="29"/>
    </row>
    <row r="9" spans="1:13" x14ac:dyDescent="0.2">
      <c r="A9" s="31"/>
      <c r="B9" s="32"/>
      <c r="C9" s="32"/>
      <c r="D9" s="32"/>
      <c r="E9" s="46"/>
      <c r="F9" s="47"/>
      <c r="G9" s="48"/>
      <c r="H9" s="48"/>
      <c r="I9" s="48"/>
      <c r="J9" s="48"/>
      <c r="K9" s="49"/>
      <c r="L9" s="2"/>
      <c r="M9" s="29"/>
    </row>
    <row r="10" spans="1:13" ht="19.5" customHeight="1" x14ac:dyDescent="0.2">
      <c r="A10" s="50"/>
      <c r="B10" s="181" t="s">
        <v>29</v>
      </c>
      <c r="C10" s="182"/>
      <c r="D10" s="182"/>
      <c r="E10" s="183" t="e">
        <f>'HOJA DE TRABAJO'!G6</f>
        <v>#NUM!</v>
      </c>
      <c r="F10" s="184"/>
      <c r="G10" s="51"/>
      <c r="H10" s="51"/>
      <c r="I10" s="52"/>
      <c r="J10" s="52"/>
      <c r="K10" s="53"/>
      <c r="L10" s="2">
        <v>3</v>
      </c>
      <c r="M10" s="2">
        <v>2</v>
      </c>
    </row>
    <row r="11" spans="1:13" ht="19.5" customHeight="1" x14ac:dyDescent="0.2">
      <c r="A11" s="54"/>
      <c r="B11" s="185" t="s">
        <v>30</v>
      </c>
      <c r="C11" s="186"/>
      <c r="D11" s="186"/>
      <c r="E11" s="187" t="e">
        <f>'HOJA DE TRABAJO'!G7</f>
        <v>#NUM!</v>
      </c>
      <c r="F11" s="188"/>
      <c r="G11" s="55"/>
      <c r="H11" s="55"/>
      <c r="I11" s="56"/>
      <c r="J11" s="56"/>
      <c r="K11" s="57"/>
      <c r="L11" s="2"/>
      <c r="M11" s="2"/>
    </row>
    <row r="12" spans="1:13" ht="19.5" customHeight="1" x14ac:dyDescent="0.2">
      <c r="A12" s="58"/>
      <c r="B12" s="185" t="s">
        <v>6</v>
      </c>
      <c r="C12" s="186"/>
      <c r="D12" s="186"/>
      <c r="E12" s="187" t="e">
        <f>'HOJA DE TRABAJO'!G9</f>
        <v>#NUM!</v>
      </c>
      <c r="F12" s="188"/>
      <c r="G12" s="59"/>
      <c r="H12" s="59"/>
      <c r="I12" s="60"/>
      <c r="J12" s="60"/>
      <c r="K12" s="61"/>
      <c r="L12" s="2">
        <v>2</v>
      </c>
      <c r="M12" s="2">
        <v>1</v>
      </c>
    </row>
    <row r="13" spans="1:13" ht="19.5" customHeight="1" x14ac:dyDescent="0.2">
      <c r="A13" s="62"/>
      <c r="B13" s="189" t="s">
        <v>7</v>
      </c>
      <c r="C13" s="190"/>
      <c r="D13" s="190"/>
      <c r="E13" s="191" t="e">
        <f>'HOJA DE TRABAJO'!G10</f>
        <v>#NUM!</v>
      </c>
      <c r="F13" s="192"/>
      <c r="G13" s="63"/>
      <c r="H13" s="63"/>
      <c r="I13" s="64"/>
      <c r="J13" s="64"/>
      <c r="K13" s="65"/>
      <c r="L13" s="2"/>
      <c r="M13" s="2"/>
    </row>
    <row r="14" spans="1:13" ht="19.5" customHeight="1" x14ac:dyDescent="0.2">
      <c r="A14" s="50"/>
      <c r="B14" s="185" t="s">
        <v>8</v>
      </c>
      <c r="C14" s="186"/>
      <c r="D14" s="186"/>
      <c r="E14" s="187" t="e">
        <f>'HOJA DE TRABAJO'!G12</f>
        <v>#NUM!</v>
      </c>
      <c r="F14" s="188"/>
      <c r="G14" s="55"/>
      <c r="H14" s="55"/>
      <c r="I14" s="56"/>
      <c r="J14" s="56"/>
      <c r="K14" s="57"/>
      <c r="L14" s="29"/>
      <c r="M14" s="2">
        <v>6</v>
      </c>
    </row>
    <row r="15" spans="1:13" ht="19.5" customHeight="1" x14ac:dyDescent="0.2">
      <c r="A15" s="22"/>
      <c r="B15" s="185" t="s">
        <v>9</v>
      </c>
      <c r="C15" s="186"/>
      <c r="D15" s="186"/>
      <c r="E15" s="187" t="e">
        <f>'HOJA DE TRABAJO'!G13</f>
        <v>#NUM!</v>
      </c>
      <c r="F15" s="188"/>
      <c r="G15" s="55"/>
      <c r="H15" s="55"/>
      <c r="I15" s="56"/>
      <c r="J15" s="56"/>
      <c r="K15" s="57"/>
      <c r="L15" s="29"/>
      <c r="M15" s="2">
        <v>5</v>
      </c>
    </row>
    <row r="16" spans="1:13" ht="19.5" customHeight="1" x14ac:dyDescent="0.2">
      <c r="A16" s="22"/>
      <c r="B16" s="185" t="s">
        <v>10</v>
      </c>
      <c r="C16" s="186"/>
      <c r="D16" s="186"/>
      <c r="E16" s="187" t="e">
        <f>'HOJA DE TRABAJO'!G14</f>
        <v>#NUM!</v>
      </c>
      <c r="F16" s="188"/>
      <c r="G16" s="55"/>
      <c r="H16" s="55"/>
      <c r="I16" s="56"/>
      <c r="J16" s="56"/>
      <c r="K16" s="57"/>
      <c r="L16" s="29"/>
      <c r="M16" s="2">
        <v>4</v>
      </c>
    </row>
    <row r="17" spans="1:13" ht="19.5" customHeight="1" x14ac:dyDescent="0.2">
      <c r="A17" s="22"/>
      <c r="B17" s="185" t="s">
        <v>32</v>
      </c>
      <c r="C17" s="186"/>
      <c r="D17" s="186"/>
      <c r="E17" s="187" t="e">
        <f>'HOJA DE TRABAJO'!G15</f>
        <v>#NUM!</v>
      </c>
      <c r="F17" s="188"/>
      <c r="G17" s="55"/>
      <c r="H17" s="55"/>
      <c r="I17" s="56"/>
      <c r="J17" s="56"/>
      <c r="K17" s="57"/>
      <c r="L17" s="29"/>
      <c r="M17" s="2">
        <v>3</v>
      </c>
    </row>
    <row r="18" spans="1:13" ht="19.5" customHeight="1" x14ac:dyDescent="0.2">
      <c r="A18" s="23"/>
      <c r="B18" s="189" t="s">
        <v>13</v>
      </c>
      <c r="C18" s="190"/>
      <c r="D18" s="190"/>
      <c r="E18" s="191" t="e">
        <f>'HOJA DE TRABAJO'!G16</f>
        <v>#NUM!</v>
      </c>
      <c r="F18" s="192"/>
      <c r="G18" s="66"/>
      <c r="H18" s="66"/>
      <c r="I18" s="67"/>
      <c r="J18" s="67"/>
      <c r="K18" s="68"/>
      <c r="L18" s="29"/>
      <c r="M18" s="2">
        <v>2</v>
      </c>
    </row>
    <row r="19" spans="1:13" ht="19.5" customHeight="1" x14ac:dyDescent="0.2">
      <c r="A19" s="58"/>
      <c r="B19" s="181" t="s">
        <v>33</v>
      </c>
      <c r="C19" s="182"/>
      <c r="D19" s="182"/>
      <c r="E19" s="183" t="e">
        <f>'HOJA DE TRABAJO'!G18</f>
        <v>#NUM!</v>
      </c>
      <c r="F19" s="184"/>
      <c r="G19" s="69"/>
      <c r="H19" s="69"/>
      <c r="I19" s="70"/>
      <c r="J19" s="70"/>
      <c r="K19" s="71"/>
      <c r="L19" s="29"/>
      <c r="M19" s="2">
        <v>1</v>
      </c>
    </row>
    <row r="20" spans="1:13" ht="19.5" customHeight="1" x14ac:dyDescent="0.2">
      <c r="A20" s="72"/>
      <c r="B20" s="185" t="s">
        <v>34</v>
      </c>
      <c r="C20" s="186"/>
      <c r="D20" s="186"/>
      <c r="E20" s="187" t="e">
        <f>'HOJA DE TRABAJO'!G19</f>
        <v>#NUM!</v>
      </c>
      <c r="F20" s="188"/>
      <c r="G20" s="59"/>
      <c r="H20" s="59"/>
      <c r="I20" s="60"/>
      <c r="J20" s="60"/>
      <c r="K20" s="61"/>
      <c r="L20" s="29"/>
      <c r="M20" s="2"/>
    </row>
    <row r="21" spans="1:13" ht="19.5" customHeight="1" x14ac:dyDescent="0.2">
      <c r="A21" s="72"/>
      <c r="B21" s="185" t="s">
        <v>83</v>
      </c>
      <c r="C21" s="186"/>
      <c r="D21" s="186"/>
      <c r="E21" s="187" t="e">
        <f>'HOJA DE TRABAJO'!G20</f>
        <v>#NUM!</v>
      </c>
      <c r="F21" s="188"/>
      <c r="G21" s="59"/>
      <c r="H21" s="59"/>
      <c r="I21" s="60"/>
      <c r="J21" s="60"/>
      <c r="K21" s="61"/>
      <c r="L21" s="29"/>
      <c r="M21" s="2">
        <v>10</v>
      </c>
    </row>
    <row r="22" spans="1:13" ht="19.5" customHeight="1" x14ac:dyDescent="0.2">
      <c r="A22" s="72"/>
      <c r="B22" s="185" t="s">
        <v>85</v>
      </c>
      <c r="C22" s="186"/>
      <c r="D22" s="186"/>
      <c r="E22" s="187" t="e">
        <f>'HOJA DE TRABAJO'!G21</f>
        <v>#NUM!</v>
      </c>
      <c r="F22" s="188"/>
      <c r="G22" s="59"/>
      <c r="H22" s="59"/>
      <c r="I22" s="60"/>
      <c r="J22" s="60"/>
      <c r="K22" s="61"/>
      <c r="L22" s="29"/>
      <c r="M22" s="2">
        <v>9</v>
      </c>
    </row>
    <row r="23" spans="1:13" ht="19.5" customHeight="1" x14ac:dyDescent="0.2">
      <c r="A23" s="72"/>
      <c r="B23" s="185" t="s">
        <v>14</v>
      </c>
      <c r="C23" s="186"/>
      <c r="D23" s="186"/>
      <c r="E23" s="187" t="e">
        <f>'HOJA DE TRABAJO'!G22</f>
        <v>#NUM!</v>
      </c>
      <c r="F23" s="188"/>
      <c r="G23" s="59"/>
      <c r="H23" s="59"/>
      <c r="I23" s="60"/>
      <c r="J23" s="60"/>
      <c r="K23" s="61"/>
      <c r="L23" s="29"/>
      <c r="M23" s="2">
        <v>8</v>
      </c>
    </row>
    <row r="24" spans="1:13" ht="19.5" customHeight="1" x14ac:dyDescent="0.2">
      <c r="A24" s="72"/>
      <c r="B24" s="185" t="s">
        <v>15</v>
      </c>
      <c r="C24" s="186"/>
      <c r="D24" s="186"/>
      <c r="E24" s="187" t="e">
        <f>'HOJA DE TRABAJO'!G23</f>
        <v>#NUM!</v>
      </c>
      <c r="F24" s="188"/>
      <c r="G24" s="59"/>
      <c r="H24" s="59"/>
      <c r="I24" s="60"/>
      <c r="J24" s="60"/>
      <c r="K24" s="61"/>
      <c r="L24" s="2">
        <v>9</v>
      </c>
      <c r="M24" s="2">
        <v>7</v>
      </c>
    </row>
    <row r="25" spans="1:13" ht="19.5" customHeight="1" x14ac:dyDescent="0.2">
      <c r="A25" s="72"/>
      <c r="B25" s="185" t="s">
        <v>12</v>
      </c>
      <c r="C25" s="186"/>
      <c r="D25" s="186"/>
      <c r="E25" s="187" t="e">
        <f>'HOJA DE TRABAJO'!G24</f>
        <v>#NUM!</v>
      </c>
      <c r="F25" s="188"/>
      <c r="G25" s="59"/>
      <c r="H25" s="59"/>
      <c r="I25" s="60"/>
      <c r="J25" s="60"/>
      <c r="K25" s="61"/>
      <c r="L25" s="2">
        <v>8</v>
      </c>
      <c r="M25" s="2">
        <v>6</v>
      </c>
    </row>
    <row r="26" spans="1:13" ht="19.5" customHeight="1" x14ac:dyDescent="0.2">
      <c r="A26" s="62"/>
      <c r="B26" s="189" t="s">
        <v>35</v>
      </c>
      <c r="C26" s="190"/>
      <c r="D26" s="190"/>
      <c r="E26" s="191" t="e">
        <f>'HOJA DE TRABAJO'!G25</f>
        <v>#NUM!</v>
      </c>
      <c r="F26" s="192"/>
      <c r="G26" s="63"/>
      <c r="H26" s="63"/>
      <c r="I26" s="64"/>
      <c r="J26" s="64"/>
      <c r="K26" s="65"/>
      <c r="L26" s="2">
        <v>7</v>
      </c>
      <c r="M26" s="2">
        <v>5</v>
      </c>
    </row>
    <row r="27" spans="1:13" ht="19.5" customHeight="1" x14ac:dyDescent="0.2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3"/>
      <c r="L27" s="29"/>
      <c r="M27" s="2">
        <v>6</v>
      </c>
    </row>
    <row r="28" spans="1:13" ht="19.5" customHeight="1" x14ac:dyDescent="0.2">
      <c r="A28" s="31"/>
      <c r="B28" s="178" t="s">
        <v>131</v>
      </c>
      <c r="C28" s="32"/>
      <c r="D28" s="32"/>
      <c r="E28" s="32"/>
      <c r="F28" s="32"/>
      <c r="G28" s="32"/>
      <c r="H28" s="32"/>
      <c r="I28" s="32"/>
      <c r="J28" s="32"/>
      <c r="K28" s="33"/>
      <c r="L28" s="29"/>
      <c r="M28" s="2"/>
    </row>
    <row r="29" spans="1:13" ht="19.5" customHeight="1" x14ac:dyDescent="0.2">
      <c r="A29" s="272"/>
      <c r="B29" s="177" t="s">
        <v>86</v>
      </c>
      <c r="C29" s="38" t="s">
        <v>87</v>
      </c>
      <c r="E29" s="196" t="e">
        <f>E10/(E11*0.01)^2</f>
        <v>#NUM!</v>
      </c>
      <c r="F29" s="38"/>
      <c r="G29" s="38"/>
      <c r="H29" s="38"/>
      <c r="I29" s="38"/>
      <c r="J29" s="38"/>
      <c r="K29" s="268"/>
      <c r="L29" s="2">
        <v>14</v>
      </c>
      <c r="M29" s="2">
        <v>5</v>
      </c>
    </row>
    <row r="30" spans="1:13" ht="19.5" customHeight="1" x14ac:dyDescent="0.2">
      <c r="A30" s="273"/>
      <c r="B30" s="178" t="s">
        <v>88</v>
      </c>
      <c r="C30" s="32"/>
      <c r="E30" s="220" t="e">
        <f>E16/E17</f>
        <v>#NUM!</v>
      </c>
      <c r="F30" s="32"/>
      <c r="G30" s="32"/>
      <c r="H30" s="32"/>
      <c r="I30" s="32"/>
      <c r="J30" s="32"/>
      <c r="K30" s="269"/>
      <c r="L30" s="2"/>
      <c r="M30" s="2"/>
    </row>
    <row r="31" spans="1:13" ht="19.5" customHeight="1" x14ac:dyDescent="0.2">
      <c r="A31" s="273"/>
      <c r="B31" s="178" t="s">
        <v>89</v>
      </c>
      <c r="C31" s="32" t="s">
        <v>90</v>
      </c>
      <c r="E31" s="197" t="e">
        <f>E19+E20+E23+E24+E25+E26</f>
        <v>#NUM!</v>
      </c>
      <c r="F31" s="32"/>
      <c r="G31" s="32"/>
      <c r="H31" s="32"/>
      <c r="I31" s="32"/>
      <c r="J31" s="32"/>
      <c r="K31" s="269"/>
      <c r="L31" s="2"/>
      <c r="M31" s="2"/>
    </row>
    <row r="32" spans="1:13" ht="19.5" customHeight="1" x14ac:dyDescent="0.2">
      <c r="A32" s="273"/>
      <c r="B32" s="178" t="s">
        <v>91</v>
      </c>
      <c r="C32" s="32" t="s">
        <v>92</v>
      </c>
      <c r="E32" s="197" t="e">
        <f>IF('HOJA DE TRABAJO'!I2=1,+'HOJA DE TRABAJO'!C42,+'HOJA DE TRABAJO'!D42)</f>
        <v>#NUM!</v>
      </c>
      <c r="F32" s="32"/>
      <c r="G32" s="279" t="s">
        <v>127</v>
      </c>
      <c r="H32" s="279"/>
      <c r="I32" s="41"/>
      <c r="J32" s="41"/>
      <c r="K32" s="269"/>
      <c r="L32" s="2"/>
      <c r="M32" s="2">
        <v>4</v>
      </c>
    </row>
    <row r="33" spans="1:13" ht="19.5" customHeight="1" x14ac:dyDescent="0.2">
      <c r="A33" s="273"/>
      <c r="B33" s="178" t="s">
        <v>110</v>
      </c>
      <c r="C33" s="32" t="s">
        <v>47</v>
      </c>
      <c r="E33" s="197" t="e">
        <f>E10*E32/100</f>
        <v>#NUM!</v>
      </c>
      <c r="F33" s="280" t="s">
        <v>128</v>
      </c>
      <c r="G33" s="280"/>
      <c r="H33" s="280"/>
      <c r="I33" s="219" t="e">
        <f>E33/(E11/100)^2</f>
        <v>#NUM!</v>
      </c>
      <c r="J33" s="32" t="s">
        <v>130</v>
      </c>
      <c r="K33" s="269"/>
      <c r="L33" s="2">
        <v>12</v>
      </c>
      <c r="M33" s="2">
        <v>3</v>
      </c>
    </row>
    <row r="34" spans="1:13" ht="18.95" customHeight="1" x14ac:dyDescent="0.2">
      <c r="A34" s="273"/>
      <c r="B34" s="178" t="s">
        <v>111</v>
      </c>
      <c r="C34" s="32" t="s">
        <v>47</v>
      </c>
      <c r="E34" s="197" t="e">
        <f>E10-E33</f>
        <v>#NUM!</v>
      </c>
      <c r="F34" s="280" t="s">
        <v>129</v>
      </c>
      <c r="G34" s="280"/>
      <c r="H34" s="280"/>
      <c r="I34" s="219" t="e">
        <f>E34/(E11/100)^2</f>
        <v>#NUM!</v>
      </c>
      <c r="J34" s="32" t="s">
        <v>130</v>
      </c>
      <c r="K34" s="269"/>
      <c r="L34" s="2">
        <v>10</v>
      </c>
      <c r="M34" s="2">
        <v>2</v>
      </c>
    </row>
    <row r="35" spans="1:13" ht="19.5" customHeight="1" x14ac:dyDescent="0.2">
      <c r="A35" s="273"/>
      <c r="B35" s="32"/>
      <c r="C35" s="32"/>
      <c r="D35" s="32"/>
      <c r="E35" s="198"/>
      <c r="F35" s="178"/>
      <c r="G35" s="178"/>
      <c r="H35" s="178"/>
      <c r="I35" s="219"/>
      <c r="J35" s="32"/>
      <c r="K35" s="269"/>
      <c r="L35" s="2"/>
      <c r="M35" s="2">
        <v>1</v>
      </c>
    </row>
    <row r="36" spans="1:13" ht="18.95" customHeight="1" x14ac:dyDescent="0.2">
      <c r="A36" s="273"/>
      <c r="B36" s="178" t="s">
        <v>91</v>
      </c>
      <c r="C36" s="32" t="s">
        <v>124</v>
      </c>
      <c r="D36" s="32"/>
      <c r="E36" s="197" t="e">
        <f>IF('HOJA DE TRABAJO'!I2=1,+'HOJA DE TRABAJO'!C46,+'HOJA DE TRABAJO'!D46)</f>
        <v>#NUM!</v>
      </c>
      <c r="F36" s="178"/>
      <c r="G36" s="178"/>
      <c r="H36" s="178"/>
      <c r="I36" s="219"/>
      <c r="J36" s="32"/>
      <c r="K36" s="269"/>
      <c r="L36" s="2">
        <v>7</v>
      </c>
      <c r="M36" s="29"/>
    </row>
    <row r="37" spans="1:13" ht="18.95" customHeight="1" x14ac:dyDescent="0.2">
      <c r="A37" s="273"/>
      <c r="B37" s="178" t="s">
        <v>110</v>
      </c>
      <c r="C37" s="32" t="s">
        <v>47</v>
      </c>
      <c r="D37" s="32"/>
      <c r="E37" s="197" t="e">
        <f>E10*E36/100</f>
        <v>#NUM!</v>
      </c>
      <c r="F37" s="280" t="s">
        <v>128</v>
      </c>
      <c r="G37" s="280"/>
      <c r="H37" s="280"/>
      <c r="I37" s="219" t="e">
        <f>E37/(E11/100)^2</f>
        <v>#NUM!</v>
      </c>
      <c r="J37" s="32" t="s">
        <v>130</v>
      </c>
      <c r="K37" s="269"/>
      <c r="L37" s="2">
        <v>6</v>
      </c>
      <c r="M37" s="29"/>
    </row>
    <row r="38" spans="1:13" ht="18.95" customHeight="1" x14ac:dyDescent="0.2">
      <c r="A38" s="273"/>
      <c r="B38" s="178" t="s">
        <v>111</v>
      </c>
      <c r="C38" s="32" t="s">
        <v>47</v>
      </c>
      <c r="D38" s="32"/>
      <c r="E38" s="197" t="e">
        <f>E10-E37</f>
        <v>#NUM!</v>
      </c>
      <c r="F38" s="280" t="s">
        <v>129</v>
      </c>
      <c r="G38" s="280"/>
      <c r="H38" s="280"/>
      <c r="I38" s="219" t="e">
        <f>E38/(E11/100)^2</f>
        <v>#NUM!</v>
      </c>
      <c r="J38" s="32" t="s">
        <v>130</v>
      </c>
      <c r="K38" s="269"/>
      <c r="L38" s="2">
        <v>5</v>
      </c>
      <c r="M38" s="29"/>
    </row>
    <row r="39" spans="1:13" ht="13.5" customHeight="1" x14ac:dyDescent="0.2">
      <c r="A39" s="273"/>
      <c r="B39" s="32"/>
      <c r="C39" s="32"/>
      <c r="D39" s="32"/>
      <c r="E39" s="198"/>
      <c r="F39" s="32"/>
      <c r="G39" s="32"/>
      <c r="H39" s="32"/>
      <c r="I39" s="32"/>
      <c r="J39" s="32"/>
      <c r="K39" s="269"/>
      <c r="L39" s="2">
        <v>4</v>
      </c>
      <c r="M39" s="29"/>
    </row>
    <row r="40" spans="1:13" ht="13.5" customHeight="1" x14ac:dyDescent="0.2">
      <c r="A40" s="273"/>
      <c r="B40" s="178" t="s">
        <v>115</v>
      </c>
      <c r="C40" s="32"/>
      <c r="D40" s="32"/>
      <c r="E40" s="199">
        <f>'HOJA DE TRABAJO'!B48</f>
        <v>0</v>
      </c>
      <c r="F40" s="32"/>
      <c r="G40" s="32"/>
      <c r="H40" s="32"/>
      <c r="I40" s="32"/>
      <c r="J40" s="32"/>
      <c r="K40" s="269"/>
      <c r="L40" s="2">
        <v>3</v>
      </c>
      <c r="M40" s="29"/>
    </row>
    <row r="41" spans="1:13" ht="13.5" customHeight="1" x14ac:dyDescent="0.2">
      <c r="A41" s="273"/>
      <c r="B41" s="32"/>
      <c r="C41" s="32"/>
      <c r="D41" s="32"/>
      <c r="E41" s="32"/>
      <c r="F41" s="32"/>
      <c r="G41" s="32"/>
      <c r="H41" s="32"/>
      <c r="I41" s="32"/>
      <c r="J41" s="32"/>
      <c r="K41" s="269"/>
      <c r="L41" s="2">
        <v>2</v>
      </c>
      <c r="M41" s="29"/>
    </row>
    <row r="42" spans="1:13" ht="13.5" customHeight="1" x14ac:dyDescent="0.2">
      <c r="A42" s="274"/>
      <c r="B42" s="41"/>
      <c r="C42" s="41"/>
      <c r="D42" s="41"/>
      <c r="E42" s="41"/>
      <c r="F42" s="41"/>
      <c r="G42" s="41"/>
      <c r="H42" s="41"/>
      <c r="I42" s="41"/>
      <c r="J42" s="41"/>
      <c r="K42" s="270"/>
      <c r="L42" s="2"/>
      <c r="M42" s="29"/>
    </row>
    <row r="43" spans="1:13" x14ac:dyDescent="0.2">
      <c r="A43" s="73"/>
      <c r="B43" s="74"/>
      <c r="C43" s="74"/>
      <c r="D43" s="74"/>
      <c r="E43" s="75"/>
      <c r="F43" s="74"/>
      <c r="G43" s="271"/>
      <c r="H43" s="271"/>
      <c r="I43" s="76"/>
      <c r="J43" s="74"/>
      <c r="K43" s="77"/>
      <c r="L43" s="2"/>
      <c r="M43" s="29"/>
    </row>
    <row r="44" spans="1:13" ht="23.25" x14ac:dyDescent="0.2">
      <c r="A44" s="275" t="s">
        <v>101</v>
      </c>
      <c r="B44" s="276"/>
      <c r="C44" s="276"/>
      <c r="D44" s="276"/>
      <c r="E44" s="276"/>
      <c r="F44" s="276"/>
      <c r="G44" s="276"/>
      <c r="H44" s="277"/>
      <c r="I44" s="278" t="s">
        <v>100</v>
      </c>
      <c r="J44" s="278"/>
      <c r="K44" s="278"/>
      <c r="L44" s="29"/>
      <c r="M44" s="29"/>
    </row>
    <row r="45" spans="1:13" x14ac:dyDescent="0.2">
      <c r="A45" s="37"/>
      <c r="B45" s="38"/>
      <c r="C45" s="38"/>
      <c r="D45" s="38"/>
      <c r="E45" s="38"/>
      <c r="F45" s="38"/>
      <c r="G45" s="38"/>
      <c r="H45" s="38"/>
      <c r="I45" s="38"/>
      <c r="J45" s="38"/>
      <c r="K45" s="39"/>
      <c r="L45" s="29"/>
      <c r="M45" s="29"/>
    </row>
    <row r="46" spans="1:13" ht="15.75" x14ac:dyDescent="0.25">
      <c r="A46" s="31"/>
      <c r="B46" s="32"/>
      <c r="C46" s="34" t="s">
        <v>24</v>
      </c>
      <c r="D46" s="249">
        <f>'HOJA DE TRABAJO'!B2</f>
        <v>0</v>
      </c>
      <c r="E46" s="249"/>
      <c r="F46" s="249"/>
      <c r="G46" s="250"/>
      <c r="H46" s="34" t="s">
        <v>26</v>
      </c>
      <c r="I46" s="78">
        <f>'HOJA DE TRABAJO'!I3</f>
        <v>0</v>
      </c>
      <c r="J46" s="32"/>
      <c r="K46" s="33"/>
      <c r="L46" s="29"/>
      <c r="M46" s="29"/>
    </row>
    <row r="47" spans="1:13" x14ac:dyDescent="0.2">
      <c r="A47" s="31"/>
      <c r="B47" s="32"/>
      <c r="C47" s="32"/>
      <c r="D47" s="32"/>
      <c r="E47" s="32"/>
      <c r="F47" s="32"/>
      <c r="G47" s="32"/>
      <c r="H47" s="32"/>
      <c r="I47" s="32"/>
      <c r="J47" s="32"/>
      <c r="K47" s="33"/>
      <c r="L47" s="29"/>
      <c r="M47" s="29"/>
    </row>
    <row r="48" spans="1:13" ht="14.25" x14ac:dyDescent="0.2">
      <c r="A48" s="31"/>
      <c r="B48" s="32"/>
      <c r="C48" s="251" t="s">
        <v>46</v>
      </c>
      <c r="D48" s="252"/>
      <c r="E48" s="36">
        <f>'HOJA DE TRABAJO'!I1</f>
        <v>0</v>
      </c>
      <c r="F48" s="251" t="s">
        <v>81</v>
      </c>
      <c r="G48" s="252"/>
      <c r="H48" s="253">
        <f>'HOJA DE TRABAJO'!B3</f>
        <v>0</v>
      </c>
      <c r="I48" s="254"/>
      <c r="J48" s="32"/>
      <c r="K48" s="33"/>
      <c r="L48" s="29"/>
      <c r="M48" s="29"/>
    </row>
    <row r="49" spans="1:13" ht="14.25" x14ac:dyDescent="0.2">
      <c r="A49" s="40"/>
      <c r="B49" s="41"/>
      <c r="C49" s="79"/>
      <c r="D49" s="79"/>
      <c r="E49" s="80"/>
      <c r="F49" s="79"/>
      <c r="G49" s="79"/>
      <c r="H49" s="81"/>
      <c r="I49" s="81"/>
      <c r="J49" s="41"/>
      <c r="K49" s="82"/>
      <c r="L49" s="29"/>
      <c r="M49" s="29"/>
    </row>
    <row r="50" spans="1:13" hidden="1" x14ac:dyDescent="0.2">
      <c r="A50" s="5" t="s">
        <v>49</v>
      </c>
      <c r="B50" s="6"/>
      <c r="C50" s="7" t="e">
        <f>SUM(E19,E20,E23)</f>
        <v>#NUM!</v>
      </c>
      <c r="D50" s="8" t="s">
        <v>57</v>
      </c>
      <c r="E50" s="32"/>
      <c r="F50" s="8" t="e">
        <f>E15-E19/10</f>
        <v>#NUM!</v>
      </c>
      <c r="G50" s="9" t="s">
        <v>52</v>
      </c>
      <c r="H50" s="9"/>
      <c r="I50" s="10" t="e">
        <f>E10^0.33333</f>
        <v>#NUM!</v>
      </c>
      <c r="J50" s="32"/>
      <c r="K50" s="33"/>
      <c r="L50" s="29"/>
      <c r="M50" s="29"/>
    </row>
    <row r="51" spans="1:13" hidden="1" x14ac:dyDescent="0.2">
      <c r="A51" s="5" t="s">
        <v>48</v>
      </c>
      <c r="B51" s="6"/>
      <c r="C51" s="7" t="e">
        <f>170.18/E11</f>
        <v>#NUM!</v>
      </c>
      <c r="D51" s="8" t="s">
        <v>56</v>
      </c>
      <c r="E51" s="32"/>
      <c r="F51" s="8" t="e">
        <f>E18-E26/10</f>
        <v>#NUM!</v>
      </c>
      <c r="G51" s="9" t="s">
        <v>51</v>
      </c>
      <c r="H51" s="32"/>
      <c r="I51" s="9" t="e">
        <f>E11/I50</f>
        <v>#NUM!</v>
      </c>
      <c r="J51" s="32"/>
      <c r="K51" s="33"/>
      <c r="L51" s="29"/>
      <c r="M51" s="29"/>
    </row>
    <row r="52" spans="1:13" hidden="1" x14ac:dyDescent="0.2">
      <c r="A52" s="5" t="s">
        <v>50</v>
      </c>
      <c r="B52" s="6"/>
      <c r="C52" s="7" t="e">
        <f>C50*C51</f>
        <v>#NUM!</v>
      </c>
      <c r="D52" s="32"/>
      <c r="E52" s="32"/>
      <c r="F52" s="32"/>
      <c r="G52" s="32"/>
      <c r="H52" s="32"/>
      <c r="I52" s="32"/>
      <c r="J52" s="32"/>
      <c r="K52" s="33"/>
      <c r="L52" s="29"/>
      <c r="M52" s="29"/>
    </row>
    <row r="53" spans="1:13" hidden="1" x14ac:dyDescent="0.2">
      <c r="A53" s="83" t="s">
        <v>53</v>
      </c>
      <c r="B53" s="84"/>
      <c r="C53" s="85" t="e">
        <f>-0.7182+(0.1451*C52)-(0.00068*(C52^2))+(0.0000014*(C52^3))</f>
        <v>#NUM!</v>
      </c>
      <c r="D53" s="86" t="s">
        <v>54</v>
      </c>
      <c r="E53" s="87"/>
      <c r="F53" s="88" t="e">
        <f>0.858*E12+0.601*E13+0.188*F50+0.161*F51-E11*0.131+4.5</f>
        <v>#NUM!</v>
      </c>
      <c r="G53" s="89" t="s">
        <v>55</v>
      </c>
      <c r="H53" s="90"/>
      <c r="I53" s="91" t="e">
        <f>IF(I51&lt;=38.25,0.1,IF(I51&lt;40.75,0.463*I51-17.63,0.732*I51-28.58))</f>
        <v>#NUM!</v>
      </c>
      <c r="J53" s="32"/>
      <c r="K53" s="33"/>
      <c r="L53" s="29"/>
      <c r="M53" s="29"/>
    </row>
    <row r="54" spans="1:13" x14ac:dyDescent="0.2">
      <c r="A54" s="92"/>
      <c r="B54" s="38"/>
      <c r="C54" s="38"/>
      <c r="D54" s="38"/>
      <c r="E54" s="38"/>
      <c r="F54" s="38"/>
      <c r="G54" s="38"/>
      <c r="H54" s="38"/>
      <c r="I54" s="38"/>
      <c r="J54" s="38"/>
      <c r="K54" s="39"/>
      <c r="L54" s="29"/>
      <c r="M54" s="29"/>
    </row>
    <row r="55" spans="1:13" x14ac:dyDescent="0.2">
      <c r="A55" s="93" t="s">
        <v>58</v>
      </c>
      <c r="B55" s="32"/>
      <c r="C55" s="32"/>
      <c r="D55" s="32"/>
      <c r="E55" s="32"/>
      <c r="F55" s="32"/>
      <c r="G55" s="32"/>
      <c r="H55" s="32"/>
      <c r="I55" s="32"/>
      <c r="J55" s="32"/>
      <c r="K55" s="33"/>
      <c r="L55" s="29"/>
      <c r="M55" s="29"/>
    </row>
    <row r="56" spans="1:13" ht="15" customHeight="1" x14ac:dyDescent="0.2">
      <c r="A56" s="94"/>
      <c r="B56" s="32"/>
      <c r="C56" s="32"/>
      <c r="D56" s="32"/>
      <c r="E56" s="32"/>
      <c r="F56" s="32"/>
      <c r="G56" s="32"/>
      <c r="H56" s="32"/>
      <c r="I56" s="32"/>
      <c r="J56" s="32"/>
      <c r="K56" s="33"/>
      <c r="L56" s="29"/>
      <c r="M56" s="29"/>
    </row>
    <row r="57" spans="1:13" x14ac:dyDescent="0.2">
      <c r="A57" s="94"/>
      <c r="B57" s="32"/>
      <c r="C57" s="32"/>
      <c r="D57" s="32"/>
      <c r="E57" s="32"/>
      <c r="F57" s="32"/>
      <c r="G57" s="32"/>
      <c r="H57" s="32"/>
      <c r="I57" s="32"/>
      <c r="J57" s="32"/>
      <c r="K57" s="33"/>
      <c r="L57" s="29"/>
      <c r="M57" s="29"/>
    </row>
    <row r="58" spans="1:13" x14ac:dyDescent="0.2">
      <c r="A58" s="94"/>
      <c r="B58" s="32"/>
      <c r="C58" s="32"/>
      <c r="D58" s="32"/>
      <c r="E58" s="32"/>
      <c r="F58" s="32"/>
      <c r="G58" s="32"/>
      <c r="H58" s="32"/>
      <c r="I58" s="32"/>
      <c r="J58" s="32"/>
      <c r="K58" s="33"/>
      <c r="L58" s="29"/>
      <c r="M58" s="29"/>
    </row>
    <row r="59" spans="1:13" x14ac:dyDescent="0.2">
      <c r="A59" s="94"/>
      <c r="B59" s="32"/>
      <c r="C59" s="32"/>
      <c r="D59" s="32"/>
      <c r="E59" s="32"/>
      <c r="F59" s="32"/>
      <c r="G59" s="32"/>
      <c r="H59" s="32"/>
      <c r="I59" s="32"/>
      <c r="J59" s="32"/>
      <c r="K59" s="33"/>
      <c r="L59" s="29"/>
      <c r="M59" s="29"/>
    </row>
    <row r="60" spans="1:13" ht="12" customHeight="1" x14ac:dyDescent="0.2">
      <c r="A60" s="94"/>
      <c r="B60" s="32"/>
      <c r="C60" s="32"/>
      <c r="D60" s="32"/>
      <c r="E60" s="32"/>
      <c r="F60" s="32"/>
      <c r="G60" s="32"/>
      <c r="H60" s="32"/>
      <c r="I60" s="32"/>
      <c r="J60" s="32"/>
      <c r="K60" s="33"/>
      <c r="L60" s="29"/>
      <c r="M60" s="29"/>
    </row>
    <row r="61" spans="1:13" ht="12" customHeight="1" x14ac:dyDescent="0.2">
      <c r="A61" s="217"/>
      <c r="B61" s="32"/>
      <c r="C61" s="32"/>
      <c r="D61" s="32"/>
      <c r="E61" s="32"/>
      <c r="F61" s="32"/>
      <c r="G61" s="32"/>
      <c r="H61" s="32"/>
      <c r="I61" s="32"/>
      <c r="J61" s="32"/>
      <c r="K61" s="33"/>
      <c r="L61" s="29"/>
      <c r="M61" s="29"/>
    </row>
    <row r="62" spans="1:13" ht="12" customHeight="1" x14ac:dyDescent="0.2">
      <c r="A62" s="94"/>
      <c r="B62" s="32"/>
      <c r="C62" s="32"/>
      <c r="D62" s="32"/>
      <c r="E62" s="32"/>
      <c r="F62" s="32"/>
      <c r="G62" s="32"/>
      <c r="H62" s="32"/>
      <c r="I62" s="32"/>
      <c r="J62" s="32"/>
      <c r="K62" s="33"/>
      <c r="L62" s="29"/>
      <c r="M62" s="29"/>
    </row>
    <row r="63" spans="1:13" x14ac:dyDescent="0.2">
      <c r="A63" s="94"/>
      <c r="B63" s="32"/>
      <c r="C63" s="32"/>
      <c r="D63" s="32"/>
      <c r="E63" s="32"/>
      <c r="F63" s="32"/>
      <c r="G63" s="32"/>
      <c r="H63" s="32"/>
      <c r="I63" s="32"/>
      <c r="J63" s="32"/>
      <c r="K63" s="33"/>
      <c r="L63" s="29"/>
      <c r="M63" s="29"/>
    </row>
    <row r="64" spans="1:13" ht="12" customHeight="1" x14ac:dyDescent="0.2">
      <c r="A64" s="94"/>
      <c r="B64" s="32"/>
      <c r="C64" s="32"/>
      <c r="D64" s="32"/>
      <c r="E64" s="32"/>
      <c r="F64" s="32"/>
      <c r="G64" s="32"/>
      <c r="H64" s="32"/>
      <c r="I64" s="32"/>
      <c r="J64" s="32"/>
      <c r="K64" s="33"/>
      <c r="L64" s="29"/>
      <c r="M64" s="29"/>
    </row>
    <row r="65" spans="1:13" ht="12" customHeight="1" x14ac:dyDescent="0.2">
      <c r="A65" s="94"/>
      <c r="B65" s="32"/>
      <c r="C65" s="32"/>
      <c r="D65" s="32"/>
      <c r="E65" s="32"/>
      <c r="F65" s="32"/>
      <c r="G65" s="32"/>
      <c r="H65" s="32"/>
      <c r="I65" s="32"/>
      <c r="J65" s="32"/>
      <c r="K65" s="33"/>
      <c r="L65" s="29"/>
      <c r="M65" s="29"/>
    </row>
    <row r="66" spans="1:13" ht="12" customHeight="1" x14ac:dyDescent="0.2">
      <c r="A66" s="94"/>
      <c r="B66" s="32"/>
      <c r="C66" s="32"/>
      <c r="D66" s="32"/>
      <c r="E66" s="32"/>
      <c r="F66" s="32"/>
      <c r="G66" s="32"/>
      <c r="H66" s="32"/>
      <c r="I66" s="32"/>
      <c r="J66" s="32"/>
      <c r="K66" s="33"/>
      <c r="L66" s="29"/>
      <c r="M66" s="29"/>
    </row>
    <row r="67" spans="1:13" ht="12" customHeight="1" x14ac:dyDescent="0.2">
      <c r="A67" s="94"/>
      <c r="B67" s="32"/>
      <c r="C67" s="32"/>
      <c r="D67" s="32"/>
      <c r="E67" s="32"/>
      <c r="F67" s="32"/>
      <c r="G67" s="32"/>
      <c r="H67" s="32"/>
      <c r="I67" s="32"/>
      <c r="J67" s="32"/>
      <c r="K67" s="33"/>
      <c r="L67" s="29"/>
      <c r="M67" s="29"/>
    </row>
    <row r="68" spans="1:13" ht="12" customHeight="1" x14ac:dyDescent="0.2">
      <c r="A68" s="94"/>
      <c r="B68" s="32"/>
      <c r="C68" s="32"/>
      <c r="D68" s="32"/>
      <c r="E68" s="32"/>
      <c r="F68" s="32"/>
      <c r="G68" s="32"/>
      <c r="H68" s="32"/>
      <c r="I68" s="32"/>
      <c r="J68" s="32"/>
      <c r="K68" s="33"/>
      <c r="L68" s="29"/>
      <c r="M68" s="29"/>
    </row>
    <row r="69" spans="1:13" ht="12" customHeight="1" x14ac:dyDescent="0.2">
      <c r="A69" s="94"/>
      <c r="B69" s="32"/>
      <c r="C69" s="32"/>
      <c r="D69" s="32"/>
      <c r="E69" s="32"/>
      <c r="F69" s="32"/>
      <c r="G69" s="32"/>
      <c r="H69" s="32"/>
      <c r="I69" s="32"/>
      <c r="J69" s="32"/>
      <c r="K69" s="33"/>
      <c r="L69" s="29"/>
      <c r="M69" s="29"/>
    </row>
    <row r="70" spans="1:13" x14ac:dyDescent="0.2">
      <c r="A70" s="94"/>
      <c r="B70" s="32"/>
      <c r="C70" s="32"/>
      <c r="D70" s="32"/>
      <c r="E70" s="32"/>
      <c r="F70" s="32"/>
      <c r="G70" s="32"/>
      <c r="H70" s="32"/>
      <c r="I70" s="32"/>
      <c r="J70" s="32"/>
      <c r="K70" s="33"/>
      <c r="L70" s="29"/>
      <c r="M70" s="29"/>
    </row>
    <row r="71" spans="1:13" x14ac:dyDescent="0.2">
      <c r="A71" s="94"/>
      <c r="B71" s="32"/>
      <c r="C71" s="32"/>
      <c r="D71" s="32"/>
      <c r="E71" s="32"/>
      <c r="F71" s="32"/>
      <c r="G71" s="32"/>
      <c r="H71" s="32"/>
      <c r="I71" s="32"/>
      <c r="J71" s="32"/>
      <c r="K71" s="33"/>
      <c r="L71" s="29"/>
      <c r="M71" s="29"/>
    </row>
    <row r="72" spans="1:13" ht="12" customHeight="1" x14ac:dyDescent="0.2">
      <c r="A72" s="94"/>
      <c r="B72" s="32"/>
      <c r="C72" s="32"/>
      <c r="D72" s="32"/>
      <c r="E72" s="32"/>
      <c r="F72" s="32"/>
      <c r="G72" s="32"/>
      <c r="H72" s="32"/>
      <c r="I72" s="32"/>
      <c r="J72" s="32"/>
      <c r="K72" s="33"/>
      <c r="L72" s="29"/>
      <c r="M72" s="29"/>
    </row>
    <row r="73" spans="1:13" x14ac:dyDescent="0.2">
      <c r="A73" s="94"/>
      <c r="B73" s="32"/>
      <c r="C73" s="32"/>
      <c r="D73" s="32"/>
      <c r="E73" s="32"/>
      <c r="F73" s="32"/>
      <c r="G73" s="32"/>
      <c r="H73" s="32"/>
      <c r="I73" s="32"/>
      <c r="J73" s="32"/>
      <c r="K73" s="33"/>
      <c r="L73" s="29"/>
      <c r="M73" s="29"/>
    </row>
    <row r="74" spans="1:13" x14ac:dyDescent="0.2">
      <c r="A74" s="94"/>
      <c r="B74" s="32"/>
      <c r="C74" s="32"/>
      <c r="D74" s="32"/>
      <c r="E74" s="32"/>
      <c r="F74" s="32"/>
      <c r="G74" s="32"/>
      <c r="H74" s="32"/>
      <c r="I74" s="32"/>
      <c r="J74" s="32"/>
      <c r="K74" s="33"/>
      <c r="L74" s="29"/>
      <c r="M74" s="29"/>
    </row>
    <row r="75" spans="1:13" x14ac:dyDescent="0.2">
      <c r="A75" s="94"/>
      <c r="B75" s="32"/>
      <c r="C75" s="32"/>
      <c r="D75" s="32"/>
      <c r="E75" s="32"/>
      <c r="F75" s="32"/>
      <c r="G75" s="32"/>
      <c r="H75" s="32"/>
      <c r="I75" s="32"/>
      <c r="J75" s="32"/>
      <c r="K75" s="33"/>
      <c r="L75" s="29"/>
      <c r="M75" s="29"/>
    </row>
    <row r="76" spans="1:13" x14ac:dyDescent="0.2">
      <c r="A76" s="94"/>
      <c r="B76" s="32"/>
      <c r="C76" s="32"/>
      <c r="D76" s="32"/>
      <c r="E76" s="32"/>
      <c r="F76" s="32"/>
      <c r="G76" s="32"/>
      <c r="H76" s="32"/>
      <c r="I76" s="32"/>
      <c r="J76" s="32"/>
      <c r="K76" s="33"/>
      <c r="L76" s="29"/>
      <c r="M76" s="29"/>
    </row>
    <row r="77" spans="1:13" x14ac:dyDescent="0.2">
      <c r="A77" s="94"/>
      <c r="B77" s="32"/>
      <c r="C77" s="32"/>
      <c r="D77" s="32"/>
      <c r="E77" s="32"/>
      <c r="F77" s="32"/>
      <c r="G77" s="32"/>
      <c r="H77" s="32"/>
      <c r="I77" s="32"/>
      <c r="J77" s="32"/>
      <c r="K77" s="33"/>
      <c r="L77" s="29"/>
      <c r="M77" s="29"/>
    </row>
    <row r="78" spans="1:13" ht="14.1" customHeight="1" x14ac:dyDescent="0.2">
      <c r="A78" s="95"/>
      <c r="B78" s="32"/>
      <c r="C78" s="32"/>
      <c r="D78" s="32"/>
      <c r="E78" s="32"/>
      <c r="F78" s="32"/>
      <c r="G78" s="32"/>
      <c r="H78" s="32"/>
      <c r="I78" s="32"/>
      <c r="J78" s="32"/>
      <c r="K78" s="33"/>
      <c r="L78" s="29"/>
      <c r="M78" s="29"/>
    </row>
    <row r="79" spans="1:13" ht="21.95" customHeight="1" x14ac:dyDescent="0.2">
      <c r="A79" s="259" t="s">
        <v>63</v>
      </c>
      <c r="B79" s="260"/>
      <c r="C79" s="261"/>
      <c r="D79" s="96" t="s">
        <v>59</v>
      </c>
      <c r="E79" s="97" t="s">
        <v>60</v>
      </c>
      <c r="F79" s="98" t="s">
        <v>61</v>
      </c>
      <c r="G79" s="99"/>
      <c r="H79" s="99"/>
      <c r="I79" s="99"/>
      <c r="J79" s="18" t="s">
        <v>64</v>
      </c>
      <c r="K79" s="19" t="e">
        <f>I53-C53</f>
        <v>#NUM!</v>
      </c>
      <c r="L79" s="29"/>
      <c r="M79" s="29"/>
    </row>
    <row r="80" spans="1:13" ht="15" x14ac:dyDescent="0.2">
      <c r="A80" s="262"/>
      <c r="B80" s="263"/>
      <c r="C80" s="264"/>
      <c r="D80" s="100" t="e">
        <f>C53</f>
        <v>#NUM!</v>
      </c>
      <c r="E80" s="101" t="e">
        <f>F53</f>
        <v>#NUM!</v>
      </c>
      <c r="F80" s="102" t="e">
        <f>I53</f>
        <v>#NUM!</v>
      </c>
      <c r="G80" s="103" t="s">
        <v>80</v>
      </c>
      <c r="H80" s="103"/>
      <c r="I80" s="103"/>
      <c r="J80" s="20" t="s">
        <v>65</v>
      </c>
      <c r="K80" s="21" t="e">
        <f>2*F53-(C53+I53)</f>
        <v>#NUM!</v>
      </c>
      <c r="L80" s="29"/>
      <c r="M80" s="29"/>
    </row>
    <row r="81" spans="1:13" ht="15" x14ac:dyDescent="0.2">
      <c r="A81" s="265"/>
      <c r="B81" s="266"/>
      <c r="C81" s="267"/>
      <c r="D81" s="104"/>
      <c r="E81" s="105"/>
      <c r="F81" s="106"/>
      <c r="G81" s="107"/>
      <c r="H81" s="107"/>
      <c r="I81" s="107"/>
      <c r="J81" s="16"/>
      <c r="K81" s="17" t="e">
        <v>#NUM!</v>
      </c>
      <c r="L81" s="29"/>
      <c r="M81" s="29"/>
    </row>
    <row r="82" spans="1:13" x14ac:dyDescent="0.2">
      <c r="A82" s="259"/>
      <c r="B82" s="260"/>
      <c r="C82" s="261"/>
      <c r="D82" s="32"/>
      <c r="E82" s="32"/>
      <c r="F82" s="32"/>
      <c r="G82" s="32"/>
      <c r="H82" s="108"/>
      <c r="I82" s="32"/>
      <c r="J82" s="32"/>
      <c r="K82" s="33"/>
      <c r="L82" s="29"/>
      <c r="M82" s="29"/>
    </row>
    <row r="83" spans="1:13" x14ac:dyDescent="0.2">
      <c r="A83" s="262"/>
      <c r="B83" s="263"/>
      <c r="C83" s="264"/>
      <c r="D83" s="32"/>
      <c r="E83" s="32"/>
      <c r="F83" s="32"/>
      <c r="G83" s="32"/>
      <c r="H83" s="32"/>
      <c r="I83" s="32"/>
      <c r="J83" s="11" t="s">
        <v>68</v>
      </c>
      <c r="K83" s="12"/>
      <c r="L83" s="29"/>
      <c r="M83" s="29"/>
    </row>
    <row r="84" spans="1:13" x14ac:dyDescent="0.2">
      <c r="A84" s="262"/>
      <c r="B84" s="263"/>
      <c r="C84" s="264"/>
      <c r="D84" s="29"/>
      <c r="E84" s="29"/>
      <c r="F84" s="29"/>
      <c r="G84" s="109"/>
      <c r="H84" s="110"/>
      <c r="I84" s="111"/>
      <c r="J84" s="11" t="s">
        <v>66</v>
      </c>
      <c r="K84" s="13"/>
      <c r="L84" s="29"/>
      <c r="M84" s="29"/>
    </row>
    <row r="85" spans="1:13" ht="15" x14ac:dyDescent="0.2">
      <c r="A85" s="265"/>
      <c r="B85" s="266"/>
      <c r="C85" s="267"/>
      <c r="D85" s="40"/>
      <c r="E85" s="41"/>
      <c r="F85" s="41"/>
      <c r="G85" s="112"/>
      <c r="H85" s="113"/>
      <c r="I85" s="114"/>
      <c r="J85" s="14" t="s">
        <v>67</v>
      </c>
      <c r="K85" s="15"/>
      <c r="L85" s="29"/>
      <c r="M85" s="29"/>
    </row>
    <row r="86" spans="1:13" ht="13.5" x14ac:dyDescent="0.2">
      <c r="A86" s="286" t="s">
        <v>102</v>
      </c>
      <c r="B86" s="287"/>
      <c r="C86" s="258" t="s">
        <v>103</v>
      </c>
      <c r="D86" s="258"/>
      <c r="E86" s="258" t="s">
        <v>104</v>
      </c>
      <c r="F86" s="258"/>
      <c r="G86" s="258" t="s">
        <v>105</v>
      </c>
      <c r="H86" s="258"/>
      <c r="I86" s="258"/>
      <c r="J86" s="115"/>
      <c r="K86" s="255" t="s">
        <v>62</v>
      </c>
      <c r="L86" s="29"/>
      <c r="M86" s="29"/>
    </row>
    <row r="87" spans="1:13" ht="109.5" customHeight="1" x14ac:dyDescent="0.2">
      <c r="A87" s="284" t="s">
        <v>82</v>
      </c>
      <c r="B87" s="285"/>
      <c r="C87" s="257" t="s">
        <v>69</v>
      </c>
      <c r="D87" s="257"/>
      <c r="E87" s="257" t="s">
        <v>70</v>
      </c>
      <c r="F87" s="257"/>
      <c r="G87" s="257" t="s">
        <v>71</v>
      </c>
      <c r="H87" s="257"/>
      <c r="I87" s="257"/>
      <c r="J87" s="180" t="s">
        <v>107</v>
      </c>
      <c r="K87" s="256"/>
      <c r="L87" s="29"/>
      <c r="M87" s="29"/>
    </row>
    <row r="88" spans="1:13" ht="87" customHeight="1" x14ac:dyDescent="0.2">
      <c r="A88" s="284" t="s">
        <v>72</v>
      </c>
      <c r="B88" s="285"/>
      <c r="C88" s="257" t="s">
        <v>73</v>
      </c>
      <c r="D88" s="257"/>
      <c r="E88" s="257" t="s">
        <v>74</v>
      </c>
      <c r="F88" s="257"/>
      <c r="G88" s="257" t="s">
        <v>75</v>
      </c>
      <c r="H88" s="257"/>
      <c r="I88" s="257"/>
      <c r="J88" s="180" t="s">
        <v>108</v>
      </c>
      <c r="K88" s="256"/>
      <c r="L88" s="29"/>
      <c r="M88" s="29"/>
    </row>
    <row r="89" spans="1:13" ht="59.25" customHeight="1" x14ac:dyDescent="0.2">
      <c r="A89" s="284" t="s">
        <v>79</v>
      </c>
      <c r="B89" s="285"/>
      <c r="C89" s="257" t="s">
        <v>76</v>
      </c>
      <c r="D89" s="257"/>
      <c r="E89" s="257" t="s">
        <v>77</v>
      </c>
      <c r="F89" s="257"/>
      <c r="G89" s="257" t="s">
        <v>78</v>
      </c>
      <c r="H89" s="257"/>
      <c r="I89" s="257"/>
      <c r="J89" s="180" t="s">
        <v>109</v>
      </c>
      <c r="K89" s="256"/>
      <c r="L89" s="29"/>
      <c r="M89" s="29"/>
    </row>
    <row r="90" spans="1:13" x14ac:dyDescent="0.2">
      <c r="A90" s="1">
        <f>'HOJA DE TRABAJO'!C1</f>
        <v>0</v>
      </c>
      <c r="L90" s="29"/>
      <c r="M90" s="29"/>
    </row>
    <row r="91" spans="1:13" ht="23.25" customHeight="1" x14ac:dyDescent="0.2">
      <c r="L91" s="29"/>
      <c r="M91" s="29"/>
    </row>
    <row r="92" spans="1:13" x14ac:dyDescent="0.2">
      <c r="L92" s="116"/>
      <c r="M92" s="29"/>
    </row>
    <row r="93" spans="1:13" x14ac:dyDescent="0.2">
      <c r="L93" s="116"/>
      <c r="M93" s="29"/>
    </row>
    <row r="94" spans="1:13" x14ac:dyDescent="0.2">
      <c r="L94" s="116"/>
      <c r="M94" s="29"/>
    </row>
    <row r="95" spans="1:13" x14ac:dyDescent="0.2">
      <c r="L95" s="2"/>
      <c r="M95" s="29"/>
    </row>
    <row r="96" spans="1:13" x14ac:dyDescent="0.2">
      <c r="L96" s="2"/>
      <c r="M96" s="29"/>
    </row>
    <row r="97" spans="1:13" x14ac:dyDescent="0.2">
      <c r="L97" s="29"/>
      <c r="M97" s="29"/>
    </row>
    <row r="98" spans="1:13" x14ac:dyDescent="0.2">
      <c r="L98" s="29"/>
      <c r="M98" s="29"/>
    </row>
    <row r="99" spans="1:13" ht="13.5" customHeight="1" x14ac:dyDescent="0.2">
      <c r="L99" s="29"/>
      <c r="M99" s="29"/>
    </row>
    <row r="100" spans="1:13" ht="87.75" customHeight="1" x14ac:dyDescent="0.2">
      <c r="L100" s="29"/>
      <c r="M100" s="29"/>
    </row>
    <row r="101" spans="1:13" ht="84.75" customHeight="1" x14ac:dyDescent="0.2">
      <c r="A101" s="1">
        <v>1</v>
      </c>
      <c r="L101" s="29"/>
      <c r="M101" s="29"/>
    </row>
    <row r="102" spans="1:13" ht="58.5" customHeight="1" x14ac:dyDescent="0.2">
      <c r="A102" s="1">
        <v>2</v>
      </c>
      <c r="L102" s="29"/>
      <c r="M102" s="29"/>
    </row>
    <row r="103" spans="1:13" ht="78.75" customHeight="1" x14ac:dyDescent="0.2">
      <c r="A103" s="1">
        <v>3</v>
      </c>
    </row>
    <row r="104" spans="1:13" x14ac:dyDescent="0.2">
      <c r="A104" s="1">
        <v>4</v>
      </c>
    </row>
    <row r="105" spans="1:13" x14ac:dyDescent="0.2">
      <c r="A105" s="1">
        <v>5</v>
      </c>
    </row>
    <row r="106" spans="1:13" x14ac:dyDescent="0.2">
      <c r="A106" s="1"/>
    </row>
    <row r="107" spans="1:13" x14ac:dyDescent="0.2">
      <c r="A107" s="1"/>
    </row>
    <row r="108" spans="1:13" x14ac:dyDescent="0.2">
      <c r="A108" s="1"/>
    </row>
    <row r="109" spans="1:13" ht="25.5" customHeight="1" x14ac:dyDescent="0.2">
      <c r="A109" s="1">
        <v>1</v>
      </c>
    </row>
    <row r="110" spans="1:13" ht="25.5" customHeight="1" x14ac:dyDescent="0.2">
      <c r="A110" s="1">
        <v>2</v>
      </c>
    </row>
    <row r="111" spans="1:13" ht="45.75" customHeight="1" x14ac:dyDescent="0.2">
      <c r="A111" s="1">
        <v>3</v>
      </c>
    </row>
    <row r="112" spans="1:13" x14ac:dyDescent="0.2">
      <c r="A112" s="1">
        <v>4</v>
      </c>
    </row>
    <row r="113" spans="1:1" x14ac:dyDescent="0.2">
      <c r="A113" s="1">
        <v>5</v>
      </c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>
        <v>1</v>
      </c>
    </row>
    <row r="118" spans="1:1" x14ac:dyDescent="0.2">
      <c r="A118" s="1">
        <v>2</v>
      </c>
    </row>
    <row r="119" spans="1:1" ht="25.5" customHeight="1" x14ac:dyDescent="0.2">
      <c r="A119" s="1">
        <v>3</v>
      </c>
    </row>
    <row r="120" spans="1:1" x14ac:dyDescent="0.2">
      <c r="A120" s="1">
        <v>4</v>
      </c>
    </row>
    <row r="121" spans="1:1" x14ac:dyDescent="0.2">
      <c r="A121" s="1">
        <v>5</v>
      </c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>
        <v>1</v>
      </c>
    </row>
    <row r="126" spans="1:1" x14ac:dyDescent="0.2">
      <c r="A126" s="1">
        <v>2</v>
      </c>
    </row>
    <row r="127" spans="1:1" ht="25.5" customHeight="1" x14ac:dyDescent="0.2">
      <c r="A127" s="1">
        <v>3</v>
      </c>
    </row>
    <row r="128" spans="1:1" x14ac:dyDescent="0.2">
      <c r="A128" s="1">
        <v>4</v>
      </c>
    </row>
    <row r="129" spans="1:1" x14ac:dyDescent="0.2">
      <c r="A129" s="1">
        <v>5</v>
      </c>
    </row>
    <row r="135" spans="1:1" ht="25.5" customHeight="1" x14ac:dyDescent="0.2"/>
  </sheetData>
  <mergeCells count="40">
    <mergeCell ref="E86:F86"/>
    <mergeCell ref="A82:C85"/>
    <mergeCell ref="G86:I86"/>
    <mergeCell ref="A89:B89"/>
    <mergeCell ref="A88:B88"/>
    <mergeCell ref="A87:B87"/>
    <mergeCell ref="A86:B86"/>
    <mergeCell ref="I1:K1"/>
    <mergeCell ref="A1:H1"/>
    <mergeCell ref="G8:H8"/>
    <mergeCell ref="H5:I5"/>
    <mergeCell ref="F5:G5"/>
    <mergeCell ref="C5:D5"/>
    <mergeCell ref="D3:G3"/>
    <mergeCell ref="K29:K42"/>
    <mergeCell ref="G43:H43"/>
    <mergeCell ref="A29:A42"/>
    <mergeCell ref="A44:H44"/>
    <mergeCell ref="I44:K44"/>
    <mergeCell ref="G32:H32"/>
    <mergeCell ref="F34:H34"/>
    <mergeCell ref="F33:H33"/>
    <mergeCell ref="F37:H37"/>
    <mergeCell ref="F38:H38"/>
    <mergeCell ref="D46:G46"/>
    <mergeCell ref="C48:D48"/>
    <mergeCell ref="F48:G48"/>
    <mergeCell ref="H48:I48"/>
    <mergeCell ref="K86:K89"/>
    <mergeCell ref="C87:D87"/>
    <mergeCell ref="E87:F87"/>
    <mergeCell ref="G87:I87"/>
    <mergeCell ref="G88:I88"/>
    <mergeCell ref="C89:D89"/>
    <mergeCell ref="C86:D86"/>
    <mergeCell ref="A79:C81"/>
    <mergeCell ref="E89:F89"/>
    <mergeCell ref="G89:I89"/>
    <mergeCell ref="C88:D88"/>
    <mergeCell ref="E88:F88"/>
  </mergeCells>
  <phoneticPr fontId="15" type="noConversion"/>
  <conditionalFormatting sqref="I10:J26">
    <cfRule type="cellIs" dxfId="1" priority="1" stopIfTrue="1" operator="equal">
      <formula>"S"</formula>
    </cfRule>
    <cfRule type="cellIs" dxfId="0" priority="2" stopIfTrue="1" operator="equal">
      <formula>"NS"</formula>
    </cfRule>
  </conditionalFormatting>
  <printOptions horizontalCentered="1"/>
  <pageMargins left="0.39370078740157483" right="0.39370078740157483" top="0.39370078740157483" bottom="0.59055118110236227" header="0" footer="0.19685039370078741"/>
  <pageSetup paperSize="9" scale="86" fitToHeight="4" orientation="portrait" horizontalDpi="300" verticalDpi="300" r:id="rId1"/>
  <rowBreaks count="1" manualBreakCount="1">
    <brk id="43" max="10" man="1"/>
  </rowBreaks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1:K13"/>
  <sheetViews>
    <sheetView zoomScale="120" zoomScaleNormal="120" zoomScalePageLayoutView="150" workbookViewId="0">
      <selection activeCell="K19" sqref="K19"/>
    </sheetView>
  </sheetViews>
  <sheetFormatPr baseColWidth="10" defaultRowHeight="12.75" x14ac:dyDescent="0.2"/>
  <cols>
    <col min="7" max="7" width="11.28515625" customWidth="1"/>
  </cols>
  <sheetData>
    <row r="1" spans="2:11" ht="35.1" customHeight="1" x14ac:dyDescent="0.2">
      <c r="F1" s="225" t="s">
        <v>118</v>
      </c>
      <c r="G1" s="225" t="s">
        <v>119</v>
      </c>
      <c r="H1" s="225" t="s">
        <v>120</v>
      </c>
      <c r="I1" s="225" t="s">
        <v>132</v>
      </c>
      <c r="J1" s="225" t="s">
        <v>137</v>
      </c>
      <c r="K1" s="225" t="s">
        <v>136</v>
      </c>
    </row>
    <row r="2" spans="2:11" x14ac:dyDescent="0.2">
      <c r="B2" s="203" t="s">
        <v>116</v>
      </c>
      <c r="C2" s="204" t="s">
        <v>117</v>
      </c>
      <c r="D2" s="204"/>
      <c r="E2" s="205" t="e">
        <f>'INFORME IMPRIMIR'!E10</f>
        <v>#NUM!</v>
      </c>
      <c r="F2" s="204"/>
      <c r="G2" s="205" t="e">
        <f>(E5*100/(100-F3))</f>
        <v>#NUM!</v>
      </c>
      <c r="H2" s="211"/>
      <c r="I2" s="204"/>
      <c r="J2" s="204"/>
      <c r="K2" s="204"/>
    </row>
    <row r="3" spans="2:11" x14ac:dyDescent="0.2">
      <c r="B3" s="206" t="s">
        <v>91</v>
      </c>
      <c r="C3" s="207" t="s">
        <v>92</v>
      </c>
      <c r="D3" s="206"/>
      <c r="E3" s="208" t="e">
        <f>'INFORME IMPRIMIR'!E32</f>
        <v>#NUM!</v>
      </c>
      <c r="F3" s="201"/>
      <c r="G3" s="208"/>
      <c r="H3" s="212"/>
      <c r="I3" s="206"/>
      <c r="J3" s="201"/>
      <c r="K3" s="206"/>
    </row>
    <row r="4" spans="2:11" x14ac:dyDescent="0.2">
      <c r="B4" s="206" t="s">
        <v>110</v>
      </c>
      <c r="C4" s="206" t="s">
        <v>47</v>
      </c>
      <c r="D4" s="206"/>
      <c r="E4" s="208" t="e">
        <f>'INFORME IMPRIMIR'!E33</f>
        <v>#NUM!</v>
      </c>
      <c r="F4" s="206"/>
      <c r="G4" s="208" t="e">
        <f>G2*F3*0.01</f>
        <v>#NUM!</v>
      </c>
      <c r="H4" s="208" t="e">
        <f>+E4-G4</f>
        <v>#NUM!</v>
      </c>
      <c r="I4" s="221" t="e">
        <f>E4/(C13)^2</f>
        <v>#NUM!</v>
      </c>
      <c r="J4" s="206"/>
      <c r="K4" s="206"/>
    </row>
    <row r="5" spans="2:11" x14ac:dyDescent="0.2">
      <c r="B5" s="209" t="s">
        <v>111</v>
      </c>
      <c r="C5" s="209" t="s">
        <v>47</v>
      </c>
      <c r="D5" s="209"/>
      <c r="E5" s="210" t="e">
        <f>'INFORME IMPRIMIR'!E34</f>
        <v>#NUM!</v>
      </c>
      <c r="F5" s="209"/>
      <c r="G5" s="210" t="e">
        <f>E5</f>
        <v>#NUM!</v>
      </c>
      <c r="H5" s="213"/>
      <c r="I5" s="222" t="e">
        <f>E5/C13^2</f>
        <v>#NUM!</v>
      </c>
      <c r="J5" s="222" t="e">
        <f>C13^2*J3</f>
        <v>#NUM!</v>
      </c>
      <c r="K5" s="222" t="e">
        <f>J5-G5</f>
        <v>#NUM!</v>
      </c>
    </row>
    <row r="6" spans="2:11" x14ac:dyDescent="0.2">
      <c r="E6" s="202"/>
      <c r="G6" s="202"/>
      <c r="H6" s="214"/>
      <c r="I6" s="223"/>
    </row>
    <row r="7" spans="2:11" x14ac:dyDescent="0.2">
      <c r="B7" s="203" t="s">
        <v>116</v>
      </c>
      <c r="C7" s="204" t="s">
        <v>117</v>
      </c>
      <c r="D7" s="204"/>
      <c r="E7" s="205" t="e">
        <f>'INFORME IMPRIMIR'!E10</f>
        <v>#NUM!</v>
      </c>
      <c r="F7" s="204"/>
      <c r="G7" s="205" t="e">
        <f>(E10*100/(100-F8))</f>
        <v>#NUM!</v>
      </c>
      <c r="H7" s="211"/>
      <c r="I7" s="224"/>
      <c r="J7" s="201"/>
      <c r="K7" s="204"/>
    </row>
    <row r="8" spans="2:11" x14ac:dyDescent="0.2">
      <c r="B8" s="206" t="s">
        <v>91</v>
      </c>
      <c r="C8" s="207" t="s">
        <v>124</v>
      </c>
      <c r="D8" s="206"/>
      <c r="E8" s="208" t="e">
        <f>'INFORME IMPRIMIR'!E36</f>
        <v>#NUM!</v>
      </c>
      <c r="F8" s="201"/>
      <c r="G8" s="208"/>
      <c r="H8" s="212"/>
      <c r="I8" s="221"/>
      <c r="J8" s="206"/>
      <c r="K8" s="206"/>
    </row>
    <row r="9" spans="2:11" x14ac:dyDescent="0.2">
      <c r="B9" s="206" t="s">
        <v>110</v>
      </c>
      <c r="C9" s="206" t="s">
        <v>47</v>
      </c>
      <c r="D9" s="206"/>
      <c r="E9" s="208" t="e">
        <f>'INFORME IMPRIMIR'!E37</f>
        <v>#NUM!</v>
      </c>
      <c r="F9" s="206"/>
      <c r="G9" s="208" t="e">
        <f>G7*F8*0.01</f>
        <v>#NUM!</v>
      </c>
      <c r="H9" s="208" t="e">
        <f>+E9-G9</f>
        <v>#NUM!</v>
      </c>
      <c r="I9" s="221" t="e">
        <f>E9/(C13)^2</f>
        <v>#NUM!</v>
      </c>
      <c r="J9" s="206"/>
      <c r="K9" s="206"/>
    </row>
    <row r="10" spans="2:11" x14ac:dyDescent="0.2">
      <c r="B10" s="209" t="s">
        <v>111</v>
      </c>
      <c r="C10" s="209" t="s">
        <v>47</v>
      </c>
      <c r="D10" s="209"/>
      <c r="E10" s="210" t="e">
        <f>'INFORME IMPRIMIR'!E38</f>
        <v>#NUM!</v>
      </c>
      <c r="F10" s="209"/>
      <c r="G10" s="210" t="e">
        <f>E10</f>
        <v>#NUM!</v>
      </c>
      <c r="H10" s="213"/>
      <c r="I10" s="222" t="e">
        <f>E10/C13^2</f>
        <v>#NUM!</v>
      </c>
      <c r="J10" s="222" t="e">
        <f>J7*C13^2</f>
        <v>#NUM!</v>
      </c>
      <c r="K10" s="222" t="e">
        <f>J10-G10</f>
        <v>#NUM!</v>
      </c>
    </row>
    <row r="12" spans="2:11" x14ac:dyDescent="0.2">
      <c r="B12" s="218" t="s">
        <v>135</v>
      </c>
      <c r="C12" t="e">
        <f>'HOJA DE TRABAJO'!G7</f>
        <v>#NUM!</v>
      </c>
    </row>
    <row r="13" spans="2:11" x14ac:dyDescent="0.2">
      <c r="B13" s="218" t="s">
        <v>133</v>
      </c>
      <c r="C13" t="e">
        <f>C12/100</f>
        <v>#NUM!</v>
      </c>
      <c r="E13" s="237"/>
      <c r="F13" s="237"/>
      <c r="G13" s="237"/>
      <c r="H13" s="237"/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</sheetPr>
  <dimension ref="B2:K38"/>
  <sheetViews>
    <sheetView zoomScale="70" zoomScaleNormal="70" workbookViewId="0">
      <selection activeCell="N1" sqref="N1"/>
    </sheetView>
  </sheetViews>
  <sheetFormatPr baseColWidth="10" defaultRowHeight="12.75" x14ac:dyDescent="0.2"/>
  <sheetData>
    <row r="2" spans="3:11" x14ac:dyDescent="0.2">
      <c r="C2" s="288" t="s">
        <v>138</v>
      </c>
      <c r="D2" s="288"/>
      <c r="E2" s="288"/>
      <c r="F2" s="288"/>
    </row>
    <row r="3" spans="3:11" x14ac:dyDescent="0.2">
      <c r="K3" s="218" t="s">
        <v>140</v>
      </c>
    </row>
    <row r="4" spans="3:11" ht="14.25" x14ac:dyDescent="0.2">
      <c r="K4" t="s">
        <v>134</v>
      </c>
    </row>
    <row r="5" spans="3:11" ht="14.25" x14ac:dyDescent="0.2">
      <c r="K5" t="s">
        <v>139</v>
      </c>
    </row>
    <row r="38" spans="2:3" x14ac:dyDescent="0.2">
      <c r="B38" s="288" t="s">
        <v>141</v>
      </c>
      <c r="C38" s="288"/>
    </row>
  </sheetData>
  <mergeCells count="2">
    <mergeCell ref="C2:F2"/>
    <mergeCell ref="B38:C38"/>
  </mergeCell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 DE TRABAJO</vt:lpstr>
      <vt:lpstr>INFORME IMPRIMIR</vt:lpstr>
      <vt:lpstr>CALCULO PESO IDEAL</vt:lpstr>
      <vt:lpstr>REFERENCIAS</vt:lpstr>
      <vt:lpstr>'HOJA DE TRABAJO'!Área_de_impresión</vt:lpstr>
      <vt:lpstr>'INFORME IMPRIMIR'!Área_de_impresión</vt:lpstr>
    </vt:vector>
  </TitlesOfParts>
  <Company>Consultorio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Holway</dc:creator>
  <cp:lastModifiedBy>Bullpen</cp:lastModifiedBy>
  <cp:lastPrinted>2021-06-15T14:17:35Z</cp:lastPrinted>
  <dcterms:created xsi:type="dcterms:W3CDTF">1999-08-23T20:00:20Z</dcterms:created>
  <dcterms:modified xsi:type="dcterms:W3CDTF">2021-06-15T14:17:42Z</dcterms:modified>
</cp:coreProperties>
</file>