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Dataset" sheetId="2" r:id="rId5"/>
    <sheet state="visible" name="Totalizadores" sheetId="3" r:id="rId6"/>
    <sheet state="visible" name="Compras" sheetId="4" r:id="rId7"/>
    <sheet state="visible" name="Paises" sheetId="5" r:id="rId8"/>
    <sheet state="visible" name="TD paísmes" sheetId="6" r:id="rId9"/>
    <sheet state="visible" name="Tabla dinámica 3" sheetId="7" r:id="rId10"/>
    <sheet state="visible" name="Tabla dinámica 4" sheetId="8" r:id="rId11"/>
    <sheet state="visible" name="Tabla dinámica 5" sheetId="9" r:id="rId12"/>
    <sheet state="visible" name="Tabla dinámica 6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<sst xmlns="http://schemas.openxmlformats.org/spreadsheetml/2006/main" count="642" uniqueCount="124">
  <si>
    <t># Data-Cleaning</t>
  </si>
  <si>
    <t>## El proyecto da cuenta de un proceso de limpieza, correción y estandarización de los datos de un dataset de venta de accesorios.</t>
  </si>
  <si>
    <t>Para este proceso se utilizó la herramienta Google Sheets.</t>
  </si>
  <si>
    <t>En primer lugar se importó el dataset (archivo .csv) a la hoja de cálculo.</t>
  </si>
  <si>
    <t>## DETECCIÓN DE PROBLEMAS</t>
  </si>
  <si>
    <t>- Se verifican columnas con celdas vacias y valores nulos.</t>
  </si>
  <si>
    <t>- Se revisan inconsistencias en la columna País (ejemplo: Argentina/arg/ARG) y en columna Productos (ejemplo: bicicleta/Bicicleta/Bici).</t>
  </si>
  <si>
    <t>- Se revisan los formatos de las fechas.</t>
  </si>
  <si>
    <t>- Se identifican cantidades negativas.</t>
  </si>
  <si>
    <t>## LIMPIEZA DE DATOS</t>
  </si>
  <si>
    <t>- Se utilizan filtros para localizar valores vacios y se decide rellenar con 'Desconocido'</t>
  </si>
  <si>
    <t>- Normalización de texto:</t>
  </si>
  <si>
    <t>- Se utilizó ```UPPER(), LOWER(), PROPER() ``` para uniformar el texto según criterio.</t>
  </si>
  <si>
    <t>- Se utilizó **Buscar y reemplazar**</t>
  </si>
  <si>
    <t>- En los campos de Fecha se utilizó ```=DATEVALUE()``` para transformar los datos a un mismo formato fecha.</t>
  </si>
  <si>
    <t>- Se eliminaron duplicados.</t>
  </si>
  <si>
    <t>- Las cantidades que se mostraban como negativas se las transformó a absolutas (ejemplo: ```=IF(E2&lt;0, ABS(E2), E2)```).</t>
  </si>
  <si>
    <t>- Se reemplazó el precio faltante por un valor fijo.</t>
  </si>
  <si>
    <t>- Creación de columna calculada 'Importe Total' ```=Cantidad*Precio_Unitario```.</t>
  </si>
  <si>
    <t>## TRANSFORMACIONES ADICIONALES</t>
  </si>
  <si>
    <t>- Se creó nueva columna de segmentación y clasificación del importe  **'Tipo Importe**, teniendo en cuenta si el 'Importe Total' mayor o si es menor al promedio de 'Importe Total': ```=if('celda'&lt;average('columna importe total');"Importe bajo";"Importe alto")```.</t>
  </si>
  <si>
    <t>- Se separó el año de la columna 'Fecha Compra' ```=YEAR('FechaCompra')```.</t>
  </si>
  <si>
    <t>- Se convirtió el mes en texto, en una nueva columna ```=TEXT('FechaCompra';"mmmm")```.</t>
  </si>
  <si>
    <t>## ANÁLISIS DESCRIPTIVO</t>
  </si>
  <si>
    <t>- Se crearon totalizadores: Clientes totales, monto total vendido, cantidad total de productos vendidos, cantidad de tipo de productos, cantidad de paises.</t>
  </si>
  <si>
    <t>- Se realizaron funciones de agregación como: Promedio por operación, importe máximo, importe mínimo, mediana del importe.</t>
  </si>
  <si>
    <t>- A partir de este análisis se llegó a los INSIGHTS como los siguientes: **¿Cuál es el país con mayor ventas? ¿ Y cuál es el país con mayor cantidad de clientes?, y ¿Cuál es el producto mas vendido?**</t>
  </si>
  <si>
    <t>- Se utilizaron funciones como ``` COUNTSIF(), QUERY(), SUM(), AVG(),IF()```</t>
  </si>
  <si>
    <t>- Se analizó las compras según medios de pago, la cantidad y tipo de productos vendidos, las ventas por pais  y por cantidad de productos vendidos.</t>
  </si>
  <si>
    <t>- Se crearon tablas dinámicas</t>
  </si>
  <si>
    <t>ID</t>
  </si>
  <si>
    <t>Nombre</t>
  </si>
  <si>
    <t>Pais</t>
  </si>
  <si>
    <t>Producto</t>
  </si>
  <si>
    <t>MetodoPago</t>
  </si>
  <si>
    <t>Cantidad</t>
  </si>
  <si>
    <t>Precio_Unitario</t>
  </si>
  <si>
    <t>PrecioUnitario</t>
  </si>
  <si>
    <t>Importe Total</t>
  </si>
  <si>
    <t>Tipo importe</t>
  </si>
  <si>
    <t>FechaCompra</t>
  </si>
  <si>
    <t>Mes_Texto</t>
  </si>
  <si>
    <t>Año</t>
  </si>
  <si>
    <t>Desconocido</t>
  </si>
  <si>
    <t>Chile</t>
  </si>
  <si>
    <t>cadena</t>
  </si>
  <si>
    <t>Transferencia</t>
  </si>
  <si>
    <t>Ana</t>
  </si>
  <si>
    <t>guantes</t>
  </si>
  <si>
    <t>Tarjeta</t>
  </si>
  <si>
    <t>Sofía</t>
  </si>
  <si>
    <t>luz</t>
  </si>
  <si>
    <t>Lucía</t>
  </si>
  <si>
    <t>Uruguay</t>
  </si>
  <si>
    <t>bidon</t>
  </si>
  <si>
    <t>Pedro</t>
  </si>
  <si>
    <t>Brasil</t>
  </si>
  <si>
    <t>bicicleta</t>
  </si>
  <si>
    <t>Carlos</t>
  </si>
  <si>
    <t>casco</t>
  </si>
  <si>
    <t>Luis</t>
  </si>
  <si>
    <t>Perú</t>
  </si>
  <si>
    <t>María</t>
  </si>
  <si>
    <t>Argentina</t>
  </si>
  <si>
    <t>Jorge</t>
  </si>
  <si>
    <t>Efectivo</t>
  </si>
  <si>
    <t>Diego</t>
  </si>
  <si>
    <t>Marta</t>
  </si>
  <si>
    <t>TOTALIZADORES</t>
  </si>
  <si>
    <t>País con mayor venta:</t>
  </si>
  <si>
    <t>Clientes totales:</t>
  </si>
  <si>
    <t>Monto total vendido:</t>
  </si>
  <si>
    <t>Cant. total de productos vendidos:</t>
  </si>
  <si>
    <t>Tipo de productos:</t>
  </si>
  <si>
    <t>País con mayor cantidad 
de clientes:</t>
  </si>
  <si>
    <t>Cant. de paises:</t>
  </si>
  <si>
    <t xml:space="preserve">Funciones de agregación </t>
  </si>
  <si>
    <t>Producto mas vendido:</t>
  </si>
  <si>
    <t>Promedio por operación:</t>
  </si>
  <si>
    <t>Importe mínimo:</t>
  </si>
  <si>
    <t>Importe máximo:</t>
  </si>
  <si>
    <t>Mediana importe</t>
  </si>
  <si>
    <t>Método de pago mas utilizado:</t>
  </si>
  <si>
    <t>Compras según medios de pago:</t>
  </si>
  <si>
    <t>Función =COUNTSIF</t>
  </si>
  <si>
    <t>Cantidad y tipo de producto vendido</t>
  </si>
  <si>
    <t>Fórmula: =query(dataset_!D:F;"select D, sum(F) group by D order by sum(F) desc label sum(F) 'Cantidad'")</t>
  </si>
  <si>
    <t xml:space="preserve">Ventas por pais </t>
  </si>
  <si>
    <t xml:space="preserve">TOTAL: </t>
  </si>
  <si>
    <t>Fórmula: =query(dataset_!C:I;"select C, sum(F), sum(I) group by C order by sum(I) desc label sum(F) 'Productos vendidos', sum(I) 'Importe total'")</t>
  </si>
  <si>
    <t>Cant. Clientes por pais</t>
  </si>
  <si>
    <t>TOTAL:</t>
  </si>
  <si>
    <t>Fórmula: =query(dataset_!A:J;"select C, count(A) where C is not null group by C order by count(A) desc label count(A) 'Clientes'")</t>
  </si>
  <si>
    <t>SUM de Importe Total</t>
  </si>
  <si>
    <t>abril</t>
  </si>
  <si>
    <t>enero</t>
  </si>
  <si>
    <t>febrero</t>
  </si>
  <si>
    <t>julio</t>
  </si>
  <si>
    <t>marzo</t>
  </si>
  <si>
    <t>Suma total</t>
  </si>
  <si>
    <t>24,050.00</t>
  </si>
  <si>
    <t>22,600.00</t>
  </si>
  <si>
    <t>20,200.00</t>
  </si>
  <si>
    <t>3,950.00</t>
  </si>
  <si>
    <t>25,950.00</t>
  </si>
  <si>
    <t>96,750.00</t>
  </si>
  <si>
    <t>Cant. producto</t>
  </si>
  <si>
    <t>115</t>
  </si>
  <si>
    <t>69</t>
  </si>
  <si>
    <t>99</t>
  </si>
  <si>
    <t>44</t>
  </si>
  <si>
    <t>20</t>
  </si>
  <si>
    <t>66</t>
  </si>
  <si>
    <t>121</t>
  </si>
  <si>
    <t>534</t>
  </si>
  <si>
    <t>Promedio de importe por producto</t>
  </si>
  <si>
    <t>Promedio importe</t>
  </si>
  <si>
    <t>Monto de importe facturado por mes
(desc)</t>
  </si>
  <si>
    <t>Cantidad de transacciones por mes
(desc)</t>
  </si>
  <si>
    <t>Mes</t>
  </si>
  <si>
    <t>Importe/mes</t>
  </si>
  <si>
    <t>120</t>
  </si>
  <si>
    <t>Productos mas vendidos</t>
  </si>
  <si>
    <t>Cantidad vendida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</si>
</sst>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/MM/yyyy"/>
  </numFmts>
  <fonts count="13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Prompt"/>
    </font>
    <font>
      <color theme="1"/>
      <name val="Arial"/>
      <scheme val="minor"/>
    </font>
    <font>
      <b/>
      <i/>
      <sz val="11.0"/>
      <color theme="1"/>
      <name val="Prompt"/>
    </font>
    <font/>
    <font>
      <color theme="1"/>
      <name val="Prompt"/>
    </font>
    <font>
      <sz val="11.0"/>
      <color theme="1"/>
      <name val="Prompt"/>
    </font>
    <font>
      <b/>
      <color theme="1"/>
      <name val="Arial"/>
      <scheme val="minor"/>
    </font>
    <font>
      <b/>
      <sz val="11.0"/>
      <color theme="1"/>
      <name val="Prompt"/>
    </font>
    <font>
      <b/>
      <i/>
      <sz val="10.0"/>
      <color theme="1"/>
      <name val="Prompt"/>
    </font>
    <font>
      <b/>
      <i/>
      <sz val="9.0"/>
      <color theme="1"/>
      <name val="Prompt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</fills>
  <borders count="15">
    <border/>
    <border>
      <left style="medium">
        <color rgb="FFD5A6BD"/>
      </left>
      <top style="medium">
        <color rgb="FFD5A6BD"/>
      </top>
      <bottom style="medium">
        <color rgb="FFD5A6BD"/>
      </bottom>
    </border>
    <border>
      <right style="medium">
        <color rgb="FFD5A6BD"/>
      </right>
      <top style="medium">
        <color rgb="FFD5A6BD"/>
      </top>
      <bottom style="medium">
        <color rgb="FFD5A6BD"/>
      </bottom>
    </border>
    <border>
      <left style="medium">
        <color rgb="FFD5A6BD"/>
      </left>
      <top style="medium">
        <color rgb="FFD5A6BD"/>
      </top>
    </border>
    <border>
      <right style="medium">
        <color rgb="FFD5A6BD"/>
      </right>
      <top style="medium">
        <color rgb="FFD5A6BD"/>
      </top>
    </border>
    <border>
      <left style="medium">
        <color rgb="FFD5A6BD"/>
      </left>
    </border>
    <border>
      <right style="medium">
        <color rgb="FFD5A6BD"/>
      </right>
    </border>
    <border>
      <bottom style="medium">
        <color rgb="FFD5A6BD"/>
      </bottom>
    </border>
    <border>
      <left style="medium">
        <color rgb="FFD5A6BD"/>
      </left>
      <bottom style="medium">
        <color rgb="FFD5A6BD"/>
      </bottom>
    </border>
    <border>
      <right style="medium">
        <color rgb="FFD5A6BD"/>
      </right>
      <bottom style="medium">
        <color rgb="FFD5A6BD"/>
      </bottom>
    </border>
    <border>
      <top style="medium">
        <color rgb="FFD5A6BD"/>
      </top>
      <bottom style="medium">
        <color rgb="FFD5A6B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2" fontId="3" numFmtId="0" xfId="0" applyAlignment="1" applyFill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2" fontId="3" numFmtId="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Font="1" applyNumberFormat="1"/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readingOrder="0"/>
    </xf>
    <xf borderId="1" fillId="3" fontId="5" numFmtId="0" xfId="0" applyAlignment="1" applyBorder="1" applyFill="1" applyFont="1">
      <alignment horizontal="center" readingOrder="0"/>
    </xf>
    <xf borderId="2" fillId="0" fontId="6" numFmtId="0" xfId="0" applyBorder="1" applyFont="1"/>
    <xf borderId="0" fillId="0" fontId="7" numFmtId="0" xfId="0" applyFont="1"/>
    <xf borderId="3" fillId="3" fontId="5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0" fontId="4" numFmtId="0" xfId="0" applyAlignment="1" applyFont="1">
      <alignment horizontal="right"/>
    </xf>
    <xf borderId="5" fillId="0" fontId="6" numFmtId="0" xfId="0" applyBorder="1" applyFont="1"/>
    <xf borderId="6" fillId="0" fontId="6" numFmtId="0" xfId="0" applyBorder="1" applyFont="1"/>
    <xf borderId="7" fillId="0" fontId="7" numFmtId="0" xfId="0" applyAlignment="1" applyBorder="1" applyFont="1">
      <alignment readingOrder="0"/>
    </xf>
    <xf borderId="7" fillId="0" fontId="7" numFmtId="0" xfId="0" applyAlignment="1" applyBorder="1" applyFont="1">
      <alignment horizontal="right"/>
    </xf>
    <xf borderId="8" fillId="2" fontId="8" numFmtId="0" xfId="0" applyAlignment="1" applyBorder="1" applyFont="1">
      <alignment horizontal="center"/>
    </xf>
    <xf borderId="9" fillId="0" fontId="6" numFmtId="0" xfId="0" applyBorder="1" applyFont="1"/>
    <xf borderId="10" fillId="0" fontId="7" numFmtId="0" xfId="0" applyAlignment="1" applyBorder="1" applyFont="1">
      <alignment readingOrder="0"/>
    </xf>
    <xf borderId="10" fillId="0" fontId="7" numFmtId="4" xfId="0" applyAlignment="1" applyBorder="1" applyFont="1" applyNumberFormat="1">
      <alignment horizontal="right"/>
    </xf>
    <xf borderId="10" fillId="0" fontId="7" numFmtId="0" xfId="0" applyAlignment="1" applyBorder="1" applyFont="1">
      <alignment horizontal="right"/>
    </xf>
    <xf borderId="10" fillId="0" fontId="7" numFmtId="0" xfId="0" applyBorder="1" applyFont="1"/>
    <xf borderId="7" fillId="0" fontId="7" numFmtId="4" xfId="0" applyAlignment="1" applyBorder="1" applyFont="1" applyNumberFormat="1">
      <alignment horizontal="right"/>
    </xf>
    <xf borderId="10" fillId="0" fontId="7" numFmtId="4" xfId="0" applyBorder="1" applyFont="1" applyNumberFormat="1"/>
    <xf borderId="0" fillId="0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11" fillId="4" fontId="7" numFmtId="0" xfId="0" applyBorder="1" applyFill="1" applyFont="1"/>
    <xf borderId="0" fillId="5" fontId="4" numFmtId="0" xfId="0" applyAlignment="1" applyFill="1" applyFont="1">
      <alignment readingOrder="0"/>
    </xf>
    <xf borderId="11" fillId="0" fontId="7" numFmtId="0" xfId="0" applyBorder="1" applyFont="1"/>
    <xf borderId="0" fillId="6" fontId="4" numFmtId="0" xfId="0" applyFill="1" applyFont="1"/>
    <xf borderId="0" fillId="0" fontId="9" numFmtId="0" xfId="0" applyAlignment="1" applyFont="1">
      <alignment horizontal="center" readingOrder="0"/>
    </xf>
    <xf borderId="11" fillId="7" fontId="3" numFmtId="0" xfId="0" applyBorder="1" applyFill="1" applyFont="1"/>
    <xf borderId="0" fillId="0" fontId="3" numFmtId="0" xfId="0" applyAlignment="1" applyFont="1">
      <alignment horizontal="center"/>
    </xf>
    <xf borderId="11" fillId="7" fontId="10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12" fillId="5" fontId="7" numFmtId="0" xfId="0" applyBorder="1" applyFont="1"/>
    <xf borderId="13" fillId="5" fontId="7" numFmtId="0" xfId="0" applyBorder="1" applyFont="1"/>
    <xf borderId="14" fillId="5" fontId="7" numFmtId="0" xfId="0" applyBorder="1" applyFont="1"/>
    <xf borderId="11" fillId="0" fontId="3" numFmtId="0" xfId="0" applyAlignment="1" applyBorder="1" applyFont="1">
      <alignment readingOrder="0"/>
    </xf>
    <xf borderId="11" fillId="0" fontId="3" numFmtId="0" xfId="0" applyBorder="1" applyFont="1"/>
    <xf borderId="0" fillId="5" fontId="7" numFmtId="0" xfId="0" applyAlignment="1" applyFont="1">
      <alignment readingOrder="0"/>
    </xf>
    <xf borderId="0" fillId="8" fontId="7" numFmtId="0" xfId="0" applyFill="1" applyFont="1"/>
    <xf borderId="0" fillId="8" fontId="4" numFmtId="0" xfId="0" applyFont="1"/>
    <xf borderId="12" fillId="3" fontId="7" numFmtId="0" xfId="0" applyBorder="1" applyFont="1"/>
    <xf borderId="14" fillId="3" fontId="7" numFmtId="0" xfId="0" applyBorder="1" applyFont="1"/>
    <xf borderId="0" fillId="0" fontId="4" numFmtId="0" xfId="0" applyFont="1"/>
    <xf borderId="0" fillId="0" fontId="4" numFmtId="4" xfId="0" applyFont="1" applyNumberFormat="1"/>
    <xf borderId="0" fillId="3" fontId="1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3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  <tableStyles count="6">
    <tableStyle count="4" pivot="0" name="TD paísme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bla dinámica 3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bla dinámica 4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bla dinámica 5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bla dinámica 5-style 2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bla dinámica 6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21" sheet="Dataset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</sharedItems>
    </cacheField>
    <cacheField name="Nombre" numFmtId="0">
      <sharedItems>
        <s v="Desconocido"/>
        <s v="Ana"/>
        <s v="Sofía"/>
        <s v="Lucía"/>
        <s v="Pedro"/>
        <s v="Carlos"/>
        <s v="Luis"/>
        <s v="María"/>
        <s v="Jorge"/>
        <s v="Diego"/>
        <s v="Marta"/>
      </sharedItems>
    </cacheField>
    <cacheField name="Pais" numFmtId="0">
      <sharedItems>
        <s v="Chile"/>
        <s v="Uruguay"/>
        <s v="Brasil"/>
        <s v="Perú"/>
        <s v="Argentina"/>
        <s v="Desconocido"/>
      </sharedItems>
    </cacheField>
    <cacheField name="Producto" numFmtId="0">
      <sharedItems>
        <s v="cadena"/>
        <s v="guantes"/>
        <s v="luz"/>
        <s v="bidon"/>
        <s v="bicicleta"/>
        <s v="casco"/>
        <s v="Desconocido"/>
      </sharedItems>
    </cacheField>
    <cacheField name="MetodoPago" numFmtId="0">
      <sharedItems>
        <s v="Transferencia"/>
        <s v="Tarjeta"/>
        <s v="Efectivo"/>
      </sharedItems>
    </cacheField>
    <cacheField name="Cantidad" numFmtId="0">
      <sharedItems containsSemiMixedTypes="0" containsString="0" containsNumber="1" containsInteger="1">
        <n v="9.0"/>
        <n v="5.0"/>
        <n v="4.0"/>
        <n v="7.0"/>
        <n v="8.0"/>
        <n v="1.0"/>
        <n v="0.0"/>
        <n v="2.0"/>
        <n v="10.0"/>
        <n v="3.0"/>
        <n v="6.0"/>
      </sharedItems>
    </cacheField>
    <cacheField name="Precio_Unitario" numFmtId="4">
      <sharedItems containsSemiMixedTypes="0" containsString="0" containsNumber="1" containsInteger="1">
        <n v="0.0"/>
        <n v="300.0"/>
        <n v="150.0"/>
        <n v="250.0"/>
        <n v="200.0"/>
        <n v="100.0"/>
      </sharedItems>
    </cacheField>
    <cacheField name="PrecioUnitario" numFmtId="0">
      <sharedItems containsString="0" containsBlank="1" containsNumber="1" containsInteger="1">
        <m/>
        <n v="300.0"/>
        <n v="150.0"/>
        <n v="250.0"/>
        <n v="200.0"/>
        <n v="100.0"/>
      </sharedItems>
    </cacheField>
    <cacheField name="Importe Total" numFmtId="4">
      <sharedItems containsSemiMixedTypes="0" containsString="0" containsNumber="1" containsInteger="1">
        <n v="0.0"/>
        <n v="1500.0"/>
        <n v="1200.0"/>
        <n v="2100.0"/>
        <n v="2700.0"/>
        <n v="300.0"/>
        <n v="200.0"/>
        <n v="800.0"/>
        <n v="600.0"/>
        <n v="1250.0"/>
        <n v="1000.0"/>
        <n v="2400.0"/>
        <n v="250.0"/>
        <n v="750.0"/>
        <n v="450.0"/>
        <n v="100.0"/>
        <n v="500.0"/>
        <n v="150.0"/>
        <n v="1800.0"/>
        <n v="2000.0"/>
        <n v="1050.0"/>
        <n v="2500.0"/>
        <n v="1350.0"/>
        <n v="1750.0"/>
        <n v="3000.0"/>
        <n v="900.0"/>
        <n v="400.0"/>
        <n v="2250.0"/>
        <n v="700.0"/>
      </sharedItems>
    </cacheField>
    <cacheField name="Tipo importe" numFmtId="0">
      <sharedItems>
        <s v="Importe bajo"/>
        <s v="Importe alto"/>
      </sharedItems>
    </cacheField>
    <cacheField name="FechaCompr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7-03T00:00:00Z"/>
        <d v="2023-04-04T00:00:00Z"/>
        <d v="2023-04-05T00:00:00Z"/>
        <d v="2023-04-06T00:00:00Z"/>
        <d v="2023-07-05T00:00:00Z"/>
        <d v="2023-04-08T00:00:00Z"/>
        <d v="2023-04-09T00:00:00Z"/>
        <d v="2023-04-10T00:00:00Z"/>
        <d v="2023-04-11T00:00:00Z"/>
        <d v="2023-07-01T00:00:00Z"/>
        <d v="2023-04-13T00:00:00Z"/>
        <d v="2023-04-14T00:00:00Z"/>
        <d v="2023-04-15T00:00:00Z"/>
        <d v="2023-04-16T00:00:00Z"/>
        <d v="2023-07-04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7-02T00:00:00Z"/>
        <d v="2023-04-27T00:00:00Z"/>
        <d v="2023-04-28T00:00:00Z"/>
        <d v="2023-04-29T00:00:00Z"/>
        <d v="2023-04-30T00:00:00Z"/>
      </sharedItems>
    </cacheField>
    <cacheField name="Mes_Texto" numFmtId="0">
      <sharedItems>
        <s v="enero"/>
        <s v="febrero"/>
        <s v="marzo"/>
        <s v="abril"/>
        <s v="julio"/>
      </sharedItems>
    </cacheField>
    <cacheField name="Añ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 paísmes" cacheId="0" dataCaption="" compact="0" compactData="0">
  <location ref="A1:G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axis="axisRow" compact="0" outline="0" multipleItemSelectionAllowed="1" showAll="0" sortType="ascending">
      <items>
        <item x="4"/>
        <item x="2"/>
        <item x="0"/>
        <item x="5"/>
        <item x="3"/>
        <item x="1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_Texto" axis="axisCol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Año" compact="0" outline="0" multipleItemSelectionAllowed="1" showAll="0">
      <items>
        <item x="0"/>
        <item t="default"/>
      </items>
    </pivotField>
  </pivotFields>
  <rowFields>
    <field x="2"/>
  </rowFields>
  <colFields>
    <field x="11"/>
  </colFields>
  <dataFields>
    <dataField name="SUM of Importe Total" fld="8" baseField="0"/>
  </dataFields>
</pivotTableDefinition>
</file>

<file path=xl/pivotTables/pivotTable2.xml><?xml version="1.0" encoding="utf-8"?>
<pivotTableDefinition xmlns="http://schemas.openxmlformats.org/spreadsheetml/2006/main" name="Tabla dinámica 3" cacheId="0" dataCaption="" compact="0" compactData="0">
  <location ref="A1:I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axis="axisRow" compact="0" outline="0" multipleItemSelectionAllowed="1" showAll="0" sortType="ascending">
      <items>
        <item x="4"/>
        <item x="2"/>
        <item x="0"/>
        <item x="5"/>
        <item x="3"/>
        <item x="1"/>
        <item t="default"/>
      </items>
    </pivotField>
    <pivotField name="Producto" axis="axisCol" compact="0" outline="0" multipleItemSelectionAllowed="1" showAll="0" sortType="ascending">
      <items>
        <item x="4"/>
        <item x="3"/>
        <item x="0"/>
        <item x="5"/>
        <item x="6"/>
        <item x="1"/>
        <item x="2"/>
        <item t="default"/>
      </items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_Tex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ño" compact="0" outline="0" multipleItemSelectionAllowed="1" showAll="0">
      <items>
        <item x="0"/>
        <item t="default"/>
      </items>
    </pivotField>
  </pivotFields>
  <rowFields>
    <field x="2"/>
  </rowFields>
  <colFields>
    <field x="3"/>
  </colFields>
  <dataFields>
    <dataField name="Cant. producto" fld="5" baseField="0"/>
  </dataFields>
</pivotTableDefinition>
</file>

<file path=xl/pivotTables/pivotTable3.xml><?xml version="1.0" encoding="utf-8"?>
<pivotTableDefinition xmlns="http://schemas.openxmlformats.org/spreadsheetml/2006/main" name="Tabla dinámica 4" cacheId="0" dataCaption="" rowGrandTotals="0" compact="0" compactData="0">
  <location ref="A3:B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_Tex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ño" compact="0" outline="0" multipleItemSelectionAllowed="1" showAll="0">
      <items>
        <item x="0"/>
        <item t="default"/>
      </items>
    </pivotField>
  </pivotFields>
  <rowFields>
    <field x="3"/>
  </rowFields>
  <dataFields>
    <dataField name="Promedio importe" fld="8" subtotal="average" baseField="0"/>
  </dataFields>
</pivotTableDefinition>
</file>

<file path=xl/pivotTables/pivotTable4.xml><?xml version="1.0" encoding="utf-8"?>
<pivotTableDefinition xmlns="http://schemas.openxmlformats.org/spreadsheetml/2006/main" name="Tabla dinámica 5" cacheId="0" dataCaption="" compact="0" compactData="0">
  <location ref="A3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ño" compact="0" outline="0" multipleItemSelectionAllowed="1" showAll="0">
      <items>
        <item x="0"/>
        <item t="default"/>
      </items>
    </pivotField>
  </pivotFields>
  <rowFields>
    <field x="11"/>
  </rowFields>
  <dataFields>
    <dataField name="Importe/mes" fld="8" baseField="0"/>
  </dataFields>
</pivotTableDefinition>
</file>

<file path=xl/pivotTables/pivotTable5.xml><?xml version="1.0" encoding="utf-8"?>
<pivotTableDefinition xmlns="http://schemas.openxmlformats.org/spreadsheetml/2006/main" name="Tabla dinámica 5 2" cacheId="0" dataCaption="" compact="0" compactData="0">
  <location ref="D3:E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dataField="1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ño" compact="0" outline="0" multipleItemSelectionAllowed="1" showAll="0">
      <items>
        <item x="0"/>
        <item t="default"/>
      </items>
    </pivotField>
  </pivotFields>
  <rowFields>
    <field x="11"/>
  </rowFields>
  <dataFields>
    <dataField name="Cantidad" fld="9" subtotal="count" baseField="0"/>
  </dataFields>
</pivotTableDefinition>
</file>

<file path=xl/pivotTables/pivotTable6.xml><?xml version="1.0" encoding="utf-8"?>
<pivotTableDefinition xmlns="http://schemas.openxmlformats.org/spreadsheetml/2006/main" name="Tabla dinámica 6" cacheId="0" dataCaption="" compact="0" compactData="0">
  <location ref="A3:B1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odoPago" compact="0" outline="0" multipleItemSelectionAllowed="1" showAll="0">
      <items>
        <item x="0"/>
        <item x="1"/>
        <item x="2"/>
        <item t="default"/>
      </items>
    </pivotField>
    <pivotField name="Cantid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io_Unitario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cioUnitar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mporte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ipo importe" compact="0" outline="0" multipleItemSelectionAllowed="1" showAll="0">
      <items>
        <item x="0"/>
        <item x="1"/>
        <item t="default"/>
      </items>
    </pivotField>
    <pivotField name="FechaCompr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es_Tex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ño" compact="0" outline="0" multipleItemSelectionAllowed="1" showAll="0">
      <items>
        <item x="0"/>
        <item t="default"/>
      </items>
    </pivotField>
  </pivotFields>
  <rowFields>
    <field x="3"/>
  </rowFields>
  <dataFields>
    <dataField name="Cantidad vendida" fld="5" baseField="0"/>
  </dataFields>
</pivotTableDefinition>
</file>

<file path=xl/tables/table1.xml><?xml version="1.0" encoding="utf-8"?>
<table xmlns="http://schemas.openxmlformats.org/spreadsheetml/2006/main" totalsRowCount="1" ref="A2:G9" displayName="Table_1" name="Table_1" id="1">
  <tableColumns count="7">
    <tableColumn totalsRowLabel="Suma total" name="Pais" id="1"/>
    <tableColumn totalsRowLabel="24,050.00" name="abril" id="2"/>
    <tableColumn totalsRowLabel="22,600.00" name="enero" id="3"/>
    <tableColumn totalsRowLabel="20,200.00" name="febrero" id="4"/>
    <tableColumn totalsRowLabel="3,950.00" name="julio" id="5"/>
    <tableColumn totalsRowLabel="25,950.00" name="marzo" id="6"/>
    <tableColumn totalsRowLabel="96,750.00" name="Suma total" id="7"/>
  </tableColumns>
  <tableStyleInfo name="TD paísmes-style" showColumnStripes="0" showFirstColumn="1" showLastColumn="1" showRowStripes="1"/>
</table>
</file>

<file path=xl/tables/table2.xml><?xml version="1.0" encoding="utf-8"?>
<table xmlns="http://schemas.openxmlformats.org/spreadsheetml/2006/main" totalsRowCount="1" ref="A2:I9" displayName="Table_2" name="Table_2" id="2">
  <tableColumns count="9">
    <tableColumn totalsRowLabel="Suma total" name="Pais" id="1"/>
    <tableColumn totalsRowLabel="115" name="bicicleta" id="2"/>
    <tableColumn totalsRowLabel="69" name="bidon" id="3"/>
    <tableColumn totalsRowLabel="99" name="cadena" id="4"/>
    <tableColumn totalsRowLabel="44" name="casco" id="5"/>
    <tableColumn totalsRowLabel="20" name="Desconocido" id="6"/>
    <tableColumn totalsRowLabel="66" name="guantes" id="7"/>
    <tableColumn totalsRowLabel="121" name="luz" id="8"/>
    <tableColumn totalsRowLabel="534" name="Suma total" id="9"/>
  </tableColumns>
  <tableStyleInfo name="Tabla dinámica 3-style" showColumnStripes="0" showFirstColumn="1" showLastColumn="1" showRowStripes="1"/>
</table>
</file>

<file path=xl/tables/table3.xml><?xml version="1.0" encoding="utf-8"?>
<table xmlns="http://schemas.openxmlformats.org/spreadsheetml/2006/main" totalsRowCount="1" ref="A3:B11" displayName="Table_3" name="Table_3" id="3">
  <tableColumns count="2">
    <tableColumn name="Producto" id="1"/>
    <tableColumn name="Promedio importe" id="2"/>
  </tableColumns>
  <tableStyleInfo name="Tabla dinámica 4-style" showColumnStripes="0" showFirstColumn="1" showLastColumn="1" showRowStripes="1"/>
</table>
</file>

<file path=xl/tables/table4.xml><?xml version="1.0" encoding="utf-8"?>
<table xmlns="http://schemas.openxmlformats.org/spreadsheetml/2006/main" totalsRowCount="1" ref="A3:B9" displayName="Table_4" name="Table_4" id="4">
  <tableColumns count="2">
    <tableColumn totalsRowLabel="Suma total" name="Mes" id="1"/>
    <tableColumn totalsRowLabel="96,750.00" name="Importe/mes" id="2"/>
  </tableColumns>
  <tableStyleInfo name="Tabla dinámica 5-style" showColumnStripes="0" showFirstColumn="1" showLastColumn="1" showRowStripes="1"/>
</table>
</file>

<file path=xl/tables/table5.xml><?xml version="1.0" encoding="utf-8"?>
<table xmlns="http://schemas.openxmlformats.org/spreadsheetml/2006/main" totalsRowCount="1" ref="D3:E9" displayName="Table_5" name="Table_5" id="5">
  <tableColumns count="2">
    <tableColumn totalsRowLabel="Suma total" name="Mes" id="1"/>
    <tableColumn totalsRowLabel="120" name="Cantidad" id="2"/>
  </tableColumns>
  <tableStyleInfo name="Tabla dinámica 5-style 2" showColumnStripes="0" showFirstColumn="1" showLastColumn="1" showRowStripes="1"/>
</table>
</file>

<file path=xl/tables/table6.xml><?xml version="1.0" encoding="utf-8"?>
<table xmlns="http://schemas.openxmlformats.org/spreadsheetml/2006/main" totalsRowCount="1" ref="A3:B11" displayName="Table_6" name="Table_6" id="6">
  <tableColumns count="2">
    <tableColumn totalsRowLabel="Suma total" name="Producto" id="1"/>
    <tableColumn totalsRowLabel="534" name="Cantidad vendida" id="2"/>
  </tableColumns>
  <tableStyleInfo name="Tabla dinámica 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Relationship Id="rId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Relationship Id="rId4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Relationship Id="rId4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9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</row>
    <row r="3">
      <c r="A3" s="3"/>
      <c r="B3" s="2"/>
      <c r="C3" s="2"/>
      <c r="D3" s="2"/>
      <c r="E3" s="2"/>
    </row>
    <row r="4">
      <c r="A4" s="1" t="s">
        <v>2</v>
      </c>
      <c r="B4" s="2"/>
      <c r="C4" s="2"/>
      <c r="D4" s="2"/>
      <c r="E4" s="2"/>
    </row>
    <row r="5">
      <c r="A5" s="1" t="s">
        <v>3</v>
      </c>
      <c r="B5" s="2"/>
      <c r="C5" s="2"/>
      <c r="D5" s="2"/>
      <c r="E5" s="2"/>
    </row>
    <row r="6">
      <c r="A6" s="3"/>
      <c r="B6" s="2"/>
      <c r="C6" s="2"/>
      <c r="D6" s="2"/>
      <c r="E6" s="2"/>
    </row>
    <row r="7">
      <c r="A7" s="1" t="s">
        <v>4</v>
      </c>
      <c r="B7" s="2"/>
      <c r="C7" s="2"/>
      <c r="D7" s="2"/>
      <c r="E7" s="2"/>
    </row>
    <row r="8">
      <c r="A8" s="1" t="s">
        <v>5</v>
      </c>
      <c r="B8" s="2"/>
      <c r="C8" s="2"/>
      <c r="D8" s="2"/>
      <c r="E8" s="2"/>
    </row>
    <row r="9">
      <c r="A9" s="1" t="s">
        <v>6</v>
      </c>
      <c r="B9" s="2"/>
      <c r="C9" s="2"/>
      <c r="D9" s="2"/>
      <c r="E9" s="2"/>
    </row>
    <row r="10">
      <c r="A10" s="1" t="s">
        <v>7</v>
      </c>
      <c r="B10" s="2"/>
      <c r="C10" s="2"/>
      <c r="D10" s="2"/>
      <c r="E10" s="2"/>
    </row>
    <row r="11">
      <c r="A11" s="1" t="s">
        <v>8</v>
      </c>
      <c r="B11" s="2"/>
      <c r="C11" s="2"/>
      <c r="D11" s="2"/>
      <c r="E11" s="2"/>
    </row>
    <row r="12">
      <c r="A12" s="3"/>
      <c r="B12" s="2"/>
      <c r="C12" s="2"/>
      <c r="D12" s="2"/>
      <c r="E12" s="2"/>
    </row>
    <row r="13">
      <c r="A13" s="1" t="s">
        <v>9</v>
      </c>
      <c r="B13" s="2"/>
      <c r="C13" s="2"/>
      <c r="D13" s="2"/>
      <c r="E13" s="2"/>
    </row>
    <row r="14">
      <c r="A14" s="1" t="s">
        <v>10</v>
      </c>
      <c r="B14" s="2"/>
      <c r="C14" s="2"/>
      <c r="D14" s="2"/>
      <c r="E14" s="2"/>
    </row>
    <row r="15">
      <c r="A15" s="1" t="s">
        <v>11</v>
      </c>
      <c r="B15" s="2"/>
      <c r="C15" s="2"/>
      <c r="D15" s="2"/>
      <c r="E15" s="2"/>
    </row>
    <row r="16">
      <c r="A16" s="1" t="s">
        <v>12</v>
      </c>
      <c r="B16" s="2"/>
      <c r="C16" s="2"/>
      <c r="D16" s="2"/>
      <c r="E16" s="2"/>
    </row>
    <row r="17">
      <c r="A17" s="1" t="s">
        <v>13</v>
      </c>
      <c r="B17" s="2"/>
      <c r="C17" s="2"/>
      <c r="D17" s="2"/>
      <c r="E17" s="2"/>
    </row>
    <row r="18">
      <c r="A18" s="1" t="s">
        <v>14</v>
      </c>
      <c r="B18" s="2"/>
      <c r="C18" s="2"/>
      <c r="D18" s="2"/>
      <c r="E18" s="2"/>
    </row>
    <row r="19">
      <c r="A19" s="1" t="s">
        <v>15</v>
      </c>
      <c r="B19" s="2"/>
      <c r="C19" s="2"/>
      <c r="D19" s="2"/>
      <c r="E19" s="2"/>
    </row>
    <row r="20">
      <c r="A20" s="1" t="s">
        <v>16</v>
      </c>
      <c r="B20" s="2"/>
      <c r="C20" s="2"/>
      <c r="D20" s="2"/>
      <c r="E20" s="2"/>
    </row>
    <row r="21">
      <c r="A21" s="1" t="s">
        <v>17</v>
      </c>
      <c r="B21" s="2"/>
      <c r="C21" s="2"/>
      <c r="D21" s="2"/>
      <c r="E21" s="2"/>
    </row>
    <row r="22">
      <c r="A22" s="1" t="s">
        <v>18</v>
      </c>
      <c r="B22" s="2"/>
      <c r="C22" s="2"/>
      <c r="D22" s="2"/>
      <c r="E22" s="2"/>
    </row>
    <row r="23">
      <c r="A23" s="3"/>
      <c r="B23" s="2"/>
      <c r="C23" s="2"/>
      <c r="D23" s="2"/>
      <c r="E23" s="2"/>
    </row>
    <row r="24">
      <c r="A24" s="1" t="s">
        <v>19</v>
      </c>
      <c r="B24" s="2"/>
      <c r="C24" s="2"/>
      <c r="D24" s="2"/>
      <c r="E24" s="2"/>
    </row>
    <row r="25">
      <c r="A25" s="1" t="s">
        <v>20</v>
      </c>
      <c r="B25" s="2"/>
      <c r="C25" s="2"/>
      <c r="D25" s="2"/>
      <c r="E25" s="2"/>
    </row>
    <row r="26">
      <c r="A26" s="1" t="s">
        <v>21</v>
      </c>
      <c r="B26" s="2"/>
      <c r="C26" s="2"/>
      <c r="D26" s="2"/>
      <c r="E26" s="2"/>
    </row>
    <row r="27">
      <c r="A27" s="1" t="s">
        <v>22</v>
      </c>
      <c r="B27" s="2"/>
      <c r="C27" s="2"/>
      <c r="D27" s="2"/>
      <c r="E27" s="2"/>
    </row>
    <row r="28">
      <c r="A28" s="1"/>
      <c r="B28" s="2"/>
      <c r="C28" s="2"/>
      <c r="D28" s="2"/>
      <c r="E28" s="2"/>
    </row>
    <row r="29">
      <c r="A29" s="1" t="s">
        <v>23</v>
      </c>
      <c r="B29" s="2"/>
      <c r="C29" s="2"/>
      <c r="D29" s="2"/>
      <c r="E29" s="2"/>
    </row>
    <row r="30">
      <c r="A30" s="1" t="s">
        <v>24</v>
      </c>
      <c r="B30" s="2"/>
      <c r="C30" s="2"/>
      <c r="D30" s="2"/>
      <c r="E30" s="2"/>
    </row>
    <row r="31">
      <c r="A31" s="1" t="s">
        <v>25</v>
      </c>
      <c r="B31" s="2"/>
      <c r="C31" s="2"/>
      <c r="D31" s="2"/>
      <c r="E31" s="2"/>
    </row>
    <row r="32">
      <c r="A32" s="1" t="s">
        <v>26</v>
      </c>
      <c r="B32" s="2"/>
      <c r="C32" s="2"/>
      <c r="D32" s="2"/>
      <c r="E32" s="2"/>
    </row>
    <row r="33">
      <c r="A33" s="1" t="s">
        <v>27</v>
      </c>
      <c r="B33" s="2"/>
      <c r="C33" s="2"/>
      <c r="D33" s="2"/>
      <c r="E33" s="2"/>
    </row>
    <row r="34">
      <c r="A34" s="1" t="s">
        <v>28</v>
      </c>
      <c r="B34" s="2"/>
      <c r="C34" s="2"/>
      <c r="D34" s="2"/>
      <c r="E34" s="2"/>
    </row>
    <row r="35">
      <c r="A35" s="1" t="s">
        <v>29</v>
      </c>
      <c r="B35" s="2"/>
      <c r="C35" s="2"/>
      <c r="D35" s="2"/>
      <c r="E35" s="2"/>
    </row>
    <row r="36">
      <c r="A36" s="1"/>
      <c r="B36" s="2"/>
      <c r="C36" s="2"/>
      <c r="D36" s="2"/>
      <c r="E36" s="2"/>
    </row>
    <row r="37">
      <c r="A37" s="3"/>
      <c r="B37" s="2"/>
      <c r="C37" s="2"/>
      <c r="D37" s="2"/>
      <c r="E37" s="2"/>
    </row>
    <row r="38">
      <c r="A38" s="1"/>
      <c r="B38" s="2"/>
      <c r="C38" s="2"/>
      <c r="D38" s="2"/>
      <c r="E38" s="2"/>
    </row>
    <row r="39">
      <c r="A39" s="3"/>
      <c r="B39" s="2"/>
      <c r="C39" s="2"/>
      <c r="D39" s="2"/>
      <c r="E39" s="2"/>
    </row>
    <row r="40">
      <c r="A40" s="1"/>
      <c r="B40" s="2"/>
      <c r="C40" s="2"/>
      <c r="D40" s="2"/>
      <c r="E40" s="2"/>
    </row>
    <row r="41">
      <c r="A41" s="3"/>
      <c r="B41" s="2"/>
      <c r="C41" s="2"/>
      <c r="D41" s="2"/>
      <c r="E41" s="2"/>
    </row>
    <row r="42">
      <c r="A42" s="1"/>
      <c r="B42" s="2"/>
      <c r="C42" s="2"/>
      <c r="D42" s="2"/>
      <c r="E42" s="2"/>
    </row>
    <row r="43">
      <c r="A43" s="3"/>
      <c r="B43" s="2"/>
      <c r="C43" s="2"/>
      <c r="D43" s="2"/>
      <c r="E43" s="2"/>
    </row>
    <row r="44">
      <c r="A44" s="1"/>
      <c r="B44" s="2"/>
      <c r="C44" s="2"/>
      <c r="D44" s="2"/>
      <c r="E44" s="2"/>
    </row>
    <row r="45">
      <c r="A45" s="3"/>
      <c r="B45" s="2"/>
      <c r="C45" s="2"/>
      <c r="D45" s="2"/>
      <c r="E45" s="2"/>
    </row>
    <row r="46">
      <c r="A46" s="1"/>
      <c r="B46" s="2"/>
      <c r="C46" s="2"/>
      <c r="D46" s="2"/>
      <c r="E46" s="2"/>
    </row>
    <row r="47">
      <c r="A47" s="3"/>
      <c r="B47" s="2"/>
      <c r="C47" s="2"/>
      <c r="D47" s="2"/>
      <c r="E47" s="2"/>
    </row>
    <row r="48">
      <c r="A48" s="1"/>
      <c r="B48" s="2"/>
      <c r="C48" s="2"/>
      <c r="D48" s="2"/>
      <c r="E48" s="2"/>
    </row>
    <row r="49">
      <c r="A49" s="3"/>
      <c r="B49" s="2"/>
      <c r="C49" s="2"/>
      <c r="D49" s="2"/>
      <c r="E49" s="2"/>
    </row>
    <row r="50">
      <c r="A50" s="1"/>
      <c r="B50" s="2"/>
      <c r="C50" s="2"/>
      <c r="D50" s="2"/>
      <c r="E50" s="2"/>
    </row>
    <row r="51">
      <c r="A51" s="3"/>
      <c r="B51" s="2"/>
      <c r="C51" s="2"/>
      <c r="D51" s="2"/>
      <c r="E51" s="2"/>
    </row>
    <row r="52">
      <c r="A52" s="1"/>
      <c r="B52" s="2"/>
      <c r="C52" s="2"/>
      <c r="D52" s="2"/>
      <c r="E52" s="2"/>
    </row>
    <row r="53">
      <c r="A53" s="3"/>
      <c r="B53" s="2"/>
      <c r="C53" s="2"/>
      <c r="D53" s="2"/>
      <c r="E53" s="2"/>
    </row>
    <row r="54">
      <c r="A54" s="1"/>
      <c r="B54" s="2"/>
      <c r="C54" s="2"/>
      <c r="D54" s="2"/>
      <c r="E54" s="2"/>
    </row>
    <row r="55">
      <c r="A55" s="1"/>
      <c r="B55" s="2"/>
      <c r="C55" s="2"/>
      <c r="D55" s="2"/>
      <c r="E55" s="2"/>
    </row>
    <row r="56">
      <c r="A56" s="3"/>
      <c r="B56" s="2"/>
      <c r="C56" s="2"/>
      <c r="D56" s="2"/>
      <c r="E56" s="2"/>
    </row>
    <row r="57">
      <c r="A57" s="1"/>
      <c r="B57" s="2"/>
      <c r="C57" s="2"/>
      <c r="D57" s="2"/>
      <c r="E57" s="2"/>
    </row>
    <row r="58">
      <c r="A58" s="3"/>
      <c r="B58" s="2"/>
      <c r="C58" s="2"/>
      <c r="D58" s="2"/>
      <c r="E58" s="2"/>
    </row>
    <row r="59">
      <c r="A59" s="1"/>
      <c r="B59" s="2"/>
      <c r="C59" s="2"/>
      <c r="D59" s="2"/>
      <c r="E59" s="2"/>
    </row>
    <row r="60">
      <c r="A60" s="3"/>
      <c r="B60" s="2"/>
      <c r="C60" s="2"/>
      <c r="D60" s="2"/>
      <c r="E60" s="2"/>
    </row>
    <row r="61">
      <c r="A61" s="1"/>
      <c r="B61" s="2"/>
      <c r="C61" s="2"/>
      <c r="D61" s="2"/>
      <c r="E61" s="2"/>
    </row>
    <row r="62">
      <c r="A62" s="3"/>
      <c r="B62" s="2"/>
      <c r="C62" s="2"/>
      <c r="D62" s="2"/>
      <c r="E62" s="2"/>
    </row>
    <row r="63">
      <c r="A63" s="1"/>
      <c r="B63" s="2"/>
      <c r="C63" s="2"/>
      <c r="D63" s="2"/>
      <c r="E63" s="2"/>
    </row>
    <row r="64">
      <c r="A64" s="3"/>
      <c r="B64" s="2"/>
      <c r="C64" s="2"/>
      <c r="D64" s="2"/>
      <c r="E64" s="2"/>
    </row>
    <row r="65">
      <c r="A65" s="1"/>
      <c r="B65" s="2"/>
      <c r="C65" s="2"/>
      <c r="D65" s="2"/>
      <c r="E65" s="2"/>
    </row>
    <row r="66">
      <c r="A66" s="3"/>
      <c r="B66" s="2"/>
      <c r="C66" s="2"/>
      <c r="D66" s="2"/>
      <c r="E66" s="2"/>
    </row>
    <row r="67">
      <c r="A67" s="1"/>
      <c r="B67" s="2"/>
      <c r="C67" s="2"/>
      <c r="D67" s="2"/>
      <c r="E67" s="2"/>
    </row>
    <row r="68">
      <c r="A68" s="3"/>
      <c r="B68" s="2"/>
      <c r="C68" s="2"/>
      <c r="D68" s="2"/>
      <c r="E68" s="2"/>
    </row>
    <row r="69">
      <c r="A69" s="1"/>
      <c r="B69" s="2"/>
      <c r="C69" s="2"/>
      <c r="D69" s="2"/>
      <c r="E69" s="2"/>
    </row>
  </sheetData>
  <mergeCells count="1">
    <mergeCell ref="A74:B7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63"/>
  </cols>
  <sheetData>
    <row r="1">
      <c r="A1" s="58" t="s">
        <v>122</v>
      </c>
    </row>
    <row r="3"/>
    <row r="4"/>
    <row r="5"/>
    <row r="6"/>
    <row r="7"/>
    <row r="8"/>
    <row r="9"/>
    <row r="10"/>
    <row r="11"/>
  </sheetData>
  <mergeCells count="1">
    <mergeCell ref="A1:B2"/>
  </mergeCell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7" max="7" width="17.5"/>
    <col hidden="1" min="8" max="8" width="12.63"/>
    <col customWidth="1" min="12" max="12" width="13.13"/>
  </cols>
  <sheetData>
    <row r="1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5" t="s">
        <v>36</v>
      </c>
      <c r="H1" s="4" t="s">
        <v>37</v>
      </c>
      <c r="I1" s="6" t="s">
        <v>38</v>
      </c>
      <c r="J1" s="7" t="s">
        <v>39</v>
      </c>
      <c r="K1" s="4" t="s">
        <v>40</v>
      </c>
      <c r="L1" s="4" t="s">
        <v>41</v>
      </c>
      <c r="M1" s="4" t="s">
        <v>42</v>
      </c>
    </row>
    <row r="2">
      <c r="A2" s="8">
        <v>1.0</v>
      </c>
      <c r="B2" s="8" t="s">
        <v>43</v>
      </c>
      <c r="C2" s="8" t="s">
        <v>44</v>
      </c>
      <c r="D2" s="9" t="s">
        <v>45</v>
      </c>
      <c r="E2" s="8" t="s">
        <v>46</v>
      </c>
      <c r="F2" s="9">
        <v>9.0</v>
      </c>
      <c r="G2" s="10">
        <f t="shared" ref="G2:G121" si="1">IF(ISBLANK(H2), 0, H2)</f>
        <v>0</v>
      </c>
      <c r="H2" s="11"/>
      <c r="I2" s="10">
        <f t="shared" ref="I2:I121" si="2">F2*G2</f>
        <v>0</v>
      </c>
      <c r="J2" s="9" t="str">
        <f t="shared" ref="J2:J121" si="3">if(I2&lt;average(I2:I1000),"Importe bajo","Importe alto")</f>
        <v>Importe bajo</v>
      </c>
      <c r="K2" s="12">
        <v>44927.0</v>
      </c>
      <c r="L2" s="13" t="str">
        <f t="shared" ref="L2:L121" si="4">text(K:K,"mmmm")</f>
        <v>enero</v>
      </c>
      <c r="M2" s="9">
        <f t="shared" ref="M2:M121" si="5">YEAR(K:K)</f>
        <v>2023</v>
      </c>
    </row>
    <row r="3">
      <c r="A3" s="8">
        <v>2.0</v>
      </c>
      <c r="B3" s="9" t="s">
        <v>47</v>
      </c>
      <c r="C3" s="8" t="s">
        <v>44</v>
      </c>
      <c r="D3" s="9" t="s">
        <v>48</v>
      </c>
      <c r="E3" s="8" t="s">
        <v>49</v>
      </c>
      <c r="F3" s="9">
        <v>5.0</v>
      </c>
      <c r="G3" s="10">
        <f t="shared" si="1"/>
        <v>300</v>
      </c>
      <c r="H3" s="14">
        <v>300.0</v>
      </c>
      <c r="I3" s="10">
        <f t="shared" si="2"/>
        <v>1500</v>
      </c>
      <c r="J3" s="9" t="str">
        <f t="shared" si="3"/>
        <v>Importe alto</v>
      </c>
      <c r="K3" s="12">
        <v>44928.0</v>
      </c>
      <c r="L3" s="13" t="str">
        <f t="shared" si="4"/>
        <v>enero</v>
      </c>
      <c r="M3" s="9">
        <f t="shared" si="5"/>
        <v>2023</v>
      </c>
    </row>
    <row r="4">
      <c r="A4" s="8">
        <v>3.0</v>
      </c>
      <c r="B4" s="9" t="s">
        <v>50</v>
      </c>
      <c r="C4" s="8" t="s">
        <v>44</v>
      </c>
      <c r="D4" s="9" t="s">
        <v>51</v>
      </c>
      <c r="E4" s="8" t="s">
        <v>46</v>
      </c>
      <c r="F4" s="9">
        <v>4.0</v>
      </c>
      <c r="G4" s="10">
        <f t="shared" si="1"/>
        <v>300</v>
      </c>
      <c r="H4" s="14">
        <v>300.0</v>
      </c>
      <c r="I4" s="10">
        <f t="shared" si="2"/>
        <v>1200</v>
      </c>
      <c r="J4" s="9" t="str">
        <f t="shared" si="3"/>
        <v>Importe alto</v>
      </c>
      <c r="K4" s="12">
        <v>44929.0</v>
      </c>
      <c r="L4" s="13" t="str">
        <f t="shared" si="4"/>
        <v>enero</v>
      </c>
      <c r="M4" s="9">
        <f t="shared" si="5"/>
        <v>2023</v>
      </c>
    </row>
    <row r="5">
      <c r="A5" s="8">
        <v>4.0</v>
      </c>
      <c r="B5" s="9" t="s">
        <v>52</v>
      </c>
      <c r="C5" s="8" t="s">
        <v>53</v>
      </c>
      <c r="D5" s="9" t="s">
        <v>54</v>
      </c>
      <c r="E5" s="8" t="s">
        <v>46</v>
      </c>
      <c r="F5" s="9">
        <v>7.0</v>
      </c>
      <c r="G5" s="10">
        <f t="shared" si="1"/>
        <v>300</v>
      </c>
      <c r="H5" s="14">
        <v>300.0</v>
      </c>
      <c r="I5" s="10">
        <f t="shared" si="2"/>
        <v>2100</v>
      </c>
      <c r="J5" s="9" t="str">
        <f t="shared" si="3"/>
        <v>Importe alto</v>
      </c>
      <c r="K5" s="12">
        <v>44930.0</v>
      </c>
      <c r="L5" s="13" t="str">
        <f t="shared" si="4"/>
        <v>enero</v>
      </c>
      <c r="M5" s="9">
        <f t="shared" si="5"/>
        <v>2023</v>
      </c>
    </row>
    <row r="6">
      <c r="A6" s="8">
        <v>5.0</v>
      </c>
      <c r="B6" s="9" t="s">
        <v>55</v>
      </c>
      <c r="C6" s="8" t="s">
        <v>56</v>
      </c>
      <c r="D6" s="9" t="s">
        <v>51</v>
      </c>
      <c r="E6" s="8" t="s">
        <v>49</v>
      </c>
      <c r="F6" s="9">
        <v>9.0</v>
      </c>
      <c r="G6" s="10">
        <f t="shared" si="1"/>
        <v>300</v>
      </c>
      <c r="H6" s="14">
        <v>300.0</v>
      </c>
      <c r="I6" s="10">
        <f t="shared" si="2"/>
        <v>2700</v>
      </c>
      <c r="J6" s="9" t="str">
        <f t="shared" si="3"/>
        <v>Importe alto</v>
      </c>
      <c r="K6" s="12">
        <v>44931.0</v>
      </c>
      <c r="L6" s="13" t="str">
        <f t="shared" si="4"/>
        <v>enero</v>
      </c>
      <c r="M6" s="9">
        <f t="shared" si="5"/>
        <v>2023</v>
      </c>
    </row>
    <row r="7">
      <c r="A7" s="8">
        <v>6.0</v>
      </c>
      <c r="B7" s="9" t="s">
        <v>47</v>
      </c>
      <c r="C7" s="8" t="s">
        <v>56</v>
      </c>
      <c r="D7" s="9" t="s">
        <v>57</v>
      </c>
      <c r="E7" s="8" t="s">
        <v>49</v>
      </c>
      <c r="F7" s="9">
        <v>8.0</v>
      </c>
      <c r="G7" s="10">
        <f t="shared" si="1"/>
        <v>150</v>
      </c>
      <c r="H7" s="14">
        <v>150.0</v>
      </c>
      <c r="I7" s="10">
        <f t="shared" si="2"/>
        <v>1200</v>
      </c>
      <c r="J7" s="9" t="str">
        <f t="shared" si="3"/>
        <v>Importe alto</v>
      </c>
      <c r="K7" s="12">
        <v>44932.0</v>
      </c>
      <c r="L7" s="13" t="str">
        <f t="shared" si="4"/>
        <v>enero</v>
      </c>
      <c r="M7" s="9">
        <f t="shared" si="5"/>
        <v>2023</v>
      </c>
    </row>
    <row r="8">
      <c r="A8" s="8">
        <v>7.0</v>
      </c>
      <c r="B8" s="9" t="s">
        <v>58</v>
      </c>
      <c r="C8" s="8" t="s">
        <v>53</v>
      </c>
      <c r="D8" s="9" t="s">
        <v>59</v>
      </c>
      <c r="E8" s="8" t="s">
        <v>46</v>
      </c>
      <c r="F8" s="9">
        <v>1.0</v>
      </c>
      <c r="G8" s="10">
        <f t="shared" si="1"/>
        <v>300</v>
      </c>
      <c r="H8" s="14">
        <v>300.0</v>
      </c>
      <c r="I8" s="10">
        <f t="shared" si="2"/>
        <v>300</v>
      </c>
      <c r="J8" s="9" t="str">
        <f t="shared" si="3"/>
        <v>Importe bajo</v>
      </c>
      <c r="K8" s="12">
        <v>44933.0</v>
      </c>
      <c r="L8" s="13" t="str">
        <f t="shared" si="4"/>
        <v>enero</v>
      </c>
      <c r="M8" s="9">
        <f t="shared" si="5"/>
        <v>2023</v>
      </c>
    </row>
    <row r="9">
      <c r="A9" s="8">
        <v>8.0</v>
      </c>
      <c r="B9" s="9" t="s">
        <v>60</v>
      </c>
      <c r="C9" s="8" t="s">
        <v>61</v>
      </c>
      <c r="D9" s="9" t="s">
        <v>59</v>
      </c>
      <c r="E9" s="8" t="s">
        <v>46</v>
      </c>
      <c r="F9" s="9">
        <v>0.0</v>
      </c>
      <c r="G9" s="10">
        <f t="shared" si="1"/>
        <v>250</v>
      </c>
      <c r="H9" s="14">
        <v>250.0</v>
      </c>
      <c r="I9" s="10">
        <f t="shared" si="2"/>
        <v>0</v>
      </c>
      <c r="J9" s="9" t="str">
        <f t="shared" si="3"/>
        <v>Importe bajo</v>
      </c>
      <c r="K9" s="12">
        <v>44934.0</v>
      </c>
      <c r="L9" s="13" t="str">
        <f t="shared" si="4"/>
        <v>enero</v>
      </c>
      <c r="M9" s="9">
        <f t="shared" si="5"/>
        <v>2023</v>
      </c>
    </row>
    <row r="10">
      <c r="A10" s="8">
        <v>9.0</v>
      </c>
      <c r="B10" s="9" t="s">
        <v>62</v>
      </c>
      <c r="C10" s="8" t="s">
        <v>56</v>
      </c>
      <c r="D10" s="9" t="s">
        <v>59</v>
      </c>
      <c r="E10" s="8" t="s">
        <v>46</v>
      </c>
      <c r="F10" s="9">
        <v>1.0</v>
      </c>
      <c r="G10" s="10">
        <f t="shared" si="1"/>
        <v>200</v>
      </c>
      <c r="H10" s="14">
        <v>200.0</v>
      </c>
      <c r="I10" s="10">
        <f t="shared" si="2"/>
        <v>200</v>
      </c>
      <c r="J10" s="9" t="str">
        <f t="shared" si="3"/>
        <v>Importe bajo</v>
      </c>
      <c r="K10" s="12">
        <v>44935.0</v>
      </c>
      <c r="L10" s="13" t="str">
        <f t="shared" si="4"/>
        <v>enero</v>
      </c>
      <c r="M10" s="9">
        <f t="shared" si="5"/>
        <v>2023</v>
      </c>
    </row>
    <row r="11">
      <c r="A11" s="8">
        <v>10.0</v>
      </c>
      <c r="B11" s="9" t="s">
        <v>55</v>
      </c>
      <c r="C11" s="8" t="s">
        <v>63</v>
      </c>
      <c r="D11" s="9" t="s">
        <v>51</v>
      </c>
      <c r="E11" s="8" t="s">
        <v>49</v>
      </c>
      <c r="F11" s="9">
        <v>8.0</v>
      </c>
      <c r="G11" s="10">
        <f t="shared" si="1"/>
        <v>100</v>
      </c>
      <c r="H11" s="14">
        <v>100.0</v>
      </c>
      <c r="I11" s="10">
        <f t="shared" si="2"/>
        <v>800</v>
      </c>
      <c r="J11" s="9" t="str">
        <f t="shared" si="3"/>
        <v>Importe alto</v>
      </c>
      <c r="K11" s="12">
        <v>44936.0</v>
      </c>
      <c r="L11" s="13" t="str">
        <f t="shared" si="4"/>
        <v>enero</v>
      </c>
      <c r="M11" s="9">
        <f t="shared" si="5"/>
        <v>2023</v>
      </c>
    </row>
    <row r="12">
      <c r="A12" s="8">
        <v>11.0</v>
      </c>
      <c r="B12" s="9" t="s">
        <v>64</v>
      </c>
      <c r="C12" s="8" t="s">
        <v>56</v>
      </c>
      <c r="D12" s="9" t="s">
        <v>51</v>
      </c>
      <c r="E12" s="8" t="s">
        <v>65</v>
      </c>
      <c r="F12" s="9">
        <v>4.0</v>
      </c>
      <c r="G12" s="10">
        <f t="shared" si="1"/>
        <v>150</v>
      </c>
      <c r="H12" s="14">
        <v>150.0</v>
      </c>
      <c r="I12" s="10">
        <f t="shared" si="2"/>
        <v>600</v>
      </c>
      <c r="J12" s="9" t="str">
        <f t="shared" si="3"/>
        <v>Importe bajo</v>
      </c>
      <c r="K12" s="12">
        <v>44937.0</v>
      </c>
      <c r="L12" s="13" t="str">
        <f t="shared" si="4"/>
        <v>enero</v>
      </c>
      <c r="M12" s="9">
        <f t="shared" si="5"/>
        <v>2023</v>
      </c>
    </row>
    <row r="13">
      <c r="A13" s="8">
        <v>12.0</v>
      </c>
      <c r="B13" s="9" t="s">
        <v>55</v>
      </c>
      <c r="C13" s="8" t="s">
        <v>53</v>
      </c>
      <c r="D13" s="9" t="s">
        <v>51</v>
      </c>
      <c r="E13" s="8" t="s">
        <v>49</v>
      </c>
      <c r="F13" s="9">
        <v>2.0</v>
      </c>
      <c r="G13" s="10">
        <f t="shared" si="1"/>
        <v>150</v>
      </c>
      <c r="H13" s="14">
        <v>150.0</v>
      </c>
      <c r="I13" s="10">
        <f t="shared" si="2"/>
        <v>300</v>
      </c>
      <c r="J13" s="9" t="str">
        <f t="shared" si="3"/>
        <v>Importe bajo</v>
      </c>
      <c r="K13" s="12">
        <v>44938.0</v>
      </c>
      <c r="L13" s="13" t="str">
        <f t="shared" si="4"/>
        <v>enero</v>
      </c>
      <c r="M13" s="9">
        <f t="shared" si="5"/>
        <v>2023</v>
      </c>
    </row>
    <row r="14">
      <c r="A14" s="8">
        <v>13.0</v>
      </c>
      <c r="B14" s="9" t="s">
        <v>66</v>
      </c>
      <c r="C14" s="8" t="s">
        <v>61</v>
      </c>
      <c r="D14" s="9" t="s">
        <v>54</v>
      </c>
      <c r="E14" s="8" t="s">
        <v>65</v>
      </c>
      <c r="F14" s="9">
        <v>2.0</v>
      </c>
      <c r="G14" s="10">
        <f t="shared" si="1"/>
        <v>100</v>
      </c>
      <c r="H14" s="14">
        <v>100.0</v>
      </c>
      <c r="I14" s="10">
        <f t="shared" si="2"/>
        <v>200</v>
      </c>
      <c r="J14" s="9" t="str">
        <f t="shared" si="3"/>
        <v>Importe bajo</v>
      </c>
      <c r="K14" s="12">
        <v>44939.0</v>
      </c>
      <c r="L14" s="13" t="str">
        <f t="shared" si="4"/>
        <v>enero</v>
      </c>
      <c r="M14" s="9">
        <f t="shared" si="5"/>
        <v>2023</v>
      </c>
    </row>
    <row r="15">
      <c r="A15" s="8">
        <v>14.0</v>
      </c>
      <c r="B15" s="9" t="s">
        <v>60</v>
      </c>
      <c r="C15" s="8" t="s">
        <v>53</v>
      </c>
      <c r="D15" s="9" t="s">
        <v>48</v>
      </c>
      <c r="E15" s="8" t="s">
        <v>46</v>
      </c>
      <c r="F15" s="9">
        <v>5.0</v>
      </c>
      <c r="G15" s="10">
        <f t="shared" si="1"/>
        <v>300</v>
      </c>
      <c r="H15" s="14">
        <v>300.0</v>
      </c>
      <c r="I15" s="10">
        <f t="shared" si="2"/>
        <v>1500</v>
      </c>
      <c r="J15" s="9" t="str">
        <f t="shared" si="3"/>
        <v>Importe alto</v>
      </c>
      <c r="K15" s="12">
        <v>44940.0</v>
      </c>
      <c r="L15" s="13" t="str">
        <f t="shared" si="4"/>
        <v>enero</v>
      </c>
      <c r="M15" s="9">
        <f t="shared" si="5"/>
        <v>2023</v>
      </c>
    </row>
    <row r="16">
      <c r="A16" s="8">
        <v>15.0</v>
      </c>
      <c r="B16" s="9" t="s">
        <v>47</v>
      </c>
      <c r="C16" s="8" t="s">
        <v>61</v>
      </c>
      <c r="D16" s="9" t="s">
        <v>45</v>
      </c>
      <c r="E16" s="8" t="s">
        <v>46</v>
      </c>
      <c r="F16" s="9">
        <v>5.0</v>
      </c>
      <c r="G16" s="10">
        <f t="shared" si="1"/>
        <v>250</v>
      </c>
      <c r="H16" s="14">
        <v>250.0</v>
      </c>
      <c r="I16" s="10">
        <f t="shared" si="2"/>
        <v>1250</v>
      </c>
      <c r="J16" s="9" t="str">
        <f t="shared" si="3"/>
        <v>Importe alto</v>
      </c>
      <c r="K16" s="12">
        <v>44941.0</v>
      </c>
      <c r="L16" s="13" t="str">
        <f t="shared" si="4"/>
        <v>enero</v>
      </c>
      <c r="M16" s="9">
        <f t="shared" si="5"/>
        <v>2023</v>
      </c>
    </row>
    <row r="17">
      <c r="A17" s="8">
        <v>16.0</v>
      </c>
      <c r="B17" s="9" t="s">
        <v>52</v>
      </c>
      <c r="C17" s="8" t="s">
        <v>63</v>
      </c>
      <c r="D17" s="9" t="s">
        <v>57</v>
      </c>
      <c r="E17" s="8" t="s">
        <v>46</v>
      </c>
      <c r="F17" s="9">
        <v>2.0</v>
      </c>
      <c r="G17" s="10">
        <f t="shared" si="1"/>
        <v>0</v>
      </c>
      <c r="H17" s="11"/>
      <c r="I17" s="10">
        <f t="shared" si="2"/>
        <v>0</v>
      </c>
      <c r="J17" s="9" t="str">
        <f t="shared" si="3"/>
        <v>Importe bajo</v>
      </c>
      <c r="K17" s="12">
        <v>44942.0</v>
      </c>
      <c r="L17" s="13" t="str">
        <f t="shared" si="4"/>
        <v>enero</v>
      </c>
      <c r="M17" s="9">
        <f t="shared" si="5"/>
        <v>2023</v>
      </c>
    </row>
    <row r="18">
      <c r="A18" s="8">
        <v>17.0</v>
      </c>
      <c r="B18" s="9" t="s">
        <v>47</v>
      </c>
      <c r="C18" s="8" t="s">
        <v>63</v>
      </c>
      <c r="D18" s="9" t="s">
        <v>54</v>
      </c>
      <c r="E18" s="8" t="s">
        <v>49</v>
      </c>
      <c r="F18" s="9">
        <v>0.0</v>
      </c>
      <c r="G18" s="10">
        <f t="shared" si="1"/>
        <v>150</v>
      </c>
      <c r="H18" s="14">
        <v>150.0</v>
      </c>
      <c r="I18" s="10">
        <f t="shared" si="2"/>
        <v>0</v>
      </c>
      <c r="J18" s="9" t="str">
        <f t="shared" si="3"/>
        <v>Importe bajo</v>
      </c>
      <c r="K18" s="12">
        <v>44943.0</v>
      </c>
      <c r="L18" s="13" t="str">
        <f t="shared" si="4"/>
        <v>enero</v>
      </c>
      <c r="M18" s="9">
        <f t="shared" si="5"/>
        <v>2023</v>
      </c>
    </row>
    <row r="19">
      <c r="A19" s="8">
        <v>18.0</v>
      </c>
      <c r="B19" s="9" t="s">
        <v>60</v>
      </c>
      <c r="C19" s="8" t="s">
        <v>61</v>
      </c>
      <c r="D19" s="9" t="s">
        <v>45</v>
      </c>
      <c r="E19" s="8" t="s">
        <v>65</v>
      </c>
      <c r="F19" s="9">
        <v>5.0</v>
      </c>
      <c r="G19" s="10">
        <f t="shared" si="1"/>
        <v>200</v>
      </c>
      <c r="H19" s="14">
        <v>200.0</v>
      </c>
      <c r="I19" s="10">
        <f t="shared" si="2"/>
        <v>1000</v>
      </c>
      <c r="J19" s="9" t="str">
        <f t="shared" si="3"/>
        <v>Importe alto</v>
      </c>
      <c r="K19" s="12">
        <v>44944.0</v>
      </c>
      <c r="L19" s="13" t="str">
        <f t="shared" si="4"/>
        <v>enero</v>
      </c>
      <c r="M19" s="9">
        <f t="shared" si="5"/>
        <v>2023</v>
      </c>
    </row>
    <row r="20">
      <c r="A20" s="8">
        <v>19.0</v>
      </c>
      <c r="B20" s="9" t="s">
        <v>67</v>
      </c>
      <c r="C20" s="8" t="s">
        <v>63</v>
      </c>
      <c r="D20" s="9" t="s">
        <v>59</v>
      </c>
      <c r="E20" s="8" t="s">
        <v>65</v>
      </c>
      <c r="F20" s="9">
        <v>10.0</v>
      </c>
      <c r="G20" s="10">
        <f t="shared" si="1"/>
        <v>100</v>
      </c>
      <c r="H20" s="14">
        <v>100.0</v>
      </c>
      <c r="I20" s="10">
        <f t="shared" si="2"/>
        <v>1000</v>
      </c>
      <c r="J20" s="9" t="str">
        <f t="shared" si="3"/>
        <v>Importe alto</v>
      </c>
      <c r="K20" s="12">
        <v>44945.0</v>
      </c>
      <c r="L20" s="13" t="str">
        <f t="shared" si="4"/>
        <v>enero</v>
      </c>
      <c r="M20" s="9">
        <f t="shared" si="5"/>
        <v>2023</v>
      </c>
    </row>
    <row r="21">
      <c r="A21" s="8">
        <v>20.0</v>
      </c>
      <c r="B21" s="9" t="s">
        <v>52</v>
      </c>
      <c r="C21" s="8" t="s">
        <v>56</v>
      </c>
      <c r="D21" s="9" t="s">
        <v>57</v>
      </c>
      <c r="E21" s="8" t="s">
        <v>49</v>
      </c>
      <c r="F21" s="9">
        <v>8.0</v>
      </c>
      <c r="G21" s="10">
        <f t="shared" si="1"/>
        <v>300</v>
      </c>
      <c r="H21" s="14">
        <v>300.0</v>
      </c>
      <c r="I21" s="10">
        <f t="shared" si="2"/>
        <v>2400</v>
      </c>
      <c r="J21" s="9" t="str">
        <f t="shared" si="3"/>
        <v>Importe alto</v>
      </c>
      <c r="K21" s="12">
        <v>44946.0</v>
      </c>
      <c r="L21" s="13" t="str">
        <f t="shared" si="4"/>
        <v>enero</v>
      </c>
      <c r="M21" s="9">
        <f t="shared" si="5"/>
        <v>2023</v>
      </c>
    </row>
    <row r="22">
      <c r="A22" s="8">
        <v>21.0</v>
      </c>
      <c r="B22" s="9" t="s">
        <v>67</v>
      </c>
      <c r="C22" s="8" t="s">
        <v>43</v>
      </c>
      <c r="D22" s="9" t="s">
        <v>57</v>
      </c>
      <c r="E22" s="8" t="s">
        <v>46</v>
      </c>
      <c r="F22" s="9">
        <v>1.0</v>
      </c>
      <c r="G22" s="10">
        <f t="shared" si="1"/>
        <v>250</v>
      </c>
      <c r="H22" s="14">
        <v>250.0</v>
      </c>
      <c r="I22" s="10">
        <f t="shared" si="2"/>
        <v>250</v>
      </c>
      <c r="J22" s="9" t="str">
        <f t="shared" si="3"/>
        <v>Importe bajo</v>
      </c>
      <c r="K22" s="12">
        <v>44947.0</v>
      </c>
      <c r="L22" s="13" t="str">
        <f t="shared" si="4"/>
        <v>enero</v>
      </c>
      <c r="M22" s="9">
        <f t="shared" si="5"/>
        <v>2023</v>
      </c>
    </row>
    <row r="23">
      <c r="A23" s="8">
        <v>22.0</v>
      </c>
      <c r="B23" s="8" t="s">
        <v>43</v>
      </c>
      <c r="C23" s="8" t="s">
        <v>63</v>
      </c>
      <c r="D23" s="9" t="s">
        <v>54</v>
      </c>
      <c r="E23" s="8" t="s">
        <v>65</v>
      </c>
      <c r="F23" s="9">
        <v>3.0</v>
      </c>
      <c r="G23" s="10">
        <f t="shared" si="1"/>
        <v>250</v>
      </c>
      <c r="H23" s="14">
        <v>250.0</v>
      </c>
      <c r="I23" s="10">
        <f t="shared" si="2"/>
        <v>750</v>
      </c>
      <c r="J23" s="9" t="str">
        <f t="shared" si="3"/>
        <v>Importe bajo</v>
      </c>
      <c r="K23" s="12">
        <v>44948.0</v>
      </c>
      <c r="L23" s="13" t="str">
        <f t="shared" si="4"/>
        <v>enero</v>
      </c>
      <c r="M23" s="9">
        <f t="shared" si="5"/>
        <v>2023</v>
      </c>
    </row>
    <row r="24">
      <c r="A24" s="8">
        <v>23.0</v>
      </c>
      <c r="B24" s="9" t="s">
        <v>58</v>
      </c>
      <c r="C24" s="8" t="s">
        <v>63</v>
      </c>
      <c r="D24" s="9" t="s">
        <v>59</v>
      </c>
      <c r="E24" s="8" t="s">
        <v>49</v>
      </c>
      <c r="F24" s="9">
        <v>3.0</v>
      </c>
      <c r="G24" s="10">
        <f t="shared" si="1"/>
        <v>150</v>
      </c>
      <c r="H24" s="14">
        <v>150.0</v>
      </c>
      <c r="I24" s="10">
        <f t="shared" si="2"/>
        <v>450</v>
      </c>
      <c r="J24" s="9" t="str">
        <f t="shared" si="3"/>
        <v>Importe bajo</v>
      </c>
      <c r="K24" s="12">
        <v>44949.0</v>
      </c>
      <c r="L24" s="13" t="str">
        <f t="shared" si="4"/>
        <v>enero</v>
      </c>
      <c r="M24" s="9">
        <f t="shared" si="5"/>
        <v>2023</v>
      </c>
    </row>
    <row r="25">
      <c r="A25" s="8">
        <v>24.0</v>
      </c>
      <c r="B25" s="9" t="s">
        <v>52</v>
      </c>
      <c r="C25" s="8" t="s">
        <v>44</v>
      </c>
      <c r="D25" s="9" t="s">
        <v>48</v>
      </c>
      <c r="E25" s="8" t="s">
        <v>49</v>
      </c>
      <c r="F25" s="9">
        <v>1.0</v>
      </c>
      <c r="G25" s="10">
        <f t="shared" si="1"/>
        <v>100</v>
      </c>
      <c r="H25" s="14">
        <v>100.0</v>
      </c>
      <c r="I25" s="10">
        <f t="shared" si="2"/>
        <v>100</v>
      </c>
      <c r="J25" s="9" t="str">
        <f t="shared" si="3"/>
        <v>Importe bajo</v>
      </c>
      <c r="K25" s="12">
        <v>44950.0</v>
      </c>
      <c r="L25" s="13" t="str">
        <f t="shared" si="4"/>
        <v>enero</v>
      </c>
      <c r="M25" s="9">
        <f t="shared" si="5"/>
        <v>2023</v>
      </c>
    </row>
    <row r="26">
      <c r="A26" s="8">
        <v>25.0</v>
      </c>
      <c r="B26" s="9" t="s">
        <v>47</v>
      </c>
      <c r="C26" s="8" t="s">
        <v>63</v>
      </c>
      <c r="D26" s="9" t="s">
        <v>45</v>
      </c>
      <c r="E26" s="8" t="s">
        <v>46</v>
      </c>
      <c r="F26" s="9">
        <v>6.0</v>
      </c>
      <c r="G26" s="10">
        <f t="shared" si="1"/>
        <v>0</v>
      </c>
      <c r="H26" s="11"/>
      <c r="I26" s="10">
        <f t="shared" si="2"/>
        <v>0</v>
      </c>
      <c r="J26" s="9" t="str">
        <f t="shared" si="3"/>
        <v>Importe bajo</v>
      </c>
      <c r="K26" s="12">
        <v>44951.0</v>
      </c>
      <c r="L26" s="13" t="str">
        <f t="shared" si="4"/>
        <v>enero</v>
      </c>
      <c r="M26" s="9">
        <f t="shared" si="5"/>
        <v>2023</v>
      </c>
    </row>
    <row r="27">
      <c r="A27" s="8">
        <v>26.0</v>
      </c>
      <c r="B27" s="9" t="s">
        <v>52</v>
      </c>
      <c r="C27" s="8" t="s">
        <v>56</v>
      </c>
      <c r="D27" s="9" t="s">
        <v>57</v>
      </c>
      <c r="E27" s="8" t="s">
        <v>46</v>
      </c>
      <c r="F27" s="9">
        <v>2.0</v>
      </c>
      <c r="G27" s="10">
        <f t="shared" si="1"/>
        <v>250</v>
      </c>
      <c r="H27" s="14">
        <v>250.0</v>
      </c>
      <c r="I27" s="10">
        <f t="shared" si="2"/>
        <v>500</v>
      </c>
      <c r="J27" s="9" t="str">
        <f t="shared" si="3"/>
        <v>Importe bajo</v>
      </c>
      <c r="K27" s="12">
        <v>44952.0</v>
      </c>
      <c r="L27" s="13" t="str">
        <f t="shared" si="4"/>
        <v>enero</v>
      </c>
      <c r="M27" s="9">
        <f t="shared" si="5"/>
        <v>2023</v>
      </c>
    </row>
    <row r="28">
      <c r="A28" s="8">
        <v>27.0</v>
      </c>
      <c r="B28" s="9" t="s">
        <v>55</v>
      </c>
      <c r="C28" s="8" t="s">
        <v>63</v>
      </c>
      <c r="D28" s="9" t="s">
        <v>48</v>
      </c>
      <c r="E28" s="8" t="s">
        <v>65</v>
      </c>
      <c r="F28" s="9">
        <v>8.0</v>
      </c>
      <c r="G28" s="10">
        <f t="shared" si="1"/>
        <v>0</v>
      </c>
      <c r="H28" s="11"/>
      <c r="I28" s="10">
        <f t="shared" si="2"/>
        <v>0</v>
      </c>
      <c r="J28" s="9" t="str">
        <f t="shared" si="3"/>
        <v>Importe bajo</v>
      </c>
      <c r="K28" s="12">
        <v>44953.0</v>
      </c>
      <c r="L28" s="13" t="str">
        <f t="shared" si="4"/>
        <v>enero</v>
      </c>
      <c r="M28" s="9">
        <f t="shared" si="5"/>
        <v>2023</v>
      </c>
    </row>
    <row r="29">
      <c r="A29" s="8">
        <v>28.0</v>
      </c>
      <c r="B29" s="9" t="s">
        <v>64</v>
      </c>
      <c r="C29" s="8" t="s">
        <v>44</v>
      </c>
      <c r="D29" s="9" t="s">
        <v>51</v>
      </c>
      <c r="E29" s="8" t="s">
        <v>49</v>
      </c>
      <c r="F29" s="9">
        <v>1.0</v>
      </c>
      <c r="G29" s="10">
        <f t="shared" si="1"/>
        <v>300</v>
      </c>
      <c r="H29" s="14">
        <v>300.0</v>
      </c>
      <c r="I29" s="10">
        <f t="shared" si="2"/>
        <v>300</v>
      </c>
      <c r="J29" s="9" t="str">
        <f t="shared" si="3"/>
        <v>Importe bajo</v>
      </c>
      <c r="K29" s="12">
        <v>44954.0</v>
      </c>
      <c r="L29" s="13" t="str">
        <f t="shared" si="4"/>
        <v>enero</v>
      </c>
      <c r="M29" s="9">
        <f t="shared" si="5"/>
        <v>2023</v>
      </c>
    </row>
    <row r="30">
      <c r="A30" s="8">
        <v>29.0</v>
      </c>
      <c r="B30" s="9" t="s">
        <v>67</v>
      </c>
      <c r="C30" s="8" t="s">
        <v>53</v>
      </c>
      <c r="D30" s="9" t="s">
        <v>59</v>
      </c>
      <c r="E30" s="8" t="s">
        <v>65</v>
      </c>
      <c r="F30" s="9">
        <v>1.0</v>
      </c>
      <c r="G30" s="10">
        <f t="shared" si="1"/>
        <v>150</v>
      </c>
      <c r="H30" s="14">
        <v>150.0</v>
      </c>
      <c r="I30" s="10">
        <f t="shared" si="2"/>
        <v>150</v>
      </c>
      <c r="J30" s="9" t="str">
        <f t="shared" si="3"/>
        <v>Importe bajo</v>
      </c>
      <c r="K30" s="12">
        <v>44955.0</v>
      </c>
      <c r="L30" s="13" t="str">
        <f t="shared" si="4"/>
        <v>enero</v>
      </c>
      <c r="M30" s="9">
        <f t="shared" si="5"/>
        <v>2023</v>
      </c>
    </row>
    <row r="31">
      <c r="A31" s="8">
        <v>30.0</v>
      </c>
      <c r="B31" s="9" t="s">
        <v>50</v>
      </c>
      <c r="C31" s="8" t="s">
        <v>56</v>
      </c>
      <c r="D31" s="9" t="s">
        <v>57</v>
      </c>
      <c r="E31" s="8" t="s">
        <v>46</v>
      </c>
      <c r="F31" s="9">
        <v>5.0</v>
      </c>
      <c r="G31" s="10">
        <f t="shared" si="1"/>
        <v>250</v>
      </c>
      <c r="H31" s="14">
        <v>250.0</v>
      </c>
      <c r="I31" s="10">
        <f t="shared" si="2"/>
        <v>1250</v>
      </c>
      <c r="J31" s="9" t="str">
        <f t="shared" si="3"/>
        <v>Importe alto</v>
      </c>
      <c r="K31" s="12">
        <v>44956.0</v>
      </c>
      <c r="L31" s="13" t="str">
        <f t="shared" si="4"/>
        <v>enero</v>
      </c>
      <c r="M31" s="9">
        <f t="shared" si="5"/>
        <v>2023</v>
      </c>
    </row>
    <row r="32">
      <c r="A32" s="8">
        <v>31.0</v>
      </c>
      <c r="B32" s="9" t="s">
        <v>64</v>
      </c>
      <c r="C32" s="8" t="s">
        <v>56</v>
      </c>
      <c r="D32" s="8" t="s">
        <v>43</v>
      </c>
      <c r="E32" s="8" t="s">
        <v>49</v>
      </c>
      <c r="F32" s="9">
        <v>2.0</v>
      </c>
      <c r="G32" s="10">
        <f t="shared" si="1"/>
        <v>300</v>
      </c>
      <c r="H32" s="14">
        <v>300.0</v>
      </c>
      <c r="I32" s="10">
        <f t="shared" si="2"/>
        <v>600</v>
      </c>
      <c r="J32" s="9" t="str">
        <f t="shared" si="3"/>
        <v>Importe bajo</v>
      </c>
      <c r="K32" s="12">
        <v>44957.0</v>
      </c>
      <c r="L32" s="13" t="str">
        <f t="shared" si="4"/>
        <v>enero</v>
      </c>
      <c r="M32" s="9">
        <f t="shared" si="5"/>
        <v>2023</v>
      </c>
    </row>
    <row r="33">
      <c r="A33" s="8">
        <v>32.0</v>
      </c>
      <c r="B33" s="9" t="s">
        <v>55</v>
      </c>
      <c r="C33" s="8" t="s">
        <v>63</v>
      </c>
      <c r="D33" s="8" t="s">
        <v>43</v>
      </c>
      <c r="E33" s="8" t="s">
        <v>46</v>
      </c>
      <c r="F33" s="9">
        <v>1.0</v>
      </c>
      <c r="G33" s="10">
        <f t="shared" si="1"/>
        <v>250</v>
      </c>
      <c r="H33" s="14">
        <v>250.0</v>
      </c>
      <c r="I33" s="10">
        <f t="shared" si="2"/>
        <v>250</v>
      </c>
      <c r="J33" s="9" t="str">
        <f t="shared" si="3"/>
        <v>Importe bajo</v>
      </c>
      <c r="K33" s="12">
        <v>44958.0</v>
      </c>
      <c r="L33" s="13" t="str">
        <f t="shared" si="4"/>
        <v>febrero</v>
      </c>
      <c r="M33" s="9">
        <f t="shared" si="5"/>
        <v>2023</v>
      </c>
    </row>
    <row r="34">
      <c r="A34" s="8">
        <v>33.0</v>
      </c>
      <c r="B34" s="9" t="s">
        <v>60</v>
      </c>
      <c r="C34" s="8" t="s">
        <v>61</v>
      </c>
      <c r="D34" s="9" t="s">
        <v>54</v>
      </c>
      <c r="E34" s="8" t="s">
        <v>49</v>
      </c>
      <c r="F34" s="9">
        <v>0.0</v>
      </c>
      <c r="G34" s="10">
        <f t="shared" si="1"/>
        <v>0</v>
      </c>
      <c r="H34" s="11"/>
      <c r="I34" s="10">
        <f t="shared" si="2"/>
        <v>0</v>
      </c>
      <c r="J34" s="9" t="str">
        <f t="shared" si="3"/>
        <v>Importe bajo</v>
      </c>
      <c r="K34" s="12">
        <v>44959.0</v>
      </c>
      <c r="L34" s="13" t="str">
        <f t="shared" si="4"/>
        <v>febrero</v>
      </c>
      <c r="M34" s="9">
        <f t="shared" si="5"/>
        <v>2023</v>
      </c>
    </row>
    <row r="35">
      <c r="A35" s="8">
        <v>34.0</v>
      </c>
      <c r="B35" s="9" t="s">
        <v>62</v>
      </c>
      <c r="C35" s="8" t="s">
        <v>53</v>
      </c>
      <c r="D35" s="9" t="s">
        <v>51</v>
      </c>
      <c r="E35" s="8" t="s">
        <v>65</v>
      </c>
      <c r="F35" s="9">
        <v>4.0</v>
      </c>
      <c r="G35" s="10">
        <f t="shared" si="1"/>
        <v>0</v>
      </c>
      <c r="H35" s="11"/>
      <c r="I35" s="10">
        <f t="shared" si="2"/>
        <v>0</v>
      </c>
      <c r="J35" s="9" t="str">
        <f t="shared" si="3"/>
        <v>Importe bajo</v>
      </c>
      <c r="K35" s="12">
        <v>44960.0</v>
      </c>
      <c r="L35" s="13" t="str">
        <f t="shared" si="4"/>
        <v>febrero</v>
      </c>
      <c r="M35" s="9">
        <f t="shared" si="5"/>
        <v>2023</v>
      </c>
    </row>
    <row r="36">
      <c r="A36" s="8">
        <v>35.0</v>
      </c>
      <c r="B36" s="9" t="s">
        <v>67</v>
      </c>
      <c r="C36" s="8" t="s">
        <v>53</v>
      </c>
      <c r="D36" s="9" t="s">
        <v>59</v>
      </c>
      <c r="E36" s="8" t="s">
        <v>46</v>
      </c>
      <c r="F36" s="9">
        <v>0.0</v>
      </c>
      <c r="G36" s="10">
        <f t="shared" si="1"/>
        <v>300</v>
      </c>
      <c r="H36" s="14">
        <v>300.0</v>
      </c>
      <c r="I36" s="10">
        <f t="shared" si="2"/>
        <v>0</v>
      </c>
      <c r="J36" s="9" t="str">
        <f t="shared" si="3"/>
        <v>Importe bajo</v>
      </c>
      <c r="K36" s="12">
        <v>44961.0</v>
      </c>
      <c r="L36" s="13" t="str">
        <f t="shared" si="4"/>
        <v>febrero</v>
      </c>
      <c r="M36" s="9">
        <f t="shared" si="5"/>
        <v>2023</v>
      </c>
    </row>
    <row r="37">
      <c r="A37" s="8">
        <v>36.0</v>
      </c>
      <c r="B37" s="9" t="s">
        <v>47</v>
      </c>
      <c r="C37" s="8" t="s">
        <v>53</v>
      </c>
      <c r="D37" s="8" t="s">
        <v>43</v>
      </c>
      <c r="E37" s="8" t="s">
        <v>46</v>
      </c>
      <c r="F37" s="9">
        <v>1.0</v>
      </c>
      <c r="G37" s="10">
        <f t="shared" si="1"/>
        <v>0</v>
      </c>
      <c r="H37" s="11"/>
      <c r="I37" s="10">
        <f t="shared" si="2"/>
        <v>0</v>
      </c>
      <c r="J37" s="9" t="str">
        <f t="shared" si="3"/>
        <v>Importe bajo</v>
      </c>
      <c r="K37" s="12">
        <v>44962.0</v>
      </c>
      <c r="L37" s="13" t="str">
        <f t="shared" si="4"/>
        <v>febrero</v>
      </c>
      <c r="M37" s="9">
        <f t="shared" si="5"/>
        <v>2023</v>
      </c>
    </row>
    <row r="38">
      <c r="A38" s="8">
        <v>37.0</v>
      </c>
      <c r="B38" s="8" t="s">
        <v>43</v>
      </c>
      <c r="C38" s="8" t="s">
        <v>53</v>
      </c>
      <c r="D38" s="9" t="s">
        <v>48</v>
      </c>
      <c r="E38" s="8" t="s">
        <v>65</v>
      </c>
      <c r="F38" s="9">
        <v>4.0</v>
      </c>
      <c r="G38" s="10">
        <f t="shared" si="1"/>
        <v>300</v>
      </c>
      <c r="H38" s="14">
        <v>300.0</v>
      </c>
      <c r="I38" s="10">
        <f t="shared" si="2"/>
        <v>1200</v>
      </c>
      <c r="J38" s="9" t="str">
        <f t="shared" si="3"/>
        <v>Importe alto</v>
      </c>
      <c r="K38" s="12">
        <v>44963.0</v>
      </c>
      <c r="L38" s="13" t="str">
        <f t="shared" si="4"/>
        <v>febrero</v>
      </c>
      <c r="M38" s="9">
        <f t="shared" si="5"/>
        <v>2023</v>
      </c>
    </row>
    <row r="39">
      <c r="A39" s="8">
        <v>38.0</v>
      </c>
      <c r="B39" s="9" t="s">
        <v>66</v>
      </c>
      <c r="C39" s="8" t="s">
        <v>44</v>
      </c>
      <c r="D39" s="9" t="s">
        <v>57</v>
      </c>
      <c r="E39" s="8" t="s">
        <v>46</v>
      </c>
      <c r="F39" s="9">
        <v>2.0</v>
      </c>
      <c r="G39" s="10">
        <f t="shared" si="1"/>
        <v>100</v>
      </c>
      <c r="H39" s="14">
        <v>100.0</v>
      </c>
      <c r="I39" s="10">
        <f t="shared" si="2"/>
        <v>200</v>
      </c>
      <c r="J39" s="9" t="str">
        <f t="shared" si="3"/>
        <v>Importe bajo</v>
      </c>
      <c r="K39" s="12">
        <v>44964.0</v>
      </c>
      <c r="L39" s="13" t="str">
        <f t="shared" si="4"/>
        <v>febrero</v>
      </c>
      <c r="M39" s="9">
        <f t="shared" si="5"/>
        <v>2023</v>
      </c>
    </row>
    <row r="40">
      <c r="A40" s="8">
        <v>39.0</v>
      </c>
      <c r="B40" s="9" t="s">
        <v>55</v>
      </c>
      <c r="C40" s="8" t="s">
        <v>63</v>
      </c>
      <c r="D40" s="9" t="s">
        <v>54</v>
      </c>
      <c r="E40" s="8" t="s">
        <v>46</v>
      </c>
      <c r="F40" s="9">
        <v>2.0</v>
      </c>
      <c r="G40" s="10">
        <f t="shared" si="1"/>
        <v>250</v>
      </c>
      <c r="H40" s="14">
        <v>250.0</v>
      </c>
      <c r="I40" s="10">
        <f t="shared" si="2"/>
        <v>500</v>
      </c>
      <c r="J40" s="9" t="str">
        <f t="shared" si="3"/>
        <v>Importe bajo</v>
      </c>
      <c r="K40" s="12">
        <v>44965.0</v>
      </c>
      <c r="L40" s="13" t="str">
        <f t="shared" si="4"/>
        <v>febrero</v>
      </c>
      <c r="M40" s="9">
        <f t="shared" si="5"/>
        <v>2023</v>
      </c>
    </row>
    <row r="41">
      <c r="A41" s="8">
        <v>40.0</v>
      </c>
      <c r="B41" s="9" t="s">
        <v>52</v>
      </c>
      <c r="C41" s="8" t="s">
        <v>63</v>
      </c>
      <c r="D41" s="9" t="s">
        <v>59</v>
      </c>
      <c r="E41" s="8" t="s">
        <v>46</v>
      </c>
      <c r="F41" s="9">
        <v>6.0</v>
      </c>
      <c r="G41" s="10">
        <f t="shared" si="1"/>
        <v>300</v>
      </c>
      <c r="H41" s="14">
        <v>300.0</v>
      </c>
      <c r="I41" s="10">
        <f t="shared" si="2"/>
        <v>1800</v>
      </c>
      <c r="J41" s="9" t="str">
        <f t="shared" si="3"/>
        <v>Importe alto</v>
      </c>
      <c r="K41" s="12">
        <v>44966.0</v>
      </c>
      <c r="L41" s="13" t="str">
        <f t="shared" si="4"/>
        <v>febrero</v>
      </c>
      <c r="M41" s="9">
        <f t="shared" si="5"/>
        <v>2023</v>
      </c>
    </row>
    <row r="42">
      <c r="A42" s="8">
        <v>41.0</v>
      </c>
      <c r="B42" s="9" t="s">
        <v>55</v>
      </c>
      <c r="C42" s="8" t="s">
        <v>53</v>
      </c>
      <c r="D42" s="9" t="s">
        <v>59</v>
      </c>
      <c r="E42" s="8" t="s">
        <v>65</v>
      </c>
      <c r="F42" s="9">
        <v>6.0</v>
      </c>
      <c r="G42" s="10">
        <f t="shared" si="1"/>
        <v>250</v>
      </c>
      <c r="H42" s="14">
        <v>250.0</v>
      </c>
      <c r="I42" s="10">
        <f t="shared" si="2"/>
        <v>1500</v>
      </c>
      <c r="J42" s="9" t="str">
        <f t="shared" si="3"/>
        <v>Importe alto</v>
      </c>
      <c r="K42" s="12">
        <v>44967.0</v>
      </c>
      <c r="L42" s="13" t="str">
        <f t="shared" si="4"/>
        <v>febrero</v>
      </c>
      <c r="M42" s="9">
        <f t="shared" si="5"/>
        <v>2023</v>
      </c>
    </row>
    <row r="43">
      <c r="A43" s="8">
        <v>42.0</v>
      </c>
      <c r="B43" s="9" t="s">
        <v>66</v>
      </c>
      <c r="C43" s="8" t="s">
        <v>44</v>
      </c>
      <c r="D43" s="9" t="s">
        <v>57</v>
      </c>
      <c r="E43" s="8" t="s">
        <v>65</v>
      </c>
      <c r="F43" s="9">
        <v>8.0</v>
      </c>
      <c r="G43" s="10">
        <f t="shared" si="1"/>
        <v>250</v>
      </c>
      <c r="H43" s="14">
        <v>250.0</v>
      </c>
      <c r="I43" s="10">
        <f t="shared" si="2"/>
        <v>2000</v>
      </c>
      <c r="J43" s="9" t="str">
        <f t="shared" si="3"/>
        <v>Importe alto</v>
      </c>
      <c r="K43" s="12">
        <v>44968.0</v>
      </c>
      <c r="L43" s="13" t="str">
        <f t="shared" si="4"/>
        <v>febrero</v>
      </c>
      <c r="M43" s="9">
        <f t="shared" si="5"/>
        <v>2023</v>
      </c>
    </row>
    <row r="44">
      <c r="A44" s="8">
        <v>43.0</v>
      </c>
      <c r="B44" s="9" t="s">
        <v>47</v>
      </c>
      <c r="C44" s="8" t="s">
        <v>63</v>
      </c>
      <c r="D44" s="9" t="s">
        <v>51</v>
      </c>
      <c r="E44" s="8" t="s">
        <v>46</v>
      </c>
      <c r="F44" s="9">
        <v>9.0</v>
      </c>
      <c r="G44" s="10">
        <f t="shared" si="1"/>
        <v>300</v>
      </c>
      <c r="H44" s="14">
        <v>300.0</v>
      </c>
      <c r="I44" s="10">
        <f t="shared" si="2"/>
        <v>2700</v>
      </c>
      <c r="J44" s="9" t="str">
        <f t="shared" si="3"/>
        <v>Importe alto</v>
      </c>
      <c r="K44" s="12">
        <v>44969.0</v>
      </c>
      <c r="L44" s="13" t="str">
        <f t="shared" si="4"/>
        <v>febrero</v>
      </c>
      <c r="M44" s="9">
        <f t="shared" si="5"/>
        <v>2023</v>
      </c>
    </row>
    <row r="45">
      <c r="A45" s="8">
        <v>44.0</v>
      </c>
      <c r="B45" s="9" t="s">
        <v>47</v>
      </c>
      <c r="C45" s="8" t="s">
        <v>61</v>
      </c>
      <c r="D45" s="9" t="s">
        <v>54</v>
      </c>
      <c r="E45" s="8" t="s">
        <v>49</v>
      </c>
      <c r="F45" s="9">
        <v>1.0</v>
      </c>
      <c r="G45" s="10">
        <f t="shared" si="1"/>
        <v>300</v>
      </c>
      <c r="H45" s="14">
        <v>300.0</v>
      </c>
      <c r="I45" s="10">
        <f t="shared" si="2"/>
        <v>300</v>
      </c>
      <c r="J45" s="9" t="str">
        <f t="shared" si="3"/>
        <v>Importe bajo</v>
      </c>
      <c r="K45" s="12">
        <v>44970.0</v>
      </c>
      <c r="L45" s="13" t="str">
        <f t="shared" si="4"/>
        <v>febrero</v>
      </c>
      <c r="M45" s="9">
        <f t="shared" si="5"/>
        <v>2023</v>
      </c>
    </row>
    <row r="46">
      <c r="A46" s="8">
        <v>45.0</v>
      </c>
      <c r="B46" s="9" t="s">
        <v>66</v>
      </c>
      <c r="C46" s="8" t="s">
        <v>61</v>
      </c>
      <c r="D46" s="9" t="s">
        <v>57</v>
      </c>
      <c r="E46" s="8" t="s">
        <v>49</v>
      </c>
      <c r="F46" s="9">
        <v>0.0</v>
      </c>
      <c r="G46" s="10">
        <f t="shared" si="1"/>
        <v>300</v>
      </c>
      <c r="H46" s="14">
        <v>300.0</v>
      </c>
      <c r="I46" s="10">
        <f t="shared" si="2"/>
        <v>0</v>
      </c>
      <c r="J46" s="9" t="str">
        <f t="shared" si="3"/>
        <v>Importe bajo</v>
      </c>
      <c r="K46" s="12">
        <v>44971.0</v>
      </c>
      <c r="L46" s="13" t="str">
        <f t="shared" si="4"/>
        <v>febrero</v>
      </c>
      <c r="M46" s="9">
        <f t="shared" si="5"/>
        <v>2023</v>
      </c>
    </row>
    <row r="47">
      <c r="A47" s="8">
        <v>46.0</v>
      </c>
      <c r="B47" s="9" t="s">
        <v>66</v>
      </c>
      <c r="C47" s="8" t="s">
        <v>56</v>
      </c>
      <c r="D47" s="9" t="s">
        <v>51</v>
      </c>
      <c r="E47" s="8" t="s">
        <v>46</v>
      </c>
      <c r="F47" s="9">
        <v>7.0</v>
      </c>
      <c r="G47" s="10">
        <f t="shared" si="1"/>
        <v>300</v>
      </c>
      <c r="H47" s="14">
        <v>300.0</v>
      </c>
      <c r="I47" s="10">
        <f t="shared" si="2"/>
        <v>2100</v>
      </c>
      <c r="J47" s="9" t="str">
        <f t="shared" si="3"/>
        <v>Importe alto</v>
      </c>
      <c r="K47" s="12">
        <v>44972.0</v>
      </c>
      <c r="L47" s="13" t="str">
        <f t="shared" si="4"/>
        <v>febrero</v>
      </c>
      <c r="M47" s="9">
        <f t="shared" si="5"/>
        <v>2023</v>
      </c>
    </row>
    <row r="48">
      <c r="A48" s="8">
        <v>47.0</v>
      </c>
      <c r="B48" s="9" t="s">
        <v>66</v>
      </c>
      <c r="C48" s="8" t="s">
        <v>61</v>
      </c>
      <c r="D48" s="9" t="s">
        <v>59</v>
      </c>
      <c r="E48" s="8" t="s">
        <v>46</v>
      </c>
      <c r="F48" s="9">
        <v>2.0</v>
      </c>
      <c r="G48" s="10">
        <f t="shared" si="1"/>
        <v>300</v>
      </c>
      <c r="H48" s="14">
        <v>300.0</v>
      </c>
      <c r="I48" s="10">
        <f t="shared" si="2"/>
        <v>600</v>
      </c>
      <c r="J48" s="9" t="str">
        <f t="shared" si="3"/>
        <v>Importe bajo</v>
      </c>
      <c r="K48" s="12">
        <v>44973.0</v>
      </c>
      <c r="L48" s="13" t="str">
        <f t="shared" si="4"/>
        <v>febrero</v>
      </c>
      <c r="M48" s="9">
        <f t="shared" si="5"/>
        <v>2023</v>
      </c>
    </row>
    <row r="49">
      <c r="A49" s="8">
        <v>48.0</v>
      </c>
      <c r="B49" s="9" t="s">
        <v>55</v>
      </c>
      <c r="C49" s="8" t="s">
        <v>61</v>
      </c>
      <c r="D49" s="9" t="s">
        <v>57</v>
      </c>
      <c r="E49" s="8" t="s">
        <v>49</v>
      </c>
      <c r="F49" s="9">
        <v>7.0</v>
      </c>
      <c r="G49" s="10">
        <f t="shared" si="1"/>
        <v>150</v>
      </c>
      <c r="H49" s="14">
        <v>150.0</v>
      </c>
      <c r="I49" s="10">
        <f t="shared" si="2"/>
        <v>1050</v>
      </c>
      <c r="J49" s="9" t="str">
        <f t="shared" si="3"/>
        <v>Importe alto</v>
      </c>
      <c r="K49" s="12">
        <v>44974.0</v>
      </c>
      <c r="L49" s="13" t="str">
        <f t="shared" si="4"/>
        <v>febrero</v>
      </c>
      <c r="M49" s="9">
        <f t="shared" si="5"/>
        <v>2023</v>
      </c>
    </row>
    <row r="50">
      <c r="A50" s="8">
        <v>49.0</v>
      </c>
      <c r="B50" s="9" t="s">
        <v>52</v>
      </c>
      <c r="C50" s="8" t="s">
        <v>53</v>
      </c>
      <c r="D50" s="9" t="s">
        <v>45</v>
      </c>
      <c r="E50" s="8" t="s">
        <v>46</v>
      </c>
      <c r="F50" s="9">
        <v>7.0</v>
      </c>
      <c r="G50" s="10">
        <f t="shared" si="1"/>
        <v>0</v>
      </c>
      <c r="H50" s="11"/>
      <c r="I50" s="10">
        <f t="shared" si="2"/>
        <v>0</v>
      </c>
      <c r="J50" s="9" t="str">
        <f t="shared" si="3"/>
        <v>Importe bajo</v>
      </c>
      <c r="K50" s="12">
        <v>44975.0</v>
      </c>
      <c r="L50" s="13" t="str">
        <f t="shared" si="4"/>
        <v>febrero</v>
      </c>
      <c r="M50" s="9">
        <f t="shared" si="5"/>
        <v>2023</v>
      </c>
    </row>
    <row r="51">
      <c r="A51" s="8">
        <v>50.0</v>
      </c>
      <c r="B51" s="9" t="s">
        <v>67</v>
      </c>
      <c r="C51" s="8" t="s">
        <v>53</v>
      </c>
      <c r="D51" s="9" t="s">
        <v>54</v>
      </c>
      <c r="E51" s="8" t="s">
        <v>49</v>
      </c>
      <c r="F51" s="9">
        <v>7.0</v>
      </c>
      <c r="G51" s="10">
        <f t="shared" si="1"/>
        <v>150</v>
      </c>
      <c r="H51" s="14">
        <v>150.0</v>
      </c>
      <c r="I51" s="10">
        <f t="shared" si="2"/>
        <v>1050</v>
      </c>
      <c r="J51" s="9" t="str">
        <f t="shared" si="3"/>
        <v>Importe alto</v>
      </c>
      <c r="K51" s="12">
        <v>44976.0</v>
      </c>
      <c r="L51" s="13" t="str">
        <f t="shared" si="4"/>
        <v>febrero</v>
      </c>
      <c r="M51" s="9">
        <f t="shared" si="5"/>
        <v>2023</v>
      </c>
    </row>
    <row r="52">
      <c r="A52" s="8">
        <v>51.0</v>
      </c>
      <c r="B52" s="9" t="s">
        <v>64</v>
      </c>
      <c r="C52" s="8" t="s">
        <v>56</v>
      </c>
      <c r="D52" s="9" t="s">
        <v>57</v>
      </c>
      <c r="E52" s="8" t="s">
        <v>65</v>
      </c>
      <c r="F52" s="9">
        <v>1.0</v>
      </c>
      <c r="G52" s="10">
        <f t="shared" si="1"/>
        <v>150</v>
      </c>
      <c r="H52" s="14">
        <v>150.0</v>
      </c>
      <c r="I52" s="10">
        <f t="shared" si="2"/>
        <v>150</v>
      </c>
      <c r="J52" s="9" t="str">
        <f t="shared" si="3"/>
        <v>Importe bajo</v>
      </c>
      <c r="K52" s="12">
        <v>44977.0</v>
      </c>
      <c r="L52" s="13" t="str">
        <f t="shared" si="4"/>
        <v>febrero</v>
      </c>
      <c r="M52" s="9">
        <f t="shared" si="5"/>
        <v>2023</v>
      </c>
    </row>
    <row r="53">
      <c r="A53" s="8">
        <v>52.0</v>
      </c>
      <c r="B53" s="9" t="s">
        <v>62</v>
      </c>
      <c r="C53" s="8" t="s">
        <v>53</v>
      </c>
      <c r="D53" s="9" t="s">
        <v>48</v>
      </c>
      <c r="E53" s="8" t="s">
        <v>65</v>
      </c>
      <c r="F53" s="9">
        <v>0.0</v>
      </c>
      <c r="G53" s="10">
        <f t="shared" si="1"/>
        <v>150</v>
      </c>
      <c r="H53" s="14">
        <v>150.0</v>
      </c>
      <c r="I53" s="10">
        <f t="shared" si="2"/>
        <v>0</v>
      </c>
      <c r="J53" s="9" t="str">
        <f t="shared" si="3"/>
        <v>Importe bajo</v>
      </c>
      <c r="K53" s="12">
        <v>44978.0</v>
      </c>
      <c r="L53" s="13" t="str">
        <f t="shared" si="4"/>
        <v>febrero</v>
      </c>
      <c r="M53" s="9">
        <f t="shared" si="5"/>
        <v>2023</v>
      </c>
    </row>
    <row r="54">
      <c r="A54" s="8">
        <v>53.0</v>
      </c>
      <c r="B54" s="9" t="s">
        <v>47</v>
      </c>
      <c r="C54" s="8" t="s">
        <v>63</v>
      </c>
      <c r="D54" s="9" t="s">
        <v>45</v>
      </c>
      <c r="E54" s="8" t="s">
        <v>46</v>
      </c>
      <c r="F54" s="9">
        <v>10.0</v>
      </c>
      <c r="G54" s="10">
        <f t="shared" si="1"/>
        <v>250</v>
      </c>
      <c r="H54" s="14">
        <v>250.0</v>
      </c>
      <c r="I54" s="10">
        <f t="shared" si="2"/>
        <v>2500</v>
      </c>
      <c r="J54" s="9" t="str">
        <f t="shared" si="3"/>
        <v>Importe alto</v>
      </c>
      <c r="K54" s="12">
        <v>44979.0</v>
      </c>
      <c r="L54" s="13" t="str">
        <f t="shared" si="4"/>
        <v>febrero</v>
      </c>
      <c r="M54" s="9">
        <f t="shared" si="5"/>
        <v>2023</v>
      </c>
    </row>
    <row r="55">
      <c r="A55" s="8">
        <v>54.0</v>
      </c>
      <c r="B55" s="9" t="s">
        <v>60</v>
      </c>
      <c r="C55" s="8" t="s">
        <v>63</v>
      </c>
      <c r="D55" s="9" t="s">
        <v>51</v>
      </c>
      <c r="E55" s="8" t="s">
        <v>65</v>
      </c>
      <c r="F55" s="9">
        <v>1.0</v>
      </c>
      <c r="G55" s="10">
        <f t="shared" si="1"/>
        <v>0</v>
      </c>
      <c r="H55" s="11"/>
      <c r="I55" s="10">
        <f t="shared" si="2"/>
        <v>0</v>
      </c>
      <c r="J55" s="9" t="str">
        <f t="shared" si="3"/>
        <v>Importe bajo</v>
      </c>
      <c r="K55" s="12">
        <v>44980.0</v>
      </c>
      <c r="L55" s="13" t="str">
        <f t="shared" si="4"/>
        <v>febrero</v>
      </c>
      <c r="M55" s="9">
        <f t="shared" si="5"/>
        <v>2023</v>
      </c>
    </row>
    <row r="56">
      <c r="A56" s="8">
        <v>55.0</v>
      </c>
      <c r="B56" s="9" t="s">
        <v>50</v>
      </c>
      <c r="C56" s="8" t="s">
        <v>56</v>
      </c>
      <c r="D56" s="9" t="s">
        <v>57</v>
      </c>
      <c r="E56" s="8" t="s">
        <v>46</v>
      </c>
      <c r="F56" s="9">
        <v>9.0</v>
      </c>
      <c r="G56" s="10">
        <f t="shared" si="1"/>
        <v>0</v>
      </c>
      <c r="H56" s="11"/>
      <c r="I56" s="10">
        <f t="shared" si="2"/>
        <v>0</v>
      </c>
      <c r="J56" s="9" t="str">
        <f t="shared" si="3"/>
        <v>Importe bajo</v>
      </c>
      <c r="K56" s="12">
        <v>44981.0</v>
      </c>
      <c r="L56" s="13" t="str">
        <f t="shared" si="4"/>
        <v>febrero</v>
      </c>
      <c r="M56" s="9">
        <f t="shared" si="5"/>
        <v>2023</v>
      </c>
    </row>
    <row r="57">
      <c r="A57" s="8">
        <v>56.0</v>
      </c>
      <c r="B57" s="9" t="s">
        <v>62</v>
      </c>
      <c r="C57" s="8" t="s">
        <v>53</v>
      </c>
      <c r="D57" s="9" t="s">
        <v>48</v>
      </c>
      <c r="E57" s="8" t="s">
        <v>65</v>
      </c>
      <c r="F57" s="9">
        <v>9.0</v>
      </c>
      <c r="G57" s="10">
        <f t="shared" si="1"/>
        <v>150</v>
      </c>
      <c r="H57" s="14">
        <v>150.0</v>
      </c>
      <c r="I57" s="10">
        <f t="shared" si="2"/>
        <v>1350</v>
      </c>
      <c r="J57" s="9" t="str">
        <f t="shared" si="3"/>
        <v>Importe alto</v>
      </c>
      <c r="K57" s="12">
        <v>44982.0</v>
      </c>
      <c r="L57" s="13" t="str">
        <f t="shared" si="4"/>
        <v>febrero</v>
      </c>
      <c r="M57" s="9">
        <f t="shared" si="5"/>
        <v>2023</v>
      </c>
    </row>
    <row r="58">
      <c r="A58" s="8">
        <v>57.0</v>
      </c>
      <c r="B58" s="9" t="s">
        <v>52</v>
      </c>
      <c r="C58" s="8" t="s">
        <v>53</v>
      </c>
      <c r="D58" s="9" t="s">
        <v>54</v>
      </c>
      <c r="E58" s="8" t="s">
        <v>65</v>
      </c>
      <c r="F58" s="9">
        <v>5.0</v>
      </c>
      <c r="G58" s="10">
        <f t="shared" si="1"/>
        <v>100</v>
      </c>
      <c r="H58" s="14">
        <v>100.0</v>
      </c>
      <c r="I58" s="10">
        <f t="shared" si="2"/>
        <v>500</v>
      </c>
      <c r="J58" s="9" t="str">
        <f t="shared" si="3"/>
        <v>Importe bajo</v>
      </c>
      <c r="K58" s="12">
        <v>44983.0</v>
      </c>
      <c r="L58" s="13" t="str">
        <f t="shared" si="4"/>
        <v>febrero</v>
      </c>
      <c r="M58" s="9">
        <f t="shared" si="5"/>
        <v>2023</v>
      </c>
    </row>
    <row r="59">
      <c r="A59" s="8">
        <v>58.0</v>
      </c>
      <c r="B59" s="9" t="s">
        <v>66</v>
      </c>
      <c r="C59" s="8" t="s">
        <v>63</v>
      </c>
      <c r="D59" s="9" t="s">
        <v>54</v>
      </c>
      <c r="E59" s="8" t="s">
        <v>49</v>
      </c>
      <c r="F59" s="9">
        <v>0.0</v>
      </c>
      <c r="G59" s="10">
        <f t="shared" si="1"/>
        <v>0</v>
      </c>
      <c r="H59" s="11"/>
      <c r="I59" s="10">
        <f t="shared" si="2"/>
        <v>0</v>
      </c>
      <c r="J59" s="9" t="str">
        <f t="shared" si="3"/>
        <v>Importe bajo</v>
      </c>
      <c r="K59" s="12">
        <v>44984.0</v>
      </c>
      <c r="L59" s="13" t="str">
        <f t="shared" si="4"/>
        <v>febrero</v>
      </c>
      <c r="M59" s="9">
        <f t="shared" si="5"/>
        <v>2023</v>
      </c>
    </row>
    <row r="60">
      <c r="A60" s="8">
        <v>59.0</v>
      </c>
      <c r="B60" s="9" t="s">
        <v>55</v>
      </c>
      <c r="C60" s="8" t="s">
        <v>53</v>
      </c>
      <c r="D60" s="9" t="s">
        <v>54</v>
      </c>
      <c r="E60" s="8" t="s">
        <v>49</v>
      </c>
      <c r="F60" s="9">
        <v>3.0</v>
      </c>
      <c r="G60" s="10">
        <f t="shared" si="1"/>
        <v>150</v>
      </c>
      <c r="H60" s="14">
        <v>150.0</v>
      </c>
      <c r="I60" s="10">
        <f t="shared" si="2"/>
        <v>450</v>
      </c>
      <c r="J60" s="9" t="str">
        <f t="shared" si="3"/>
        <v>Importe bajo</v>
      </c>
      <c r="K60" s="12">
        <v>44985.0</v>
      </c>
      <c r="L60" s="13" t="str">
        <f t="shared" si="4"/>
        <v>febrero</v>
      </c>
      <c r="M60" s="9">
        <f t="shared" si="5"/>
        <v>2023</v>
      </c>
    </row>
    <row r="61">
      <c r="A61" s="8">
        <v>60.0</v>
      </c>
      <c r="B61" s="9" t="s">
        <v>60</v>
      </c>
      <c r="C61" s="8" t="s">
        <v>56</v>
      </c>
      <c r="D61" s="9" t="s">
        <v>57</v>
      </c>
      <c r="E61" s="8" t="s">
        <v>65</v>
      </c>
      <c r="F61" s="9">
        <v>7.0</v>
      </c>
      <c r="G61" s="10">
        <f t="shared" si="1"/>
        <v>250</v>
      </c>
      <c r="H61" s="14">
        <v>250.0</v>
      </c>
      <c r="I61" s="10">
        <f t="shared" si="2"/>
        <v>1750</v>
      </c>
      <c r="J61" s="9" t="str">
        <f t="shared" si="3"/>
        <v>Importe alto</v>
      </c>
      <c r="K61" s="12">
        <v>44986.0</v>
      </c>
      <c r="L61" s="13" t="str">
        <f t="shared" si="4"/>
        <v>marzo</v>
      </c>
      <c r="M61" s="9">
        <f t="shared" si="5"/>
        <v>2023</v>
      </c>
    </row>
    <row r="62">
      <c r="A62" s="8">
        <v>61.0</v>
      </c>
      <c r="B62" s="9" t="s">
        <v>67</v>
      </c>
      <c r="C62" s="8" t="s">
        <v>43</v>
      </c>
      <c r="D62" s="9" t="s">
        <v>57</v>
      </c>
      <c r="E62" s="8" t="s">
        <v>65</v>
      </c>
      <c r="F62" s="9">
        <v>3.0</v>
      </c>
      <c r="G62" s="10">
        <f t="shared" si="1"/>
        <v>250</v>
      </c>
      <c r="H62" s="14">
        <v>250.0</v>
      </c>
      <c r="I62" s="10">
        <f t="shared" si="2"/>
        <v>750</v>
      </c>
      <c r="J62" s="9" t="str">
        <f t="shared" si="3"/>
        <v>Importe bajo</v>
      </c>
      <c r="K62" s="12">
        <v>44987.0</v>
      </c>
      <c r="L62" s="13" t="str">
        <f t="shared" si="4"/>
        <v>marzo</v>
      </c>
      <c r="M62" s="9">
        <f t="shared" si="5"/>
        <v>2023</v>
      </c>
    </row>
    <row r="63">
      <c r="A63" s="8">
        <v>62.0</v>
      </c>
      <c r="B63" s="9" t="s">
        <v>66</v>
      </c>
      <c r="C63" s="8" t="s">
        <v>61</v>
      </c>
      <c r="D63" s="9" t="s">
        <v>57</v>
      </c>
      <c r="E63" s="8" t="s">
        <v>65</v>
      </c>
      <c r="F63" s="9">
        <v>4.0</v>
      </c>
      <c r="G63" s="10">
        <f t="shared" si="1"/>
        <v>300</v>
      </c>
      <c r="H63" s="14">
        <v>300.0</v>
      </c>
      <c r="I63" s="10">
        <f t="shared" si="2"/>
        <v>1200</v>
      </c>
      <c r="J63" s="9" t="str">
        <f t="shared" si="3"/>
        <v>Importe alto</v>
      </c>
      <c r="K63" s="12">
        <v>44988.0</v>
      </c>
      <c r="L63" s="13" t="str">
        <f t="shared" si="4"/>
        <v>marzo</v>
      </c>
      <c r="M63" s="9">
        <f t="shared" si="5"/>
        <v>2023</v>
      </c>
    </row>
    <row r="64">
      <c r="A64" s="8">
        <v>63.0</v>
      </c>
      <c r="B64" s="9" t="s">
        <v>52</v>
      </c>
      <c r="C64" s="8" t="s">
        <v>43</v>
      </c>
      <c r="D64" s="9" t="s">
        <v>51</v>
      </c>
      <c r="E64" s="8" t="s">
        <v>49</v>
      </c>
      <c r="F64" s="9">
        <v>10.0</v>
      </c>
      <c r="G64" s="10">
        <f t="shared" si="1"/>
        <v>300</v>
      </c>
      <c r="H64" s="14">
        <v>300.0</v>
      </c>
      <c r="I64" s="10">
        <f t="shared" si="2"/>
        <v>3000</v>
      </c>
      <c r="J64" s="9" t="str">
        <f t="shared" si="3"/>
        <v>Importe alto</v>
      </c>
      <c r="K64" s="12">
        <v>44989.0</v>
      </c>
      <c r="L64" s="13" t="str">
        <f t="shared" si="4"/>
        <v>marzo</v>
      </c>
      <c r="M64" s="9">
        <f t="shared" si="5"/>
        <v>2023</v>
      </c>
    </row>
    <row r="65">
      <c r="A65" s="8">
        <v>64.0</v>
      </c>
      <c r="B65" s="9" t="s">
        <v>62</v>
      </c>
      <c r="C65" s="8" t="s">
        <v>43</v>
      </c>
      <c r="D65" s="9" t="s">
        <v>51</v>
      </c>
      <c r="E65" s="8" t="s">
        <v>46</v>
      </c>
      <c r="F65" s="9">
        <v>0.0</v>
      </c>
      <c r="G65" s="10">
        <f t="shared" si="1"/>
        <v>300</v>
      </c>
      <c r="H65" s="14">
        <v>300.0</v>
      </c>
      <c r="I65" s="10">
        <f t="shared" si="2"/>
        <v>0</v>
      </c>
      <c r="J65" s="9" t="str">
        <f t="shared" si="3"/>
        <v>Importe bajo</v>
      </c>
      <c r="K65" s="12">
        <v>44990.0</v>
      </c>
      <c r="L65" s="13" t="str">
        <f t="shared" si="4"/>
        <v>marzo</v>
      </c>
      <c r="M65" s="9">
        <f t="shared" si="5"/>
        <v>2023</v>
      </c>
    </row>
    <row r="66">
      <c r="A66" s="8">
        <v>65.0</v>
      </c>
      <c r="B66" s="9" t="s">
        <v>64</v>
      </c>
      <c r="C66" s="8" t="s">
        <v>63</v>
      </c>
      <c r="D66" s="9" t="s">
        <v>59</v>
      </c>
      <c r="E66" s="8" t="s">
        <v>49</v>
      </c>
      <c r="F66" s="9">
        <v>5.0</v>
      </c>
      <c r="G66" s="10">
        <f t="shared" si="1"/>
        <v>0</v>
      </c>
      <c r="H66" s="11"/>
      <c r="I66" s="10">
        <f t="shared" si="2"/>
        <v>0</v>
      </c>
      <c r="J66" s="9" t="str">
        <f t="shared" si="3"/>
        <v>Importe bajo</v>
      </c>
      <c r="K66" s="12">
        <v>44991.0</v>
      </c>
      <c r="L66" s="13" t="str">
        <f t="shared" si="4"/>
        <v>marzo</v>
      </c>
      <c r="M66" s="9">
        <f t="shared" si="5"/>
        <v>2023</v>
      </c>
    </row>
    <row r="67">
      <c r="A67" s="8">
        <v>66.0</v>
      </c>
      <c r="B67" s="9" t="s">
        <v>60</v>
      </c>
      <c r="C67" s="8" t="s">
        <v>63</v>
      </c>
      <c r="D67" s="9" t="s">
        <v>51</v>
      </c>
      <c r="E67" s="8" t="s">
        <v>46</v>
      </c>
      <c r="F67" s="9">
        <v>3.0</v>
      </c>
      <c r="G67" s="10">
        <f t="shared" si="1"/>
        <v>300</v>
      </c>
      <c r="H67" s="14">
        <v>300.0</v>
      </c>
      <c r="I67" s="10">
        <f t="shared" si="2"/>
        <v>900</v>
      </c>
      <c r="J67" s="9" t="str">
        <f t="shared" si="3"/>
        <v>Importe alto</v>
      </c>
      <c r="K67" s="12">
        <v>44992.0</v>
      </c>
      <c r="L67" s="13" t="str">
        <f t="shared" si="4"/>
        <v>marzo</v>
      </c>
      <c r="M67" s="9">
        <f t="shared" si="5"/>
        <v>2023</v>
      </c>
    </row>
    <row r="68">
      <c r="A68" s="8">
        <v>67.0</v>
      </c>
      <c r="B68" s="9" t="s">
        <v>55</v>
      </c>
      <c r="C68" s="8" t="s">
        <v>63</v>
      </c>
      <c r="D68" s="9" t="s">
        <v>54</v>
      </c>
      <c r="E68" s="8" t="s">
        <v>46</v>
      </c>
      <c r="F68" s="9">
        <v>0.0</v>
      </c>
      <c r="G68" s="10">
        <f t="shared" si="1"/>
        <v>250</v>
      </c>
      <c r="H68" s="14">
        <v>250.0</v>
      </c>
      <c r="I68" s="10">
        <f t="shared" si="2"/>
        <v>0</v>
      </c>
      <c r="J68" s="9" t="str">
        <f t="shared" si="3"/>
        <v>Importe bajo</v>
      </c>
      <c r="K68" s="12">
        <v>44993.0</v>
      </c>
      <c r="L68" s="13" t="str">
        <f t="shared" si="4"/>
        <v>marzo</v>
      </c>
      <c r="M68" s="9">
        <f t="shared" si="5"/>
        <v>2023</v>
      </c>
    </row>
    <row r="69">
      <c r="A69" s="8">
        <v>68.0</v>
      </c>
      <c r="B69" s="9" t="s">
        <v>62</v>
      </c>
      <c r="C69" s="8" t="s">
        <v>63</v>
      </c>
      <c r="D69" s="9" t="s">
        <v>59</v>
      </c>
      <c r="E69" s="8" t="s">
        <v>46</v>
      </c>
      <c r="F69" s="9">
        <v>2.0</v>
      </c>
      <c r="G69" s="10">
        <f t="shared" si="1"/>
        <v>300</v>
      </c>
      <c r="H69" s="14">
        <v>300.0</v>
      </c>
      <c r="I69" s="10">
        <f t="shared" si="2"/>
        <v>600</v>
      </c>
      <c r="J69" s="9" t="str">
        <f t="shared" si="3"/>
        <v>Importe bajo</v>
      </c>
      <c r="K69" s="12">
        <v>44994.0</v>
      </c>
      <c r="L69" s="13" t="str">
        <f t="shared" si="4"/>
        <v>marzo</v>
      </c>
      <c r="M69" s="9">
        <f t="shared" si="5"/>
        <v>2023</v>
      </c>
    </row>
    <row r="70">
      <c r="A70" s="8">
        <v>69.0</v>
      </c>
      <c r="B70" s="9" t="s">
        <v>60</v>
      </c>
      <c r="C70" s="8" t="s">
        <v>56</v>
      </c>
      <c r="D70" s="9" t="s">
        <v>45</v>
      </c>
      <c r="E70" s="8" t="s">
        <v>46</v>
      </c>
      <c r="F70" s="9">
        <v>10.0</v>
      </c>
      <c r="G70" s="10">
        <f t="shared" si="1"/>
        <v>0</v>
      </c>
      <c r="H70" s="11"/>
      <c r="I70" s="10">
        <f t="shared" si="2"/>
        <v>0</v>
      </c>
      <c r="J70" s="9" t="str">
        <f t="shared" si="3"/>
        <v>Importe bajo</v>
      </c>
      <c r="K70" s="12">
        <v>44995.0</v>
      </c>
      <c r="L70" s="13" t="str">
        <f t="shared" si="4"/>
        <v>marzo</v>
      </c>
      <c r="M70" s="9">
        <f t="shared" si="5"/>
        <v>2023</v>
      </c>
    </row>
    <row r="71">
      <c r="A71" s="8">
        <v>70.0</v>
      </c>
      <c r="B71" s="9" t="s">
        <v>58</v>
      </c>
      <c r="C71" s="8" t="s">
        <v>53</v>
      </c>
      <c r="D71" s="9" t="s">
        <v>59</v>
      </c>
      <c r="E71" s="8" t="s">
        <v>65</v>
      </c>
      <c r="F71" s="9">
        <v>4.0</v>
      </c>
      <c r="G71" s="10">
        <f t="shared" si="1"/>
        <v>300</v>
      </c>
      <c r="H71" s="14">
        <v>300.0</v>
      </c>
      <c r="I71" s="10">
        <f t="shared" si="2"/>
        <v>1200</v>
      </c>
      <c r="J71" s="9" t="str">
        <f t="shared" si="3"/>
        <v>Importe alto</v>
      </c>
      <c r="K71" s="12">
        <v>44996.0</v>
      </c>
      <c r="L71" s="13" t="str">
        <f t="shared" si="4"/>
        <v>marzo</v>
      </c>
      <c r="M71" s="9">
        <f t="shared" si="5"/>
        <v>2023</v>
      </c>
    </row>
    <row r="72">
      <c r="A72" s="8">
        <v>71.0</v>
      </c>
      <c r="B72" s="9" t="s">
        <v>47</v>
      </c>
      <c r="C72" s="8" t="s">
        <v>63</v>
      </c>
      <c r="D72" s="9" t="s">
        <v>54</v>
      </c>
      <c r="E72" s="8" t="s">
        <v>46</v>
      </c>
      <c r="F72" s="9">
        <v>5.0</v>
      </c>
      <c r="G72" s="10">
        <f t="shared" si="1"/>
        <v>250</v>
      </c>
      <c r="H72" s="14">
        <v>250.0</v>
      </c>
      <c r="I72" s="10">
        <f t="shared" si="2"/>
        <v>1250</v>
      </c>
      <c r="J72" s="9" t="str">
        <f t="shared" si="3"/>
        <v>Importe alto</v>
      </c>
      <c r="K72" s="12">
        <v>44997.0</v>
      </c>
      <c r="L72" s="13" t="str">
        <f t="shared" si="4"/>
        <v>marzo</v>
      </c>
      <c r="M72" s="9">
        <f t="shared" si="5"/>
        <v>2023</v>
      </c>
    </row>
    <row r="73">
      <c r="A73" s="8">
        <v>72.0</v>
      </c>
      <c r="B73" s="9" t="s">
        <v>47</v>
      </c>
      <c r="C73" s="8" t="s">
        <v>63</v>
      </c>
      <c r="D73" s="9" t="s">
        <v>57</v>
      </c>
      <c r="E73" s="8" t="s">
        <v>49</v>
      </c>
      <c r="F73" s="9">
        <v>2.0</v>
      </c>
      <c r="G73" s="10">
        <f t="shared" si="1"/>
        <v>250</v>
      </c>
      <c r="H73" s="14">
        <v>250.0</v>
      </c>
      <c r="I73" s="10">
        <f t="shared" si="2"/>
        <v>500</v>
      </c>
      <c r="J73" s="9" t="str">
        <f t="shared" si="3"/>
        <v>Importe bajo</v>
      </c>
      <c r="K73" s="12">
        <v>44998.0</v>
      </c>
      <c r="L73" s="13" t="str">
        <f t="shared" si="4"/>
        <v>marzo</v>
      </c>
      <c r="M73" s="9">
        <f t="shared" si="5"/>
        <v>2023</v>
      </c>
    </row>
    <row r="74">
      <c r="A74" s="8">
        <v>73.0</v>
      </c>
      <c r="B74" s="9" t="s">
        <v>62</v>
      </c>
      <c r="C74" s="8" t="s">
        <v>44</v>
      </c>
      <c r="D74" s="9" t="s">
        <v>51</v>
      </c>
      <c r="E74" s="8" t="s">
        <v>49</v>
      </c>
      <c r="F74" s="9">
        <v>1.0</v>
      </c>
      <c r="G74" s="10">
        <f t="shared" si="1"/>
        <v>150</v>
      </c>
      <c r="H74" s="14">
        <v>150.0</v>
      </c>
      <c r="I74" s="10">
        <f t="shared" si="2"/>
        <v>150</v>
      </c>
      <c r="J74" s="9" t="str">
        <f t="shared" si="3"/>
        <v>Importe bajo</v>
      </c>
      <c r="K74" s="12">
        <v>44999.0</v>
      </c>
      <c r="L74" s="13" t="str">
        <f t="shared" si="4"/>
        <v>marzo</v>
      </c>
      <c r="M74" s="9">
        <f t="shared" si="5"/>
        <v>2023</v>
      </c>
    </row>
    <row r="75">
      <c r="A75" s="8">
        <v>74.0</v>
      </c>
      <c r="B75" s="9" t="s">
        <v>52</v>
      </c>
      <c r="C75" s="8" t="s">
        <v>63</v>
      </c>
      <c r="D75" s="9" t="s">
        <v>51</v>
      </c>
      <c r="E75" s="8" t="s">
        <v>46</v>
      </c>
      <c r="F75" s="9">
        <v>2.0</v>
      </c>
      <c r="G75" s="10">
        <f t="shared" si="1"/>
        <v>200</v>
      </c>
      <c r="H75" s="14">
        <v>200.0</v>
      </c>
      <c r="I75" s="10">
        <f t="shared" si="2"/>
        <v>400</v>
      </c>
      <c r="J75" s="9" t="str">
        <f t="shared" si="3"/>
        <v>Importe bajo</v>
      </c>
      <c r="K75" s="12">
        <v>45000.0</v>
      </c>
      <c r="L75" s="13" t="str">
        <f t="shared" si="4"/>
        <v>marzo</v>
      </c>
      <c r="M75" s="9">
        <f t="shared" si="5"/>
        <v>2023</v>
      </c>
    </row>
    <row r="76">
      <c r="A76" s="8">
        <v>75.0</v>
      </c>
      <c r="B76" s="9" t="s">
        <v>58</v>
      </c>
      <c r="C76" s="8" t="s">
        <v>56</v>
      </c>
      <c r="D76" s="9" t="s">
        <v>57</v>
      </c>
      <c r="E76" s="8" t="s">
        <v>49</v>
      </c>
      <c r="F76" s="9">
        <v>1.0</v>
      </c>
      <c r="G76" s="10">
        <f t="shared" si="1"/>
        <v>150</v>
      </c>
      <c r="H76" s="14">
        <v>150.0</v>
      </c>
      <c r="I76" s="10">
        <f t="shared" si="2"/>
        <v>150</v>
      </c>
      <c r="J76" s="9" t="str">
        <f t="shared" si="3"/>
        <v>Importe bajo</v>
      </c>
      <c r="K76" s="12">
        <v>45001.0</v>
      </c>
      <c r="L76" s="13" t="str">
        <f t="shared" si="4"/>
        <v>marzo</v>
      </c>
      <c r="M76" s="9">
        <f t="shared" si="5"/>
        <v>2023</v>
      </c>
    </row>
    <row r="77">
      <c r="A77" s="8">
        <v>76.0</v>
      </c>
      <c r="B77" s="9" t="s">
        <v>60</v>
      </c>
      <c r="C77" s="8" t="s">
        <v>56</v>
      </c>
      <c r="D77" s="9" t="s">
        <v>54</v>
      </c>
      <c r="E77" s="8" t="s">
        <v>49</v>
      </c>
      <c r="F77" s="9">
        <v>0.0</v>
      </c>
      <c r="G77" s="10">
        <f t="shared" si="1"/>
        <v>250</v>
      </c>
      <c r="H77" s="14">
        <v>250.0</v>
      </c>
      <c r="I77" s="10">
        <f t="shared" si="2"/>
        <v>0</v>
      </c>
      <c r="J77" s="9" t="str">
        <f t="shared" si="3"/>
        <v>Importe bajo</v>
      </c>
      <c r="K77" s="12">
        <v>45002.0</v>
      </c>
      <c r="L77" s="13" t="str">
        <f t="shared" si="4"/>
        <v>marzo</v>
      </c>
      <c r="M77" s="9">
        <f t="shared" si="5"/>
        <v>2023</v>
      </c>
    </row>
    <row r="78">
      <c r="A78" s="8">
        <v>77.0</v>
      </c>
      <c r="B78" s="9" t="s">
        <v>58</v>
      </c>
      <c r="C78" s="8" t="s">
        <v>44</v>
      </c>
      <c r="D78" s="9" t="s">
        <v>54</v>
      </c>
      <c r="E78" s="8" t="s">
        <v>49</v>
      </c>
      <c r="F78" s="9">
        <v>9.0</v>
      </c>
      <c r="G78" s="10">
        <f t="shared" si="1"/>
        <v>250</v>
      </c>
      <c r="H78" s="14">
        <v>250.0</v>
      </c>
      <c r="I78" s="10">
        <f t="shared" si="2"/>
        <v>2250</v>
      </c>
      <c r="J78" s="9" t="str">
        <f t="shared" si="3"/>
        <v>Importe alto</v>
      </c>
      <c r="K78" s="12">
        <v>45003.0</v>
      </c>
      <c r="L78" s="13" t="str">
        <f t="shared" si="4"/>
        <v>marzo</v>
      </c>
      <c r="M78" s="9">
        <f t="shared" si="5"/>
        <v>2023</v>
      </c>
    </row>
    <row r="79">
      <c r="A79" s="8">
        <v>78.0</v>
      </c>
      <c r="B79" s="9" t="s">
        <v>58</v>
      </c>
      <c r="C79" s="8" t="s">
        <v>53</v>
      </c>
      <c r="D79" s="9" t="s">
        <v>48</v>
      </c>
      <c r="E79" s="8" t="s">
        <v>46</v>
      </c>
      <c r="F79" s="9">
        <v>0.0</v>
      </c>
      <c r="G79" s="10">
        <f t="shared" si="1"/>
        <v>0</v>
      </c>
      <c r="H79" s="11"/>
      <c r="I79" s="10">
        <f t="shared" si="2"/>
        <v>0</v>
      </c>
      <c r="J79" s="9" t="str">
        <f t="shared" si="3"/>
        <v>Importe bajo</v>
      </c>
      <c r="K79" s="12">
        <v>45004.0</v>
      </c>
      <c r="L79" s="13" t="str">
        <f t="shared" si="4"/>
        <v>marzo</v>
      </c>
      <c r="M79" s="9">
        <f t="shared" si="5"/>
        <v>2023</v>
      </c>
    </row>
    <row r="80">
      <c r="A80" s="8">
        <v>79.0</v>
      </c>
      <c r="B80" s="9" t="s">
        <v>60</v>
      </c>
      <c r="C80" s="8" t="s">
        <v>61</v>
      </c>
      <c r="D80" s="9" t="s">
        <v>51</v>
      </c>
      <c r="E80" s="8" t="s">
        <v>65</v>
      </c>
      <c r="F80" s="9">
        <v>9.0</v>
      </c>
      <c r="G80" s="10">
        <f t="shared" si="1"/>
        <v>100</v>
      </c>
      <c r="H80" s="14">
        <v>100.0</v>
      </c>
      <c r="I80" s="10">
        <f t="shared" si="2"/>
        <v>900</v>
      </c>
      <c r="J80" s="9" t="str">
        <f t="shared" si="3"/>
        <v>Importe bajo</v>
      </c>
      <c r="K80" s="12">
        <v>45005.0</v>
      </c>
      <c r="L80" s="13" t="str">
        <f t="shared" si="4"/>
        <v>marzo</v>
      </c>
      <c r="M80" s="9">
        <f t="shared" si="5"/>
        <v>2023</v>
      </c>
    </row>
    <row r="81">
      <c r="A81" s="8">
        <v>80.0</v>
      </c>
      <c r="B81" s="9" t="s">
        <v>50</v>
      </c>
      <c r="C81" s="8" t="s">
        <v>44</v>
      </c>
      <c r="D81" s="9" t="s">
        <v>51</v>
      </c>
      <c r="E81" s="8" t="s">
        <v>46</v>
      </c>
      <c r="F81" s="9">
        <v>10.0</v>
      </c>
      <c r="G81" s="10">
        <f t="shared" si="1"/>
        <v>250</v>
      </c>
      <c r="H81" s="14">
        <v>250.0</v>
      </c>
      <c r="I81" s="10">
        <f t="shared" si="2"/>
        <v>2500</v>
      </c>
      <c r="J81" s="9" t="str">
        <f t="shared" si="3"/>
        <v>Importe alto</v>
      </c>
      <c r="K81" s="12">
        <v>45006.0</v>
      </c>
      <c r="L81" s="13" t="str">
        <f t="shared" si="4"/>
        <v>marzo</v>
      </c>
      <c r="M81" s="9">
        <f t="shared" si="5"/>
        <v>2023</v>
      </c>
    </row>
    <row r="82">
      <c r="A82" s="8">
        <v>81.0</v>
      </c>
      <c r="B82" s="9" t="s">
        <v>66</v>
      </c>
      <c r="C82" s="8" t="s">
        <v>53</v>
      </c>
      <c r="D82" s="9" t="s">
        <v>45</v>
      </c>
      <c r="E82" s="8" t="s">
        <v>49</v>
      </c>
      <c r="F82" s="9">
        <v>1.0</v>
      </c>
      <c r="G82" s="10">
        <f t="shared" si="1"/>
        <v>150</v>
      </c>
      <c r="H82" s="14">
        <v>150.0</v>
      </c>
      <c r="I82" s="10">
        <f t="shared" si="2"/>
        <v>150</v>
      </c>
      <c r="J82" s="9" t="str">
        <f t="shared" si="3"/>
        <v>Importe bajo</v>
      </c>
      <c r="K82" s="12">
        <v>45007.0</v>
      </c>
      <c r="L82" s="13" t="str">
        <f t="shared" si="4"/>
        <v>marzo</v>
      </c>
      <c r="M82" s="9">
        <f t="shared" si="5"/>
        <v>2023</v>
      </c>
    </row>
    <row r="83">
      <c r="A83" s="8">
        <v>82.0</v>
      </c>
      <c r="B83" s="9" t="s">
        <v>62</v>
      </c>
      <c r="C83" s="8" t="s">
        <v>61</v>
      </c>
      <c r="D83" s="9" t="s">
        <v>48</v>
      </c>
      <c r="E83" s="8" t="s">
        <v>46</v>
      </c>
      <c r="F83" s="9">
        <v>6.0</v>
      </c>
      <c r="G83" s="10">
        <f t="shared" si="1"/>
        <v>200</v>
      </c>
      <c r="H83" s="14">
        <v>200.0</v>
      </c>
      <c r="I83" s="10">
        <f t="shared" si="2"/>
        <v>1200</v>
      </c>
      <c r="J83" s="9" t="str">
        <f t="shared" si="3"/>
        <v>Importe alto</v>
      </c>
      <c r="K83" s="12">
        <v>45008.0</v>
      </c>
      <c r="L83" s="13" t="str">
        <f t="shared" si="4"/>
        <v>marzo</v>
      </c>
      <c r="M83" s="9">
        <f t="shared" si="5"/>
        <v>2023</v>
      </c>
    </row>
    <row r="84">
      <c r="A84" s="8">
        <v>83.0</v>
      </c>
      <c r="B84" s="9" t="s">
        <v>64</v>
      </c>
      <c r="C84" s="8" t="s">
        <v>63</v>
      </c>
      <c r="D84" s="9" t="s">
        <v>54</v>
      </c>
      <c r="E84" s="8" t="s">
        <v>65</v>
      </c>
      <c r="F84" s="9">
        <v>2.0</v>
      </c>
      <c r="G84" s="10">
        <f t="shared" si="1"/>
        <v>0</v>
      </c>
      <c r="H84" s="11"/>
      <c r="I84" s="10">
        <f t="shared" si="2"/>
        <v>0</v>
      </c>
      <c r="J84" s="9" t="str">
        <f t="shared" si="3"/>
        <v>Importe bajo</v>
      </c>
      <c r="K84" s="12">
        <v>45009.0</v>
      </c>
      <c r="L84" s="13" t="str">
        <f t="shared" si="4"/>
        <v>marzo</v>
      </c>
      <c r="M84" s="9">
        <f t="shared" si="5"/>
        <v>2023</v>
      </c>
    </row>
    <row r="85">
      <c r="A85" s="8">
        <v>84.0</v>
      </c>
      <c r="B85" s="9" t="s">
        <v>64</v>
      </c>
      <c r="C85" s="8" t="s">
        <v>63</v>
      </c>
      <c r="D85" s="9" t="s">
        <v>45</v>
      </c>
      <c r="E85" s="8" t="s">
        <v>65</v>
      </c>
      <c r="F85" s="9">
        <v>7.0</v>
      </c>
      <c r="G85" s="10">
        <f t="shared" si="1"/>
        <v>100</v>
      </c>
      <c r="H85" s="14">
        <v>100.0</v>
      </c>
      <c r="I85" s="10">
        <f t="shared" si="2"/>
        <v>700</v>
      </c>
      <c r="J85" s="9" t="str">
        <f t="shared" si="3"/>
        <v>Importe bajo</v>
      </c>
      <c r="K85" s="12">
        <v>45010.0</v>
      </c>
      <c r="L85" s="13" t="str">
        <f t="shared" si="4"/>
        <v>marzo</v>
      </c>
      <c r="M85" s="9">
        <f t="shared" si="5"/>
        <v>2023</v>
      </c>
    </row>
    <row r="86">
      <c r="A86" s="8">
        <v>85.0</v>
      </c>
      <c r="B86" s="9" t="s">
        <v>67</v>
      </c>
      <c r="C86" s="8" t="s">
        <v>63</v>
      </c>
      <c r="D86" s="9" t="s">
        <v>51</v>
      </c>
      <c r="E86" s="8" t="s">
        <v>49</v>
      </c>
      <c r="F86" s="9">
        <v>9.0</v>
      </c>
      <c r="G86" s="10">
        <f t="shared" si="1"/>
        <v>250</v>
      </c>
      <c r="H86" s="14">
        <v>250.0</v>
      </c>
      <c r="I86" s="10">
        <f t="shared" si="2"/>
        <v>2250</v>
      </c>
      <c r="J86" s="9" t="str">
        <f t="shared" si="3"/>
        <v>Importe alto</v>
      </c>
      <c r="K86" s="12">
        <v>45011.0</v>
      </c>
      <c r="L86" s="13" t="str">
        <f t="shared" si="4"/>
        <v>marzo</v>
      </c>
      <c r="M86" s="9">
        <f t="shared" si="5"/>
        <v>2023</v>
      </c>
    </row>
    <row r="87">
      <c r="A87" s="8">
        <v>86.0</v>
      </c>
      <c r="B87" s="8" t="s">
        <v>43</v>
      </c>
      <c r="C87" s="8" t="s">
        <v>53</v>
      </c>
      <c r="D87" s="9" t="s">
        <v>48</v>
      </c>
      <c r="E87" s="8" t="s">
        <v>65</v>
      </c>
      <c r="F87" s="9">
        <v>9.0</v>
      </c>
      <c r="G87" s="10">
        <f t="shared" si="1"/>
        <v>100</v>
      </c>
      <c r="H87" s="14">
        <v>100.0</v>
      </c>
      <c r="I87" s="10">
        <f t="shared" si="2"/>
        <v>900</v>
      </c>
      <c r="J87" s="9" t="str">
        <f t="shared" si="3"/>
        <v>Importe bajo</v>
      </c>
      <c r="K87" s="12">
        <v>45012.0</v>
      </c>
      <c r="L87" s="13" t="str">
        <f t="shared" si="4"/>
        <v>marzo</v>
      </c>
      <c r="M87" s="9">
        <f t="shared" si="5"/>
        <v>2023</v>
      </c>
    </row>
    <row r="88">
      <c r="A88" s="8">
        <v>87.0</v>
      </c>
      <c r="B88" s="9" t="s">
        <v>47</v>
      </c>
      <c r="C88" s="8" t="s">
        <v>63</v>
      </c>
      <c r="D88" s="9" t="s">
        <v>48</v>
      </c>
      <c r="E88" s="8" t="s">
        <v>65</v>
      </c>
      <c r="F88" s="9">
        <v>9.0</v>
      </c>
      <c r="G88" s="10">
        <f t="shared" si="1"/>
        <v>100</v>
      </c>
      <c r="H88" s="14">
        <v>100.0</v>
      </c>
      <c r="I88" s="10">
        <f t="shared" si="2"/>
        <v>900</v>
      </c>
      <c r="J88" s="9" t="str">
        <f t="shared" si="3"/>
        <v>Importe bajo</v>
      </c>
      <c r="K88" s="12">
        <v>45013.0</v>
      </c>
      <c r="L88" s="13" t="str">
        <f t="shared" si="4"/>
        <v>marzo</v>
      </c>
      <c r="M88" s="9">
        <f t="shared" si="5"/>
        <v>2023</v>
      </c>
    </row>
    <row r="89">
      <c r="A89" s="8">
        <v>88.0</v>
      </c>
      <c r="B89" s="9" t="s">
        <v>47</v>
      </c>
      <c r="C89" s="8" t="s">
        <v>53</v>
      </c>
      <c r="D89" s="9" t="s">
        <v>57</v>
      </c>
      <c r="E89" s="8" t="s">
        <v>49</v>
      </c>
      <c r="F89" s="9">
        <v>7.0</v>
      </c>
      <c r="G89" s="10">
        <f t="shared" si="1"/>
        <v>150</v>
      </c>
      <c r="H89" s="14">
        <v>150.0</v>
      </c>
      <c r="I89" s="10">
        <f t="shared" si="2"/>
        <v>1050</v>
      </c>
      <c r="J89" s="9" t="str">
        <f t="shared" si="3"/>
        <v>Importe alto</v>
      </c>
      <c r="K89" s="12">
        <v>45014.0</v>
      </c>
      <c r="L89" s="13" t="str">
        <f t="shared" si="4"/>
        <v>marzo</v>
      </c>
      <c r="M89" s="9">
        <f t="shared" si="5"/>
        <v>2023</v>
      </c>
    </row>
    <row r="90">
      <c r="A90" s="8">
        <v>89.0</v>
      </c>
      <c r="B90" s="9" t="s">
        <v>58</v>
      </c>
      <c r="C90" s="8" t="s">
        <v>56</v>
      </c>
      <c r="D90" s="9" t="s">
        <v>57</v>
      </c>
      <c r="E90" s="8" t="s">
        <v>65</v>
      </c>
      <c r="F90" s="9">
        <v>7.0</v>
      </c>
      <c r="G90" s="10">
        <f t="shared" si="1"/>
        <v>100</v>
      </c>
      <c r="H90" s="14">
        <v>100.0</v>
      </c>
      <c r="I90" s="10">
        <f t="shared" si="2"/>
        <v>700</v>
      </c>
      <c r="J90" s="9" t="str">
        <f t="shared" si="3"/>
        <v>Importe bajo</v>
      </c>
      <c r="K90" s="12">
        <v>45015.0</v>
      </c>
      <c r="L90" s="13" t="str">
        <f t="shared" si="4"/>
        <v>marzo</v>
      </c>
      <c r="M90" s="9">
        <f t="shared" si="5"/>
        <v>2023</v>
      </c>
    </row>
    <row r="91">
      <c r="A91" s="8">
        <v>90.0</v>
      </c>
      <c r="B91" s="9" t="s">
        <v>50</v>
      </c>
      <c r="C91" s="8" t="s">
        <v>44</v>
      </c>
      <c r="D91" s="9" t="s">
        <v>45</v>
      </c>
      <c r="E91" s="8" t="s">
        <v>46</v>
      </c>
      <c r="F91" s="9">
        <v>6.0</v>
      </c>
      <c r="G91" s="10">
        <f t="shared" si="1"/>
        <v>100</v>
      </c>
      <c r="H91" s="14">
        <v>100.0</v>
      </c>
      <c r="I91" s="10">
        <f t="shared" si="2"/>
        <v>600</v>
      </c>
      <c r="J91" s="9" t="str">
        <f t="shared" si="3"/>
        <v>Importe bajo</v>
      </c>
      <c r="K91" s="12">
        <v>45016.0</v>
      </c>
      <c r="L91" s="13" t="str">
        <f t="shared" si="4"/>
        <v>marzo</v>
      </c>
      <c r="M91" s="9">
        <f t="shared" si="5"/>
        <v>2023</v>
      </c>
    </row>
    <row r="92">
      <c r="A92" s="8">
        <v>91.0</v>
      </c>
      <c r="B92" s="9" t="s">
        <v>52</v>
      </c>
      <c r="C92" s="8" t="s">
        <v>63</v>
      </c>
      <c r="D92" s="9" t="s">
        <v>45</v>
      </c>
      <c r="E92" s="8" t="s">
        <v>65</v>
      </c>
      <c r="F92" s="9">
        <v>10.0</v>
      </c>
      <c r="G92" s="10">
        <f t="shared" si="1"/>
        <v>200</v>
      </c>
      <c r="H92" s="14">
        <v>200.0</v>
      </c>
      <c r="I92" s="10">
        <f t="shared" si="2"/>
        <v>2000</v>
      </c>
      <c r="J92" s="9" t="str">
        <f t="shared" si="3"/>
        <v>Importe alto</v>
      </c>
      <c r="K92" s="12">
        <v>45017.0</v>
      </c>
      <c r="L92" s="13" t="str">
        <f t="shared" si="4"/>
        <v>abril</v>
      </c>
      <c r="M92" s="9">
        <f t="shared" si="5"/>
        <v>2023</v>
      </c>
    </row>
    <row r="93">
      <c r="A93" s="8">
        <v>92.0</v>
      </c>
      <c r="B93" s="9" t="s">
        <v>64</v>
      </c>
      <c r="C93" s="8" t="s">
        <v>44</v>
      </c>
      <c r="D93" s="9" t="s">
        <v>45</v>
      </c>
      <c r="E93" s="8" t="s">
        <v>46</v>
      </c>
      <c r="F93" s="9">
        <v>7.0</v>
      </c>
      <c r="G93" s="10">
        <f t="shared" si="1"/>
        <v>300</v>
      </c>
      <c r="H93" s="14">
        <v>300.0</v>
      </c>
      <c r="I93" s="10">
        <f t="shared" si="2"/>
        <v>2100</v>
      </c>
      <c r="J93" s="9" t="str">
        <f t="shared" si="3"/>
        <v>Importe alto</v>
      </c>
      <c r="K93" s="12">
        <v>45018.0</v>
      </c>
      <c r="L93" s="13" t="str">
        <f t="shared" si="4"/>
        <v>abril</v>
      </c>
      <c r="M93" s="9">
        <f t="shared" si="5"/>
        <v>2023</v>
      </c>
    </row>
    <row r="94">
      <c r="A94" s="8">
        <v>93.0</v>
      </c>
      <c r="B94" s="9" t="s">
        <v>52</v>
      </c>
      <c r="C94" s="8" t="s">
        <v>44</v>
      </c>
      <c r="D94" s="9" t="s">
        <v>45</v>
      </c>
      <c r="E94" s="8" t="s">
        <v>46</v>
      </c>
      <c r="F94" s="9">
        <v>10.0</v>
      </c>
      <c r="G94" s="10">
        <f t="shared" si="1"/>
        <v>150</v>
      </c>
      <c r="H94" s="14">
        <v>150.0</v>
      </c>
      <c r="I94" s="10">
        <f t="shared" si="2"/>
        <v>1500</v>
      </c>
      <c r="J94" s="9" t="str">
        <f t="shared" si="3"/>
        <v>Importe alto</v>
      </c>
      <c r="K94" s="12">
        <v>45110.0</v>
      </c>
      <c r="L94" s="13" t="str">
        <f t="shared" si="4"/>
        <v>julio</v>
      </c>
      <c r="M94" s="9">
        <f t="shared" si="5"/>
        <v>2023</v>
      </c>
    </row>
    <row r="95">
      <c r="A95" s="8">
        <v>94.0</v>
      </c>
      <c r="B95" s="9" t="s">
        <v>55</v>
      </c>
      <c r="C95" s="8" t="s">
        <v>44</v>
      </c>
      <c r="D95" s="9" t="s">
        <v>45</v>
      </c>
      <c r="E95" s="8" t="s">
        <v>49</v>
      </c>
      <c r="F95" s="9">
        <v>6.0</v>
      </c>
      <c r="G95" s="10">
        <f t="shared" si="1"/>
        <v>300</v>
      </c>
      <c r="H95" s="14">
        <v>300.0</v>
      </c>
      <c r="I95" s="10">
        <f t="shared" si="2"/>
        <v>1800</v>
      </c>
      <c r="J95" s="9" t="str">
        <f t="shared" si="3"/>
        <v>Importe alto</v>
      </c>
      <c r="K95" s="12">
        <v>45020.0</v>
      </c>
      <c r="L95" s="13" t="str">
        <f t="shared" si="4"/>
        <v>abril</v>
      </c>
      <c r="M95" s="9">
        <f t="shared" si="5"/>
        <v>2023</v>
      </c>
    </row>
    <row r="96">
      <c r="A96" s="8">
        <v>95.0</v>
      </c>
      <c r="B96" s="9" t="s">
        <v>58</v>
      </c>
      <c r="C96" s="8" t="s">
        <v>53</v>
      </c>
      <c r="D96" s="9" t="s">
        <v>54</v>
      </c>
      <c r="E96" s="8" t="s">
        <v>46</v>
      </c>
      <c r="F96" s="9">
        <v>6.0</v>
      </c>
      <c r="G96" s="10">
        <f t="shared" si="1"/>
        <v>300</v>
      </c>
      <c r="H96" s="14">
        <v>300.0</v>
      </c>
      <c r="I96" s="10">
        <f t="shared" si="2"/>
        <v>1800</v>
      </c>
      <c r="J96" s="9" t="str">
        <f t="shared" si="3"/>
        <v>Importe alto</v>
      </c>
      <c r="K96" s="12">
        <v>45021.0</v>
      </c>
      <c r="L96" s="13" t="str">
        <f t="shared" si="4"/>
        <v>abril</v>
      </c>
      <c r="M96" s="9">
        <f t="shared" si="5"/>
        <v>2023</v>
      </c>
    </row>
    <row r="97">
      <c r="A97" s="8">
        <v>96.0</v>
      </c>
      <c r="B97" s="9" t="s">
        <v>58</v>
      </c>
      <c r="C97" s="8" t="s">
        <v>63</v>
      </c>
      <c r="D97" s="9" t="s">
        <v>51</v>
      </c>
      <c r="E97" s="8" t="s">
        <v>65</v>
      </c>
      <c r="F97" s="9">
        <v>9.0</v>
      </c>
      <c r="G97" s="10">
        <f t="shared" si="1"/>
        <v>200</v>
      </c>
      <c r="H97" s="14">
        <v>200.0</v>
      </c>
      <c r="I97" s="10">
        <f t="shared" si="2"/>
        <v>1800</v>
      </c>
      <c r="J97" s="9" t="str">
        <f t="shared" si="3"/>
        <v>Importe alto</v>
      </c>
      <c r="K97" s="12">
        <v>45022.0</v>
      </c>
      <c r="L97" s="13" t="str">
        <f t="shared" si="4"/>
        <v>abril</v>
      </c>
      <c r="M97" s="9">
        <f t="shared" si="5"/>
        <v>2023</v>
      </c>
    </row>
    <row r="98">
      <c r="A98" s="8">
        <v>97.0</v>
      </c>
      <c r="B98" s="9" t="s">
        <v>64</v>
      </c>
      <c r="C98" s="8" t="s">
        <v>44</v>
      </c>
      <c r="D98" s="9" t="s">
        <v>59</v>
      </c>
      <c r="E98" s="8" t="s">
        <v>49</v>
      </c>
      <c r="F98" s="9">
        <v>1.0</v>
      </c>
      <c r="G98" s="10">
        <f t="shared" si="1"/>
        <v>150</v>
      </c>
      <c r="H98" s="14">
        <v>150.0</v>
      </c>
      <c r="I98" s="10">
        <f t="shared" si="2"/>
        <v>150</v>
      </c>
      <c r="J98" s="9" t="str">
        <f t="shared" si="3"/>
        <v>Importe bajo</v>
      </c>
      <c r="K98" s="12">
        <v>45112.0</v>
      </c>
      <c r="L98" s="13" t="str">
        <f t="shared" si="4"/>
        <v>julio</v>
      </c>
      <c r="M98" s="9">
        <f t="shared" si="5"/>
        <v>2023</v>
      </c>
    </row>
    <row r="99">
      <c r="A99" s="8">
        <v>98.0</v>
      </c>
      <c r="B99" s="9" t="s">
        <v>64</v>
      </c>
      <c r="C99" s="8" t="s">
        <v>56</v>
      </c>
      <c r="D99" s="9" t="s">
        <v>57</v>
      </c>
      <c r="E99" s="8" t="s">
        <v>46</v>
      </c>
      <c r="F99" s="9">
        <v>0.0</v>
      </c>
      <c r="G99" s="10">
        <f t="shared" si="1"/>
        <v>0</v>
      </c>
      <c r="H99" s="11"/>
      <c r="I99" s="10">
        <f t="shared" si="2"/>
        <v>0</v>
      </c>
      <c r="J99" s="9" t="str">
        <f t="shared" si="3"/>
        <v>Importe bajo</v>
      </c>
      <c r="K99" s="12">
        <v>45024.0</v>
      </c>
      <c r="L99" s="13" t="str">
        <f t="shared" si="4"/>
        <v>abril</v>
      </c>
      <c r="M99" s="9">
        <f t="shared" si="5"/>
        <v>2023</v>
      </c>
    </row>
    <row r="100">
      <c r="A100" s="8">
        <v>99.0</v>
      </c>
      <c r="B100" s="9" t="s">
        <v>64</v>
      </c>
      <c r="C100" s="8" t="s">
        <v>63</v>
      </c>
      <c r="D100" s="9" t="s">
        <v>57</v>
      </c>
      <c r="E100" s="8" t="s">
        <v>65</v>
      </c>
      <c r="F100" s="9">
        <v>0.0</v>
      </c>
      <c r="G100" s="10">
        <f t="shared" si="1"/>
        <v>150</v>
      </c>
      <c r="H100" s="14">
        <v>150.0</v>
      </c>
      <c r="I100" s="10">
        <f t="shared" si="2"/>
        <v>0</v>
      </c>
      <c r="J100" s="9" t="str">
        <f t="shared" si="3"/>
        <v>Importe bajo</v>
      </c>
      <c r="K100" s="12">
        <v>45025.0</v>
      </c>
      <c r="L100" s="13" t="str">
        <f t="shared" si="4"/>
        <v>abril</v>
      </c>
      <c r="M100" s="9">
        <f t="shared" si="5"/>
        <v>2023</v>
      </c>
    </row>
    <row r="101">
      <c r="A101" s="8">
        <v>100.0</v>
      </c>
      <c r="B101" s="9" t="s">
        <v>52</v>
      </c>
      <c r="C101" s="8" t="s">
        <v>63</v>
      </c>
      <c r="D101" s="9" t="s">
        <v>51</v>
      </c>
      <c r="E101" s="8" t="s">
        <v>49</v>
      </c>
      <c r="F101" s="9">
        <v>3.0</v>
      </c>
      <c r="G101" s="10">
        <f t="shared" si="1"/>
        <v>100</v>
      </c>
      <c r="H101" s="14">
        <v>100.0</v>
      </c>
      <c r="I101" s="10">
        <f t="shared" si="2"/>
        <v>300</v>
      </c>
      <c r="J101" s="9" t="str">
        <f t="shared" si="3"/>
        <v>Importe bajo</v>
      </c>
      <c r="K101" s="12">
        <v>45026.0</v>
      </c>
      <c r="L101" s="13" t="str">
        <f t="shared" si="4"/>
        <v>abril</v>
      </c>
      <c r="M101" s="9">
        <f t="shared" si="5"/>
        <v>2023</v>
      </c>
    </row>
    <row r="102">
      <c r="A102" s="8">
        <v>101.0</v>
      </c>
      <c r="B102" s="9" t="s">
        <v>62</v>
      </c>
      <c r="C102" s="8" t="s">
        <v>61</v>
      </c>
      <c r="D102" s="9" t="s">
        <v>51</v>
      </c>
      <c r="E102" s="8" t="s">
        <v>65</v>
      </c>
      <c r="F102" s="9">
        <v>10.0</v>
      </c>
      <c r="G102" s="10">
        <f t="shared" si="1"/>
        <v>100</v>
      </c>
      <c r="H102" s="14">
        <v>100.0</v>
      </c>
      <c r="I102" s="10">
        <f t="shared" si="2"/>
        <v>1000</v>
      </c>
      <c r="J102" s="9" t="str">
        <f t="shared" si="3"/>
        <v>Importe alto</v>
      </c>
      <c r="K102" s="12">
        <v>45027.0</v>
      </c>
      <c r="L102" s="13" t="str">
        <f t="shared" si="4"/>
        <v>abril</v>
      </c>
      <c r="M102" s="9">
        <f t="shared" si="5"/>
        <v>2023</v>
      </c>
    </row>
    <row r="103">
      <c r="A103" s="8">
        <v>102.0</v>
      </c>
      <c r="B103" s="9" t="s">
        <v>64</v>
      </c>
      <c r="C103" s="8" t="s">
        <v>44</v>
      </c>
      <c r="D103" s="9" t="s">
        <v>54</v>
      </c>
      <c r="E103" s="8" t="s">
        <v>65</v>
      </c>
      <c r="F103" s="9">
        <v>5.0</v>
      </c>
      <c r="G103" s="10">
        <f t="shared" si="1"/>
        <v>300</v>
      </c>
      <c r="H103" s="14">
        <v>300.0</v>
      </c>
      <c r="I103" s="10">
        <f t="shared" si="2"/>
        <v>1500</v>
      </c>
      <c r="J103" s="9" t="str">
        <f t="shared" si="3"/>
        <v>Importe alto</v>
      </c>
      <c r="K103" s="12">
        <v>45108.0</v>
      </c>
      <c r="L103" s="13" t="str">
        <f t="shared" si="4"/>
        <v>julio</v>
      </c>
      <c r="M103" s="9">
        <f t="shared" si="5"/>
        <v>2023</v>
      </c>
    </row>
    <row r="104">
      <c r="A104" s="8">
        <v>103.0</v>
      </c>
      <c r="B104" s="9" t="s">
        <v>66</v>
      </c>
      <c r="C104" s="8" t="s">
        <v>56</v>
      </c>
      <c r="D104" s="9" t="s">
        <v>54</v>
      </c>
      <c r="E104" s="8" t="s">
        <v>46</v>
      </c>
      <c r="F104" s="9">
        <v>0.0</v>
      </c>
      <c r="G104" s="10">
        <f t="shared" si="1"/>
        <v>0</v>
      </c>
      <c r="H104" s="11"/>
      <c r="I104" s="10">
        <f t="shared" si="2"/>
        <v>0</v>
      </c>
      <c r="J104" s="9" t="str">
        <f t="shared" si="3"/>
        <v>Importe bajo</v>
      </c>
      <c r="K104" s="12">
        <v>45029.0</v>
      </c>
      <c r="L104" s="13" t="str">
        <f t="shared" si="4"/>
        <v>abril</v>
      </c>
      <c r="M104" s="9">
        <f t="shared" si="5"/>
        <v>2023</v>
      </c>
    </row>
    <row r="105">
      <c r="A105" s="8">
        <v>104.0</v>
      </c>
      <c r="B105" s="9" t="s">
        <v>60</v>
      </c>
      <c r="C105" s="8" t="s">
        <v>63</v>
      </c>
      <c r="D105" s="9" t="s">
        <v>54</v>
      </c>
      <c r="E105" s="8" t="s">
        <v>65</v>
      </c>
      <c r="F105" s="9">
        <v>8.0</v>
      </c>
      <c r="G105" s="10">
        <f t="shared" si="1"/>
        <v>250</v>
      </c>
      <c r="H105" s="14">
        <v>250.0</v>
      </c>
      <c r="I105" s="10">
        <f t="shared" si="2"/>
        <v>2000</v>
      </c>
      <c r="J105" s="9" t="str">
        <f t="shared" si="3"/>
        <v>Importe alto</v>
      </c>
      <c r="K105" s="12">
        <v>45030.0</v>
      </c>
      <c r="L105" s="13" t="str">
        <f t="shared" si="4"/>
        <v>abril</v>
      </c>
      <c r="M105" s="9">
        <f t="shared" si="5"/>
        <v>2023</v>
      </c>
    </row>
    <row r="106">
      <c r="A106" s="8">
        <v>105.0</v>
      </c>
      <c r="B106" s="9" t="s">
        <v>66</v>
      </c>
      <c r="C106" s="8" t="s">
        <v>44</v>
      </c>
      <c r="D106" s="9" t="s">
        <v>51</v>
      </c>
      <c r="E106" s="8" t="s">
        <v>49</v>
      </c>
      <c r="F106" s="9">
        <v>1.0</v>
      </c>
      <c r="G106" s="10">
        <f t="shared" si="1"/>
        <v>250</v>
      </c>
      <c r="H106" s="14">
        <v>250.0</v>
      </c>
      <c r="I106" s="10">
        <f t="shared" si="2"/>
        <v>250</v>
      </c>
      <c r="J106" s="9" t="str">
        <f t="shared" si="3"/>
        <v>Importe bajo</v>
      </c>
      <c r="K106" s="12">
        <v>45031.0</v>
      </c>
      <c r="L106" s="13" t="str">
        <f t="shared" si="4"/>
        <v>abril</v>
      </c>
      <c r="M106" s="9">
        <f t="shared" si="5"/>
        <v>2023</v>
      </c>
    </row>
    <row r="107">
      <c r="A107" s="8">
        <v>106.0</v>
      </c>
      <c r="B107" s="9" t="s">
        <v>64</v>
      </c>
      <c r="C107" s="8" t="s">
        <v>53</v>
      </c>
      <c r="D107" s="9" t="s">
        <v>48</v>
      </c>
      <c r="E107" s="8" t="s">
        <v>49</v>
      </c>
      <c r="F107" s="9">
        <v>5.0</v>
      </c>
      <c r="G107" s="10">
        <f t="shared" si="1"/>
        <v>250</v>
      </c>
      <c r="H107" s="14">
        <v>250.0</v>
      </c>
      <c r="I107" s="10">
        <f t="shared" si="2"/>
        <v>1250</v>
      </c>
      <c r="J107" s="9" t="str">
        <f t="shared" si="3"/>
        <v>Importe alto</v>
      </c>
      <c r="K107" s="12">
        <v>45032.0</v>
      </c>
      <c r="L107" s="13" t="str">
        <f t="shared" si="4"/>
        <v>abril</v>
      </c>
      <c r="M107" s="9">
        <f t="shared" si="5"/>
        <v>2023</v>
      </c>
    </row>
    <row r="108">
      <c r="A108" s="8">
        <v>107.0</v>
      </c>
      <c r="B108" s="9" t="s">
        <v>50</v>
      </c>
      <c r="C108" s="8" t="s">
        <v>61</v>
      </c>
      <c r="D108" s="9" t="s">
        <v>48</v>
      </c>
      <c r="E108" s="8" t="s">
        <v>65</v>
      </c>
      <c r="F108" s="9">
        <v>2.0</v>
      </c>
      <c r="G108" s="10">
        <f t="shared" si="1"/>
        <v>200</v>
      </c>
      <c r="H108" s="14">
        <v>200.0</v>
      </c>
      <c r="I108" s="10">
        <f t="shared" si="2"/>
        <v>400</v>
      </c>
      <c r="J108" s="9" t="str">
        <f t="shared" si="3"/>
        <v>Importe bajo</v>
      </c>
      <c r="K108" s="12">
        <v>45111.0</v>
      </c>
      <c r="L108" s="13" t="str">
        <f t="shared" si="4"/>
        <v>julio</v>
      </c>
      <c r="M108" s="9">
        <f t="shared" si="5"/>
        <v>2023</v>
      </c>
    </row>
    <row r="109">
      <c r="A109" s="8">
        <v>108.0</v>
      </c>
      <c r="B109" s="9" t="s">
        <v>47</v>
      </c>
      <c r="C109" s="8" t="s">
        <v>53</v>
      </c>
      <c r="D109" s="9" t="s">
        <v>57</v>
      </c>
      <c r="E109" s="8" t="s">
        <v>46</v>
      </c>
      <c r="F109" s="9">
        <v>9.0</v>
      </c>
      <c r="G109" s="10">
        <f t="shared" si="1"/>
        <v>150</v>
      </c>
      <c r="H109" s="14">
        <v>150.0</v>
      </c>
      <c r="I109" s="10">
        <f t="shared" si="2"/>
        <v>1350</v>
      </c>
      <c r="J109" s="9" t="str">
        <f t="shared" si="3"/>
        <v>Importe alto</v>
      </c>
      <c r="K109" s="12">
        <v>45034.0</v>
      </c>
      <c r="L109" s="13" t="str">
        <f t="shared" si="4"/>
        <v>abril</v>
      </c>
      <c r="M109" s="9">
        <f t="shared" si="5"/>
        <v>2023</v>
      </c>
    </row>
    <row r="110">
      <c r="A110" s="8">
        <v>109.0</v>
      </c>
      <c r="B110" s="9" t="s">
        <v>62</v>
      </c>
      <c r="C110" s="8" t="s">
        <v>53</v>
      </c>
      <c r="D110" s="9" t="s">
        <v>54</v>
      </c>
      <c r="E110" s="8" t="s">
        <v>49</v>
      </c>
      <c r="F110" s="9">
        <v>4.0</v>
      </c>
      <c r="G110" s="10">
        <f t="shared" si="1"/>
        <v>200</v>
      </c>
      <c r="H110" s="14">
        <v>200.0</v>
      </c>
      <c r="I110" s="10">
        <f t="shared" si="2"/>
        <v>800</v>
      </c>
      <c r="J110" s="9" t="str">
        <f t="shared" si="3"/>
        <v>Importe alto</v>
      </c>
      <c r="K110" s="12">
        <v>45035.0</v>
      </c>
      <c r="L110" s="13" t="str">
        <f t="shared" si="4"/>
        <v>abril</v>
      </c>
      <c r="M110" s="9">
        <f t="shared" si="5"/>
        <v>2023</v>
      </c>
    </row>
    <row r="111">
      <c r="A111" s="8">
        <v>110.0</v>
      </c>
      <c r="B111" s="9" t="s">
        <v>58</v>
      </c>
      <c r="C111" s="8" t="s">
        <v>44</v>
      </c>
      <c r="D111" s="8" t="s">
        <v>43</v>
      </c>
      <c r="E111" s="8" t="s">
        <v>49</v>
      </c>
      <c r="F111" s="9">
        <v>7.0</v>
      </c>
      <c r="G111" s="10">
        <f t="shared" si="1"/>
        <v>250</v>
      </c>
      <c r="H111" s="14">
        <v>250.0</v>
      </c>
      <c r="I111" s="10">
        <f t="shared" si="2"/>
        <v>1750</v>
      </c>
      <c r="J111" s="9" t="str">
        <f t="shared" si="3"/>
        <v>Importe alto</v>
      </c>
      <c r="K111" s="12">
        <v>45036.0</v>
      </c>
      <c r="L111" s="13" t="str">
        <f t="shared" si="4"/>
        <v>abril</v>
      </c>
      <c r="M111" s="9">
        <f t="shared" si="5"/>
        <v>2023</v>
      </c>
    </row>
    <row r="112">
      <c r="A112" s="8">
        <v>111.0</v>
      </c>
      <c r="B112" s="9" t="s">
        <v>52</v>
      </c>
      <c r="C112" s="8" t="s">
        <v>44</v>
      </c>
      <c r="D112" s="9" t="s">
        <v>57</v>
      </c>
      <c r="E112" s="8" t="s">
        <v>46</v>
      </c>
      <c r="F112" s="9">
        <v>8.0</v>
      </c>
      <c r="G112" s="10">
        <f t="shared" si="1"/>
        <v>0</v>
      </c>
      <c r="H112" s="11"/>
      <c r="I112" s="10">
        <f t="shared" si="2"/>
        <v>0</v>
      </c>
      <c r="J112" s="9" t="str">
        <f t="shared" si="3"/>
        <v>Importe bajo</v>
      </c>
      <c r="K112" s="12">
        <v>45037.0</v>
      </c>
      <c r="L112" s="13" t="str">
        <f t="shared" si="4"/>
        <v>abril</v>
      </c>
      <c r="M112" s="9">
        <f t="shared" si="5"/>
        <v>2023</v>
      </c>
    </row>
    <row r="113">
      <c r="A113" s="8">
        <v>112.0</v>
      </c>
      <c r="B113" s="9" t="s">
        <v>58</v>
      </c>
      <c r="C113" s="8" t="s">
        <v>56</v>
      </c>
      <c r="D113" s="9" t="s">
        <v>57</v>
      </c>
      <c r="E113" s="8" t="s">
        <v>46</v>
      </c>
      <c r="F113" s="9">
        <v>8.0</v>
      </c>
      <c r="G113" s="10">
        <f t="shared" si="1"/>
        <v>250</v>
      </c>
      <c r="H113" s="14">
        <v>250.0</v>
      </c>
      <c r="I113" s="10">
        <f t="shared" si="2"/>
        <v>2000</v>
      </c>
      <c r="J113" s="9" t="str">
        <f t="shared" si="3"/>
        <v>Importe alto</v>
      </c>
      <c r="K113" s="12">
        <v>45038.0</v>
      </c>
      <c r="L113" s="13" t="str">
        <f t="shared" si="4"/>
        <v>abril</v>
      </c>
      <c r="M113" s="9">
        <f t="shared" si="5"/>
        <v>2023</v>
      </c>
    </row>
    <row r="114">
      <c r="A114" s="8">
        <v>113.0</v>
      </c>
      <c r="B114" s="9" t="s">
        <v>50</v>
      </c>
      <c r="C114" s="8" t="s">
        <v>56</v>
      </c>
      <c r="D114" s="9" t="s">
        <v>48</v>
      </c>
      <c r="E114" s="8" t="s">
        <v>49</v>
      </c>
      <c r="F114" s="9">
        <v>1.0</v>
      </c>
      <c r="G114" s="10">
        <f t="shared" si="1"/>
        <v>150</v>
      </c>
      <c r="H114" s="14">
        <v>150.0</v>
      </c>
      <c r="I114" s="10">
        <f t="shared" si="2"/>
        <v>150</v>
      </c>
      <c r="J114" s="9" t="str">
        <f t="shared" si="3"/>
        <v>Importe bajo</v>
      </c>
      <c r="K114" s="12">
        <v>45039.0</v>
      </c>
      <c r="L114" s="13" t="str">
        <f t="shared" si="4"/>
        <v>abril</v>
      </c>
      <c r="M114" s="9">
        <f t="shared" si="5"/>
        <v>2023</v>
      </c>
    </row>
    <row r="115">
      <c r="A115" s="8">
        <v>114.0</v>
      </c>
      <c r="B115" s="9" t="s">
        <v>58</v>
      </c>
      <c r="C115" s="8" t="s">
        <v>44</v>
      </c>
      <c r="D115" s="9" t="s">
        <v>48</v>
      </c>
      <c r="E115" s="8" t="s">
        <v>49</v>
      </c>
      <c r="F115" s="9">
        <v>2.0</v>
      </c>
      <c r="G115" s="10">
        <f t="shared" si="1"/>
        <v>250</v>
      </c>
      <c r="H115" s="14">
        <v>250.0</v>
      </c>
      <c r="I115" s="10">
        <f t="shared" si="2"/>
        <v>500</v>
      </c>
      <c r="J115" s="9" t="str">
        <f t="shared" si="3"/>
        <v>Importe bajo</v>
      </c>
      <c r="K115" s="12">
        <v>45040.0</v>
      </c>
      <c r="L115" s="13" t="str">
        <f t="shared" si="4"/>
        <v>abril</v>
      </c>
      <c r="M115" s="9">
        <f t="shared" si="5"/>
        <v>2023</v>
      </c>
    </row>
    <row r="116">
      <c r="A116" s="8">
        <v>115.0</v>
      </c>
      <c r="B116" s="9" t="s">
        <v>58</v>
      </c>
      <c r="C116" s="8" t="s">
        <v>44</v>
      </c>
      <c r="D116" s="9" t="s">
        <v>59</v>
      </c>
      <c r="E116" s="8" t="s">
        <v>46</v>
      </c>
      <c r="F116" s="9">
        <v>2.0</v>
      </c>
      <c r="G116" s="10">
        <f t="shared" si="1"/>
        <v>0</v>
      </c>
      <c r="H116" s="11"/>
      <c r="I116" s="10">
        <f t="shared" si="2"/>
        <v>0</v>
      </c>
      <c r="J116" s="9" t="str">
        <f t="shared" si="3"/>
        <v>Importe bajo</v>
      </c>
      <c r="K116" s="12">
        <v>45041.0</v>
      </c>
      <c r="L116" s="13" t="str">
        <f t="shared" si="4"/>
        <v>abril</v>
      </c>
      <c r="M116" s="9">
        <f t="shared" si="5"/>
        <v>2023</v>
      </c>
    </row>
    <row r="117">
      <c r="A117" s="8">
        <v>116.0</v>
      </c>
      <c r="B117" s="9" t="s">
        <v>66</v>
      </c>
      <c r="C117" s="8" t="s">
        <v>63</v>
      </c>
      <c r="D117" s="9" t="s">
        <v>57</v>
      </c>
      <c r="E117" s="8" t="s">
        <v>65</v>
      </c>
      <c r="F117" s="9">
        <v>4.0</v>
      </c>
      <c r="G117" s="10">
        <f t="shared" si="1"/>
        <v>100</v>
      </c>
      <c r="H117" s="14">
        <v>100.0</v>
      </c>
      <c r="I117" s="10">
        <f t="shared" si="2"/>
        <v>400</v>
      </c>
      <c r="J117" s="9" t="str">
        <f t="shared" si="3"/>
        <v>Importe bajo</v>
      </c>
      <c r="K117" s="12">
        <v>45109.0</v>
      </c>
      <c r="L117" s="13" t="str">
        <f t="shared" si="4"/>
        <v>julio</v>
      </c>
      <c r="M117" s="9">
        <f t="shared" si="5"/>
        <v>2023</v>
      </c>
    </row>
    <row r="118">
      <c r="A118" s="8">
        <v>117.0</v>
      </c>
      <c r="B118" s="9" t="s">
        <v>64</v>
      </c>
      <c r="C118" s="8" t="s">
        <v>63</v>
      </c>
      <c r="D118" s="9" t="s">
        <v>57</v>
      </c>
      <c r="E118" s="8" t="s">
        <v>46</v>
      </c>
      <c r="F118" s="9">
        <v>1.0</v>
      </c>
      <c r="G118" s="10">
        <f t="shared" si="1"/>
        <v>250</v>
      </c>
      <c r="H118" s="14">
        <v>250.0</v>
      </c>
      <c r="I118" s="10">
        <f t="shared" si="2"/>
        <v>250</v>
      </c>
      <c r="J118" s="9" t="str">
        <f t="shared" si="3"/>
        <v>Importe bajo</v>
      </c>
      <c r="K118" s="12">
        <v>45043.0</v>
      </c>
      <c r="L118" s="13" t="str">
        <f t="shared" si="4"/>
        <v>abril</v>
      </c>
      <c r="M118" s="9">
        <f t="shared" si="5"/>
        <v>2023</v>
      </c>
    </row>
    <row r="119">
      <c r="A119" s="8">
        <v>118.0</v>
      </c>
      <c r="B119" s="9" t="s">
        <v>58</v>
      </c>
      <c r="C119" s="8" t="s">
        <v>43</v>
      </c>
      <c r="D119" s="8" t="s">
        <v>43</v>
      </c>
      <c r="E119" s="8" t="s">
        <v>65</v>
      </c>
      <c r="F119" s="9">
        <v>9.0</v>
      </c>
      <c r="G119" s="10">
        <f t="shared" si="1"/>
        <v>250</v>
      </c>
      <c r="H119" s="14">
        <v>250.0</v>
      </c>
      <c r="I119" s="10">
        <f t="shared" si="2"/>
        <v>2250</v>
      </c>
      <c r="J119" s="9" t="str">
        <f t="shared" si="3"/>
        <v>Importe alto</v>
      </c>
      <c r="K119" s="12">
        <v>45044.0</v>
      </c>
      <c r="L119" s="13" t="str">
        <f t="shared" si="4"/>
        <v>abril</v>
      </c>
      <c r="M119" s="9">
        <f t="shared" si="5"/>
        <v>2023</v>
      </c>
    </row>
    <row r="120">
      <c r="A120" s="8">
        <v>119.0</v>
      </c>
      <c r="B120" s="8" t="s">
        <v>43</v>
      </c>
      <c r="C120" s="8" t="s">
        <v>63</v>
      </c>
      <c r="D120" s="9" t="s">
        <v>51</v>
      </c>
      <c r="E120" s="8" t="s">
        <v>49</v>
      </c>
      <c r="F120" s="9">
        <v>5.0</v>
      </c>
      <c r="G120" s="10">
        <f t="shared" si="1"/>
        <v>100</v>
      </c>
      <c r="H120" s="14">
        <v>100.0</v>
      </c>
      <c r="I120" s="10">
        <f t="shared" si="2"/>
        <v>500</v>
      </c>
      <c r="J120" s="9" t="str">
        <f t="shared" si="3"/>
        <v>Importe alto</v>
      </c>
      <c r="K120" s="12">
        <v>45045.0</v>
      </c>
      <c r="L120" s="13" t="str">
        <f t="shared" si="4"/>
        <v>abril</v>
      </c>
      <c r="M120" s="9">
        <f t="shared" si="5"/>
        <v>2023</v>
      </c>
    </row>
    <row r="121">
      <c r="A121" s="8">
        <v>120.0</v>
      </c>
      <c r="B121" s="9" t="s">
        <v>47</v>
      </c>
      <c r="C121" s="8" t="s">
        <v>63</v>
      </c>
      <c r="D121" s="9" t="s">
        <v>57</v>
      </c>
      <c r="E121" s="8" t="s">
        <v>46</v>
      </c>
      <c r="F121" s="9">
        <v>1.0</v>
      </c>
      <c r="G121" s="10">
        <f t="shared" si="1"/>
        <v>200</v>
      </c>
      <c r="H121" s="14">
        <v>200.0</v>
      </c>
      <c r="I121" s="10">
        <f t="shared" si="2"/>
        <v>200</v>
      </c>
      <c r="J121" s="9" t="str">
        <f t="shared" si="3"/>
        <v>Importe alto</v>
      </c>
      <c r="K121" s="12">
        <v>45046.0</v>
      </c>
      <c r="L121" s="13" t="str">
        <f t="shared" si="4"/>
        <v>abril</v>
      </c>
      <c r="M121" s="9">
        <f t="shared" si="5"/>
        <v>2023</v>
      </c>
    </row>
    <row r="122">
      <c r="G122" s="10"/>
      <c r="I122" s="10"/>
      <c r="L122" s="13"/>
    </row>
    <row r="123">
      <c r="G123" s="10"/>
      <c r="I123" s="10"/>
      <c r="L123" s="13"/>
    </row>
    <row r="124">
      <c r="G124" s="10"/>
      <c r="I124" s="10"/>
      <c r="L124" s="13"/>
    </row>
    <row r="125">
      <c r="G125" s="10"/>
      <c r="I125" s="10"/>
      <c r="L125" s="13"/>
    </row>
    <row r="126">
      <c r="G126" s="10"/>
      <c r="I126" s="10"/>
      <c r="L126" s="13"/>
    </row>
    <row r="127">
      <c r="G127" s="10"/>
      <c r="I127" s="10"/>
      <c r="L127" s="13"/>
    </row>
    <row r="128">
      <c r="G128" s="10"/>
      <c r="I128" s="10"/>
      <c r="L128" s="13"/>
    </row>
    <row r="129">
      <c r="G129" s="10"/>
      <c r="I129" s="10"/>
      <c r="L129" s="13"/>
    </row>
    <row r="130">
      <c r="G130" s="10"/>
      <c r="I130" s="10"/>
      <c r="L130" s="13"/>
    </row>
    <row r="131">
      <c r="G131" s="10"/>
      <c r="I131" s="10"/>
      <c r="L131" s="13"/>
    </row>
    <row r="132">
      <c r="G132" s="10"/>
      <c r="I132" s="10"/>
      <c r="L132" s="13"/>
    </row>
    <row r="133">
      <c r="G133" s="10"/>
      <c r="I133" s="10"/>
      <c r="L133" s="13"/>
    </row>
    <row r="134">
      <c r="G134" s="10"/>
      <c r="I134" s="10"/>
      <c r="L134" s="13"/>
    </row>
    <row r="135">
      <c r="G135" s="10"/>
      <c r="I135" s="10"/>
      <c r="L135" s="13"/>
    </row>
    <row r="136">
      <c r="G136" s="10"/>
      <c r="I136" s="10"/>
      <c r="L136" s="13"/>
    </row>
    <row r="137">
      <c r="G137" s="10"/>
      <c r="I137" s="10"/>
      <c r="L137" s="13"/>
    </row>
    <row r="138">
      <c r="G138" s="10"/>
      <c r="I138" s="10"/>
      <c r="L138" s="13"/>
    </row>
    <row r="139">
      <c r="G139" s="10"/>
      <c r="I139" s="10"/>
      <c r="L139" s="13"/>
    </row>
    <row r="140">
      <c r="G140" s="10"/>
      <c r="I140" s="10"/>
      <c r="L140" s="13"/>
    </row>
    <row r="141">
      <c r="G141" s="10"/>
      <c r="I141" s="10"/>
      <c r="L141" s="13"/>
    </row>
    <row r="142">
      <c r="G142" s="10"/>
      <c r="I142" s="10"/>
      <c r="L142" s="13"/>
    </row>
    <row r="143">
      <c r="G143" s="10"/>
      <c r="I143" s="10"/>
      <c r="L143" s="13"/>
    </row>
    <row r="144">
      <c r="G144" s="10"/>
      <c r="I144" s="10"/>
      <c r="L144" s="13"/>
    </row>
    <row r="145">
      <c r="G145" s="10"/>
      <c r="I145" s="10"/>
      <c r="L145" s="13"/>
    </row>
    <row r="146">
      <c r="G146" s="10"/>
      <c r="I146" s="10"/>
      <c r="L146" s="13"/>
    </row>
    <row r="147">
      <c r="G147" s="10"/>
      <c r="I147" s="10"/>
      <c r="L147" s="13"/>
    </row>
    <row r="148">
      <c r="G148" s="10"/>
      <c r="I148" s="10"/>
      <c r="L148" s="13"/>
    </row>
    <row r="149">
      <c r="G149" s="10"/>
      <c r="I149" s="10"/>
      <c r="L149" s="13"/>
    </row>
    <row r="150">
      <c r="G150" s="10"/>
      <c r="I150" s="10"/>
      <c r="L150" s="13"/>
    </row>
    <row r="151">
      <c r="G151" s="10"/>
      <c r="I151" s="10"/>
      <c r="L151" s="13"/>
    </row>
    <row r="152">
      <c r="G152" s="10"/>
      <c r="I152" s="10"/>
      <c r="L152" s="13"/>
    </row>
    <row r="153">
      <c r="G153" s="10"/>
      <c r="I153" s="10"/>
      <c r="L153" s="13"/>
    </row>
    <row r="154">
      <c r="G154" s="10"/>
      <c r="I154" s="10"/>
      <c r="L154" s="13"/>
    </row>
    <row r="155">
      <c r="G155" s="10"/>
      <c r="I155" s="10"/>
      <c r="L155" s="13"/>
    </row>
    <row r="156">
      <c r="G156" s="10"/>
      <c r="I156" s="10"/>
      <c r="L156" s="13"/>
    </row>
    <row r="157">
      <c r="G157" s="10"/>
      <c r="I157" s="10"/>
      <c r="L157" s="13"/>
    </row>
    <row r="158">
      <c r="G158" s="10"/>
      <c r="I158" s="10"/>
      <c r="L158" s="13"/>
    </row>
    <row r="159">
      <c r="G159" s="10"/>
      <c r="I159" s="10"/>
      <c r="L159" s="13"/>
    </row>
    <row r="160">
      <c r="G160" s="10"/>
      <c r="I160" s="10"/>
      <c r="L160" s="13"/>
    </row>
    <row r="161">
      <c r="G161" s="10"/>
      <c r="I161" s="10"/>
      <c r="L161" s="13"/>
    </row>
    <row r="162">
      <c r="G162" s="10"/>
      <c r="I162" s="10"/>
      <c r="L162" s="13"/>
    </row>
    <row r="163">
      <c r="G163" s="10"/>
      <c r="I163" s="10"/>
      <c r="L163" s="13"/>
    </row>
    <row r="164">
      <c r="G164" s="10"/>
      <c r="I164" s="10"/>
      <c r="L164" s="13"/>
    </row>
    <row r="165">
      <c r="G165" s="10"/>
      <c r="I165" s="10"/>
      <c r="L165" s="13"/>
    </row>
    <row r="166">
      <c r="G166" s="10"/>
      <c r="I166" s="10"/>
      <c r="L166" s="13"/>
    </row>
    <row r="167">
      <c r="G167" s="10"/>
      <c r="I167" s="10"/>
      <c r="L167" s="13"/>
    </row>
    <row r="168">
      <c r="G168" s="10"/>
      <c r="I168" s="10"/>
      <c r="L168" s="13"/>
    </row>
    <row r="169">
      <c r="G169" s="10"/>
      <c r="I169" s="10"/>
      <c r="L169" s="13"/>
    </row>
    <row r="170">
      <c r="G170" s="10"/>
      <c r="I170" s="10"/>
      <c r="L170" s="13"/>
    </row>
    <row r="171">
      <c r="G171" s="10"/>
      <c r="I171" s="10"/>
      <c r="L171" s="13"/>
    </row>
    <row r="172">
      <c r="G172" s="10"/>
      <c r="I172" s="10"/>
      <c r="L172" s="13"/>
    </row>
    <row r="173">
      <c r="G173" s="10"/>
      <c r="I173" s="10"/>
      <c r="L173" s="13"/>
    </row>
    <row r="174">
      <c r="G174" s="10"/>
      <c r="I174" s="10"/>
      <c r="L174" s="13"/>
    </row>
    <row r="175">
      <c r="G175" s="10"/>
      <c r="I175" s="10"/>
      <c r="L175" s="13"/>
    </row>
    <row r="176">
      <c r="G176" s="10"/>
      <c r="I176" s="10"/>
      <c r="L176" s="13"/>
    </row>
    <row r="177">
      <c r="G177" s="10"/>
      <c r="I177" s="10"/>
      <c r="L177" s="13"/>
    </row>
    <row r="178">
      <c r="G178" s="10"/>
      <c r="I178" s="10"/>
      <c r="L178" s="13"/>
    </row>
    <row r="179">
      <c r="G179" s="10"/>
      <c r="I179" s="10"/>
      <c r="L179" s="13"/>
    </row>
    <row r="180">
      <c r="G180" s="10"/>
      <c r="I180" s="10"/>
      <c r="L180" s="13"/>
    </row>
    <row r="181">
      <c r="G181" s="10"/>
      <c r="I181" s="10"/>
      <c r="L181" s="13"/>
    </row>
    <row r="182">
      <c r="G182" s="10"/>
      <c r="I182" s="10"/>
      <c r="L182" s="13"/>
    </row>
    <row r="183">
      <c r="G183" s="10"/>
      <c r="I183" s="10"/>
      <c r="L183" s="13"/>
    </row>
    <row r="184">
      <c r="G184" s="10"/>
      <c r="I184" s="10"/>
      <c r="L184" s="13"/>
    </row>
    <row r="185">
      <c r="G185" s="10"/>
      <c r="I185" s="10"/>
      <c r="L185" s="13"/>
    </row>
    <row r="186">
      <c r="G186" s="10"/>
      <c r="I186" s="10"/>
      <c r="L186" s="13"/>
    </row>
    <row r="187">
      <c r="G187" s="10"/>
      <c r="I187" s="10"/>
      <c r="L187" s="13"/>
    </row>
    <row r="188">
      <c r="G188" s="10"/>
      <c r="I188" s="10"/>
      <c r="L188" s="13"/>
    </row>
    <row r="189">
      <c r="G189" s="10"/>
      <c r="I189" s="10"/>
      <c r="L189" s="13"/>
    </row>
    <row r="190">
      <c r="G190" s="10"/>
      <c r="I190" s="10"/>
      <c r="L190" s="13"/>
    </row>
    <row r="191">
      <c r="G191" s="10"/>
      <c r="I191" s="10"/>
      <c r="L191" s="13"/>
    </row>
    <row r="192">
      <c r="G192" s="10"/>
      <c r="I192" s="10"/>
      <c r="L192" s="13"/>
    </row>
    <row r="193">
      <c r="G193" s="10"/>
      <c r="I193" s="10"/>
      <c r="L193" s="13"/>
    </row>
    <row r="194">
      <c r="G194" s="10"/>
      <c r="I194" s="10"/>
      <c r="L194" s="13"/>
    </row>
    <row r="195">
      <c r="G195" s="10"/>
      <c r="I195" s="10"/>
      <c r="L195" s="13"/>
    </row>
    <row r="196">
      <c r="G196" s="10"/>
      <c r="I196" s="10"/>
      <c r="L196" s="13"/>
    </row>
    <row r="197">
      <c r="G197" s="10"/>
      <c r="I197" s="10"/>
      <c r="L197" s="13"/>
    </row>
    <row r="198">
      <c r="G198" s="10"/>
      <c r="I198" s="10"/>
      <c r="L198" s="13"/>
    </row>
    <row r="199">
      <c r="G199" s="10"/>
      <c r="I199" s="10"/>
      <c r="L199" s="13"/>
    </row>
    <row r="200">
      <c r="G200" s="10"/>
      <c r="I200" s="10"/>
      <c r="L200" s="13"/>
    </row>
    <row r="201">
      <c r="G201" s="10"/>
      <c r="I201" s="10"/>
      <c r="L201" s="13"/>
    </row>
    <row r="202">
      <c r="G202" s="10"/>
      <c r="I202" s="10"/>
      <c r="L202" s="13"/>
    </row>
    <row r="203">
      <c r="G203" s="10"/>
      <c r="I203" s="10"/>
      <c r="L203" s="13"/>
    </row>
    <row r="204">
      <c r="G204" s="10"/>
      <c r="I204" s="10"/>
      <c r="L204" s="13"/>
    </row>
    <row r="205">
      <c r="G205" s="10"/>
      <c r="I205" s="10"/>
      <c r="L205" s="13"/>
    </row>
    <row r="206">
      <c r="G206" s="10"/>
      <c r="I206" s="10"/>
      <c r="L206" s="13"/>
    </row>
    <row r="207">
      <c r="G207" s="10"/>
      <c r="I207" s="10"/>
      <c r="L207" s="13"/>
    </row>
    <row r="208">
      <c r="G208" s="10"/>
      <c r="I208" s="10"/>
      <c r="L208" s="13"/>
    </row>
    <row r="209">
      <c r="G209" s="10"/>
      <c r="I209" s="10"/>
      <c r="L209" s="13"/>
    </row>
    <row r="210">
      <c r="G210" s="10"/>
      <c r="I210" s="10"/>
      <c r="L210" s="13"/>
    </row>
    <row r="211">
      <c r="G211" s="10"/>
      <c r="I211" s="10"/>
      <c r="L211" s="13"/>
    </row>
    <row r="212">
      <c r="G212" s="10"/>
      <c r="I212" s="10"/>
      <c r="L212" s="13"/>
    </row>
    <row r="213">
      <c r="G213" s="10"/>
      <c r="I213" s="10"/>
      <c r="L213" s="13"/>
    </row>
    <row r="214">
      <c r="G214" s="10"/>
      <c r="I214" s="10"/>
      <c r="L214" s="13"/>
    </row>
    <row r="215">
      <c r="G215" s="10"/>
      <c r="I215" s="10"/>
      <c r="L215" s="13"/>
    </row>
    <row r="216">
      <c r="G216" s="10"/>
      <c r="I216" s="10"/>
      <c r="L216" s="13"/>
    </row>
    <row r="217">
      <c r="G217" s="10"/>
      <c r="I217" s="10"/>
      <c r="L217" s="13"/>
    </row>
    <row r="218">
      <c r="G218" s="10"/>
      <c r="I218" s="10"/>
      <c r="L218" s="13"/>
    </row>
    <row r="219">
      <c r="G219" s="10"/>
      <c r="I219" s="10"/>
      <c r="L219" s="13"/>
    </row>
    <row r="220">
      <c r="G220" s="10"/>
      <c r="I220" s="10"/>
      <c r="L220" s="13"/>
    </row>
    <row r="221">
      <c r="G221" s="10"/>
      <c r="I221" s="10"/>
      <c r="L221" s="13"/>
    </row>
    <row r="222">
      <c r="G222" s="10"/>
      <c r="I222" s="10"/>
      <c r="L222" s="13"/>
    </row>
    <row r="223">
      <c r="G223" s="10"/>
      <c r="I223" s="10"/>
      <c r="L223" s="13"/>
    </row>
    <row r="224">
      <c r="G224" s="10"/>
      <c r="I224" s="10"/>
      <c r="L224" s="13"/>
    </row>
    <row r="225">
      <c r="G225" s="10"/>
      <c r="I225" s="10"/>
      <c r="L225" s="13"/>
    </row>
    <row r="226">
      <c r="G226" s="10"/>
      <c r="I226" s="10"/>
      <c r="L226" s="13"/>
    </row>
    <row r="227">
      <c r="G227" s="10"/>
      <c r="I227" s="10"/>
      <c r="L227" s="13"/>
    </row>
    <row r="228">
      <c r="G228" s="10"/>
      <c r="I228" s="10"/>
      <c r="L228" s="13"/>
    </row>
    <row r="229">
      <c r="G229" s="10"/>
      <c r="I229" s="10"/>
      <c r="L229" s="13"/>
    </row>
    <row r="230">
      <c r="G230" s="10"/>
      <c r="I230" s="10"/>
      <c r="L230" s="13"/>
    </row>
    <row r="231">
      <c r="G231" s="10"/>
      <c r="I231" s="10"/>
      <c r="L231" s="13"/>
    </row>
    <row r="232">
      <c r="G232" s="10"/>
      <c r="I232" s="10"/>
      <c r="L232" s="13"/>
    </row>
    <row r="233">
      <c r="G233" s="10"/>
      <c r="I233" s="10"/>
      <c r="L233" s="13"/>
    </row>
    <row r="234">
      <c r="G234" s="10"/>
      <c r="I234" s="10"/>
      <c r="L234" s="13"/>
    </row>
    <row r="235">
      <c r="G235" s="10"/>
      <c r="I235" s="10"/>
      <c r="L235" s="13"/>
    </row>
    <row r="236">
      <c r="G236" s="10"/>
      <c r="I236" s="10"/>
      <c r="L236" s="13"/>
    </row>
    <row r="237">
      <c r="G237" s="10"/>
      <c r="I237" s="10"/>
      <c r="L237" s="13"/>
    </row>
    <row r="238">
      <c r="G238" s="10"/>
      <c r="I238" s="10"/>
      <c r="L238" s="13"/>
    </row>
    <row r="239">
      <c r="G239" s="10"/>
      <c r="I239" s="10"/>
      <c r="L239" s="13"/>
    </row>
    <row r="240">
      <c r="G240" s="10"/>
      <c r="I240" s="10"/>
      <c r="L240" s="13"/>
    </row>
    <row r="241">
      <c r="G241" s="10"/>
      <c r="I241" s="10"/>
      <c r="L241" s="13"/>
    </row>
    <row r="242">
      <c r="G242" s="10"/>
      <c r="I242" s="10"/>
      <c r="L242" s="13"/>
    </row>
    <row r="243">
      <c r="G243" s="10"/>
      <c r="I243" s="10"/>
      <c r="L243" s="13"/>
    </row>
    <row r="244">
      <c r="G244" s="10"/>
      <c r="I244" s="10"/>
      <c r="L244" s="13"/>
    </row>
    <row r="245">
      <c r="G245" s="10"/>
      <c r="I245" s="10"/>
      <c r="L245" s="13"/>
    </row>
    <row r="246">
      <c r="G246" s="10"/>
      <c r="I246" s="10"/>
      <c r="L246" s="13"/>
    </row>
    <row r="247">
      <c r="G247" s="10"/>
      <c r="I247" s="10"/>
      <c r="L247" s="13"/>
    </row>
    <row r="248">
      <c r="G248" s="10"/>
      <c r="I248" s="10"/>
      <c r="L248" s="13"/>
    </row>
    <row r="249">
      <c r="G249" s="10"/>
      <c r="I249" s="10"/>
      <c r="L249" s="13"/>
    </row>
    <row r="250">
      <c r="G250" s="10"/>
      <c r="I250" s="10"/>
      <c r="L250" s="13"/>
    </row>
    <row r="251">
      <c r="G251" s="10"/>
      <c r="I251" s="10"/>
      <c r="L251" s="13"/>
    </row>
    <row r="252">
      <c r="G252" s="10"/>
      <c r="I252" s="10"/>
      <c r="L252" s="13"/>
    </row>
    <row r="253">
      <c r="G253" s="10"/>
      <c r="I253" s="10"/>
      <c r="L253" s="13"/>
    </row>
    <row r="254">
      <c r="G254" s="10"/>
      <c r="I254" s="10"/>
      <c r="L254" s="13"/>
    </row>
    <row r="255">
      <c r="G255" s="10"/>
      <c r="I255" s="10"/>
      <c r="L255" s="13"/>
    </row>
    <row r="256">
      <c r="G256" s="10"/>
      <c r="I256" s="10"/>
      <c r="L256" s="13"/>
    </row>
    <row r="257">
      <c r="G257" s="10"/>
      <c r="I257" s="10"/>
      <c r="L257" s="13"/>
    </row>
    <row r="258">
      <c r="G258" s="10"/>
      <c r="I258" s="10"/>
      <c r="L258" s="13"/>
    </row>
    <row r="259">
      <c r="G259" s="10"/>
      <c r="I259" s="10"/>
      <c r="L259" s="13"/>
    </row>
    <row r="260">
      <c r="G260" s="10"/>
      <c r="I260" s="10"/>
      <c r="L260" s="13"/>
    </row>
    <row r="261">
      <c r="G261" s="10"/>
      <c r="I261" s="10"/>
      <c r="L261" s="13"/>
    </row>
    <row r="262">
      <c r="G262" s="10"/>
      <c r="I262" s="10"/>
      <c r="L262" s="13"/>
    </row>
    <row r="263">
      <c r="G263" s="10"/>
      <c r="I263" s="10"/>
      <c r="L263" s="13"/>
    </row>
    <row r="264">
      <c r="G264" s="10"/>
      <c r="I264" s="10"/>
      <c r="L264" s="13"/>
    </row>
    <row r="265">
      <c r="G265" s="10"/>
      <c r="I265" s="10"/>
      <c r="L265" s="13"/>
    </row>
    <row r="266">
      <c r="G266" s="10"/>
      <c r="I266" s="10"/>
      <c r="L266" s="13"/>
    </row>
    <row r="267">
      <c r="G267" s="10"/>
      <c r="I267" s="10"/>
      <c r="L267" s="13"/>
    </row>
    <row r="268">
      <c r="G268" s="10"/>
      <c r="I268" s="10"/>
      <c r="L268" s="13"/>
    </row>
    <row r="269">
      <c r="G269" s="10"/>
      <c r="I269" s="10"/>
      <c r="L269" s="13"/>
    </row>
    <row r="270">
      <c r="G270" s="10"/>
      <c r="I270" s="10"/>
      <c r="L270" s="13"/>
    </row>
    <row r="271">
      <c r="G271" s="10"/>
      <c r="I271" s="10"/>
      <c r="L271" s="13"/>
    </row>
    <row r="272">
      <c r="G272" s="10"/>
      <c r="I272" s="10"/>
      <c r="L272" s="13"/>
    </row>
    <row r="273">
      <c r="G273" s="10"/>
      <c r="I273" s="10"/>
      <c r="L273" s="13"/>
    </row>
    <row r="274">
      <c r="G274" s="10"/>
      <c r="I274" s="10"/>
      <c r="L274" s="13"/>
    </row>
    <row r="275">
      <c r="G275" s="10"/>
      <c r="I275" s="10"/>
      <c r="L275" s="13"/>
    </row>
    <row r="276">
      <c r="G276" s="10"/>
      <c r="I276" s="10"/>
      <c r="L276" s="13"/>
    </row>
    <row r="277">
      <c r="G277" s="10"/>
      <c r="I277" s="10"/>
      <c r="L277" s="13"/>
    </row>
    <row r="278">
      <c r="G278" s="10"/>
      <c r="I278" s="10"/>
      <c r="L278" s="13"/>
    </row>
    <row r="279">
      <c r="G279" s="10"/>
      <c r="I279" s="10"/>
      <c r="L279" s="13"/>
    </row>
    <row r="280">
      <c r="G280" s="10"/>
      <c r="I280" s="10"/>
      <c r="L280" s="13"/>
    </row>
    <row r="281">
      <c r="G281" s="10"/>
      <c r="I281" s="10"/>
      <c r="L281" s="13"/>
    </row>
    <row r="282">
      <c r="G282" s="10"/>
      <c r="I282" s="10"/>
      <c r="L282" s="13"/>
    </row>
    <row r="283">
      <c r="G283" s="10"/>
      <c r="I283" s="10"/>
      <c r="L283" s="13"/>
    </row>
    <row r="284">
      <c r="G284" s="10"/>
      <c r="I284" s="10"/>
      <c r="L284" s="13"/>
    </row>
    <row r="285">
      <c r="G285" s="10"/>
      <c r="I285" s="10"/>
      <c r="L285" s="13"/>
    </row>
    <row r="286">
      <c r="G286" s="10"/>
      <c r="I286" s="10"/>
      <c r="L286" s="13"/>
    </row>
    <row r="287">
      <c r="G287" s="10"/>
      <c r="I287" s="10"/>
      <c r="L287" s="13"/>
    </row>
    <row r="288">
      <c r="G288" s="10"/>
      <c r="I288" s="10"/>
      <c r="L288" s="13"/>
    </row>
    <row r="289">
      <c r="G289" s="10"/>
      <c r="I289" s="10"/>
      <c r="L289" s="13"/>
    </row>
    <row r="290">
      <c r="G290" s="10"/>
      <c r="I290" s="10"/>
      <c r="L290" s="13"/>
    </row>
    <row r="291">
      <c r="G291" s="10"/>
      <c r="I291" s="10"/>
      <c r="L291" s="13"/>
    </row>
    <row r="292">
      <c r="G292" s="10"/>
      <c r="I292" s="10"/>
      <c r="L292" s="13"/>
    </row>
    <row r="293">
      <c r="G293" s="10"/>
      <c r="I293" s="10"/>
      <c r="L293" s="13"/>
    </row>
    <row r="294">
      <c r="G294" s="10"/>
      <c r="I294" s="10"/>
      <c r="L294" s="13"/>
    </row>
    <row r="295">
      <c r="G295" s="10"/>
      <c r="I295" s="10"/>
      <c r="L295" s="13"/>
    </row>
    <row r="296">
      <c r="G296" s="10"/>
      <c r="I296" s="10"/>
      <c r="L296" s="13"/>
    </row>
    <row r="297">
      <c r="G297" s="10"/>
      <c r="I297" s="10"/>
      <c r="L297" s="13"/>
    </row>
    <row r="298">
      <c r="G298" s="10"/>
      <c r="I298" s="10"/>
      <c r="L298" s="13"/>
    </row>
    <row r="299">
      <c r="G299" s="10"/>
      <c r="I299" s="10"/>
      <c r="L299" s="13"/>
    </row>
    <row r="300">
      <c r="G300" s="10"/>
      <c r="I300" s="10"/>
      <c r="L300" s="13"/>
    </row>
    <row r="301">
      <c r="G301" s="10"/>
      <c r="I301" s="10"/>
      <c r="L301" s="13"/>
    </row>
    <row r="302">
      <c r="G302" s="10"/>
      <c r="I302" s="10"/>
      <c r="L302" s="13"/>
    </row>
    <row r="303">
      <c r="G303" s="10"/>
      <c r="I303" s="10"/>
      <c r="L303" s="13"/>
    </row>
    <row r="304">
      <c r="G304" s="10"/>
      <c r="I304" s="10"/>
      <c r="L304" s="13"/>
    </row>
    <row r="305">
      <c r="G305" s="10"/>
      <c r="I305" s="10"/>
      <c r="L305" s="13"/>
    </row>
    <row r="306">
      <c r="G306" s="10"/>
      <c r="I306" s="10"/>
      <c r="L306" s="13"/>
    </row>
    <row r="307">
      <c r="G307" s="10"/>
      <c r="I307" s="10"/>
      <c r="L307" s="13"/>
    </row>
    <row r="308">
      <c r="G308" s="10"/>
      <c r="I308" s="10"/>
      <c r="L308" s="13"/>
    </row>
    <row r="309">
      <c r="G309" s="10"/>
      <c r="I309" s="10"/>
      <c r="L309" s="13"/>
    </row>
    <row r="310">
      <c r="G310" s="10"/>
      <c r="I310" s="10"/>
      <c r="L310" s="13"/>
    </row>
    <row r="311">
      <c r="G311" s="10"/>
      <c r="I311" s="10"/>
      <c r="L311" s="13"/>
    </row>
    <row r="312">
      <c r="G312" s="10"/>
      <c r="I312" s="10"/>
      <c r="L312" s="13"/>
    </row>
    <row r="313">
      <c r="G313" s="10"/>
      <c r="I313" s="10"/>
      <c r="L313" s="13"/>
    </row>
    <row r="314">
      <c r="G314" s="10"/>
      <c r="I314" s="10"/>
      <c r="L314" s="13"/>
    </row>
    <row r="315">
      <c r="G315" s="10"/>
      <c r="I315" s="10"/>
      <c r="L315" s="13"/>
    </row>
    <row r="316">
      <c r="G316" s="10"/>
      <c r="I316" s="10"/>
      <c r="L316" s="13"/>
    </row>
    <row r="317">
      <c r="G317" s="10"/>
      <c r="I317" s="10"/>
      <c r="L317" s="13"/>
    </row>
    <row r="318">
      <c r="G318" s="10"/>
      <c r="I318" s="10"/>
      <c r="L318" s="13"/>
    </row>
    <row r="319">
      <c r="G319" s="10"/>
      <c r="I319" s="10"/>
      <c r="L319" s="13"/>
    </row>
    <row r="320">
      <c r="G320" s="10"/>
      <c r="I320" s="10"/>
      <c r="L320" s="13"/>
    </row>
    <row r="321">
      <c r="G321" s="10"/>
      <c r="I321" s="10"/>
      <c r="L321" s="13"/>
    </row>
    <row r="322">
      <c r="G322" s="10"/>
      <c r="I322" s="10"/>
      <c r="L322" s="13"/>
    </row>
    <row r="323">
      <c r="G323" s="10"/>
      <c r="I323" s="10"/>
      <c r="L323" s="13"/>
    </row>
    <row r="324">
      <c r="G324" s="10"/>
      <c r="I324" s="10"/>
      <c r="L324" s="13"/>
    </row>
    <row r="325">
      <c r="G325" s="10"/>
      <c r="I325" s="10"/>
      <c r="L325" s="13"/>
    </row>
    <row r="326">
      <c r="G326" s="10"/>
      <c r="I326" s="10"/>
      <c r="L326" s="13"/>
    </row>
    <row r="327">
      <c r="G327" s="10"/>
      <c r="I327" s="10"/>
      <c r="L327" s="13"/>
    </row>
    <row r="328">
      <c r="G328" s="10"/>
      <c r="I328" s="10"/>
      <c r="L328" s="13"/>
    </row>
    <row r="329">
      <c r="G329" s="10"/>
      <c r="I329" s="10"/>
      <c r="L329" s="13"/>
    </row>
    <row r="330">
      <c r="G330" s="10"/>
      <c r="I330" s="10"/>
      <c r="L330" s="13"/>
    </row>
    <row r="331">
      <c r="G331" s="10"/>
      <c r="I331" s="10"/>
      <c r="L331" s="13"/>
    </row>
    <row r="332">
      <c r="G332" s="10"/>
      <c r="I332" s="10"/>
      <c r="L332" s="13"/>
    </row>
    <row r="333">
      <c r="G333" s="10"/>
      <c r="I333" s="10"/>
      <c r="L333" s="13"/>
    </row>
    <row r="334">
      <c r="G334" s="10"/>
      <c r="I334" s="10"/>
      <c r="L334" s="13"/>
    </row>
    <row r="335">
      <c r="G335" s="10"/>
      <c r="I335" s="10"/>
      <c r="L335" s="13"/>
    </row>
    <row r="336">
      <c r="G336" s="10"/>
      <c r="I336" s="10"/>
      <c r="L336" s="13"/>
    </row>
    <row r="337">
      <c r="G337" s="10"/>
      <c r="I337" s="10"/>
      <c r="L337" s="13"/>
    </row>
    <row r="338">
      <c r="G338" s="10"/>
      <c r="I338" s="10"/>
      <c r="L338" s="13"/>
    </row>
    <row r="339">
      <c r="G339" s="10"/>
      <c r="I339" s="10"/>
      <c r="L339" s="13"/>
    </row>
    <row r="340">
      <c r="G340" s="10"/>
      <c r="I340" s="10"/>
      <c r="L340" s="13"/>
    </row>
    <row r="341">
      <c r="G341" s="10"/>
      <c r="I341" s="10"/>
      <c r="L341" s="13"/>
    </row>
    <row r="342">
      <c r="G342" s="10"/>
      <c r="I342" s="10"/>
      <c r="L342" s="13"/>
    </row>
    <row r="343">
      <c r="G343" s="10"/>
      <c r="I343" s="10"/>
      <c r="L343" s="13"/>
    </row>
    <row r="344">
      <c r="G344" s="10"/>
      <c r="I344" s="10"/>
      <c r="L344" s="13"/>
    </row>
    <row r="345">
      <c r="G345" s="10"/>
      <c r="I345" s="10"/>
      <c r="L345" s="13"/>
    </row>
    <row r="346">
      <c r="G346" s="10"/>
      <c r="I346" s="10"/>
      <c r="L346" s="13"/>
    </row>
    <row r="347">
      <c r="G347" s="10"/>
      <c r="I347" s="10"/>
      <c r="L347" s="13"/>
    </row>
    <row r="348">
      <c r="G348" s="10"/>
      <c r="I348" s="10"/>
      <c r="L348" s="13"/>
    </row>
    <row r="349">
      <c r="G349" s="10"/>
      <c r="I349" s="10"/>
      <c r="L349" s="13"/>
    </row>
    <row r="350">
      <c r="G350" s="10"/>
      <c r="I350" s="10"/>
      <c r="L350" s="13"/>
    </row>
    <row r="351">
      <c r="G351" s="10"/>
      <c r="I351" s="10"/>
      <c r="L351" s="13"/>
    </row>
    <row r="352">
      <c r="G352" s="10"/>
      <c r="I352" s="10"/>
      <c r="L352" s="13"/>
    </row>
    <row r="353">
      <c r="G353" s="10"/>
      <c r="I353" s="10"/>
      <c r="L353" s="13"/>
    </row>
    <row r="354">
      <c r="G354" s="10"/>
      <c r="I354" s="10"/>
      <c r="L354" s="13"/>
    </row>
    <row r="355">
      <c r="G355" s="10"/>
      <c r="I355" s="10"/>
      <c r="L355" s="13"/>
    </row>
    <row r="356">
      <c r="G356" s="10"/>
      <c r="I356" s="10"/>
      <c r="L356" s="13"/>
    </row>
    <row r="357">
      <c r="G357" s="10"/>
      <c r="I357" s="10"/>
      <c r="L357" s="13"/>
    </row>
    <row r="358">
      <c r="G358" s="10"/>
      <c r="I358" s="10"/>
      <c r="L358" s="13"/>
    </row>
    <row r="359">
      <c r="G359" s="10"/>
      <c r="I359" s="10"/>
      <c r="L359" s="13"/>
    </row>
    <row r="360">
      <c r="G360" s="10"/>
      <c r="I360" s="10"/>
      <c r="L360" s="13"/>
    </row>
    <row r="361">
      <c r="G361" s="10"/>
      <c r="I361" s="10"/>
      <c r="L361" s="13"/>
    </row>
    <row r="362">
      <c r="G362" s="10"/>
      <c r="I362" s="10"/>
      <c r="L362" s="13"/>
    </row>
    <row r="363">
      <c r="G363" s="10"/>
      <c r="I363" s="10"/>
      <c r="L363" s="13"/>
    </row>
    <row r="364">
      <c r="G364" s="10"/>
      <c r="I364" s="10"/>
      <c r="L364" s="13"/>
    </row>
    <row r="365">
      <c r="G365" s="10"/>
      <c r="I365" s="10"/>
      <c r="L365" s="13"/>
    </row>
    <row r="366">
      <c r="G366" s="10"/>
      <c r="I366" s="10"/>
      <c r="L366" s="13"/>
    </row>
    <row r="367">
      <c r="G367" s="10"/>
      <c r="I367" s="10"/>
      <c r="L367" s="13"/>
    </row>
    <row r="368">
      <c r="G368" s="10"/>
      <c r="I368" s="10"/>
      <c r="L368" s="13"/>
    </row>
    <row r="369">
      <c r="G369" s="10"/>
      <c r="I369" s="10"/>
      <c r="L369" s="13"/>
    </row>
    <row r="370">
      <c r="G370" s="10"/>
      <c r="I370" s="10"/>
      <c r="L370" s="13"/>
    </row>
    <row r="371">
      <c r="G371" s="10"/>
      <c r="I371" s="10"/>
      <c r="L371" s="13"/>
    </row>
    <row r="372">
      <c r="G372" s="10"/>
      <c r="I372" s="10"/>
      <c r="L372" s="13"/>
    </row>
    <row r="373">
      <c r="G373" s="10"/>
      <c r="I373" s="10"/>
      <c r="L373" s="13"/>
    </row>
    <row r="374">
      <c r="G374" s="10"/>
      <c r="I374" s="10"/>
      <c r="L374" s="13"/>
    </row>
    <row r="375">
      <c r="G375" s="10"/>
      <c r="I375" s="10"/>
      <c r="L375" s="13"/>
    </row>
    <row r="376">
      <c r="G376" s="10"/>
      <c r="I376" s="10"/>
      <c r="L376" s="13"/>
    </row>
    <row r="377">
      <c r="G377" s="10"/>
      <c r="I377" s="10"/>
      <c r="L377" s="13"/>
    </row>
    <row r="378">
      <c r="G378" s="10"/>
      <c r="I378" s="10"/>
      <c r="L378" s="13"/>
    </row>
    <row r="379">
      <c r="G379" s="10"/>
      <c r="I379" s="10"/>
      <c r="L379" s="13"/>
    </row>
    <row r="380">
      <c r="G380" s="10"/>
      <c r="I380" s="10"/>
      <c r="L380" s="13"/>
    </row>
    <row r="381">
      <c r="G381" s="10"/>
      <c r="I381" s="10"/>
      <c r="L381" s="13"/>
    </row>
    <row r="382">
      <c r="G382" s="10"/>
      <c r="I382" s="10"/>
      <c r="L382" s="13"/>
    </row>
    <row r="383">
      <c r="G383" s="10"/>
      <c r="I383" s="10"/>
      <c r="L383" s="13"/>
    </row>
    <row r="384">
      <c r="G384" s="10"/>
      <c r="I384" s="10"/>
      <c r="L384" s="13"/>
    </row>
    <row r="385">
      <c r="G385" s="10"/>
      <c r="I385" s="10"/>
      <c r="L385" s="13"/>
    </row>
    <row r="386">
      <c r="G386" s="10"/>
      <c r="I386" s="10"/>
      <c r="L386" s="13"/>
    </row>
    <row r="387">
      <c r="G387" s="10"/>
      <c r="I387" s="10"/>
      <c r="L387" s="13"/>
    </row>
    <row r="388">
      <c r="G388" s="10"/>
      <c r="I388" s="10"/>
      <c r="L388" s="13"/>
    </row>
    <row r="389">
      <c r="G389" s="10"/>
      <c r="I389" s="10"/>
      <c r="L389" s="13"/>
    </row>
    <row r="390">
      <c r="G390" s="10"/>
      <c r="I390" s="10"/>
      <c r="L390" s="13"/>
    </row>
    <row r="391">
      <c r="G391" s="10"/>
      <c r="I391" s="10"/>
      <c r="L391" s="13"/>
    </row>
    <row r="392">
      <c r="G392" s="10"/>
      <c r="I392" s="10"/>
      <c r="L392" s="13"/>
    </row>
    <row r="393">
      <c r="G393" s="10"/>
      <c r="I393" s="10"/>
      <c r="L393" s="13"/>
    </row>
    <row r="394">
      <c r="G394" s="10"/>
      <c r="I394" s="10"/>
      <c r="L394" s="13"/>
    </row>
    <row r="395">
      <c r="G395" s="10"/>
      <c r="I395" s="10"/>
      <c r="L395" s="13"/>
    </row>
    <row r="396">
      <c r="G396" s="10"/>
      <c r="I396" s="10"/>
      <c r="L396" s="13"/>
    </row>
    <row r="397">
      <c r="G397" s="10"/>
      <c r="I397" s="10"/>
      <c r="L397" s="13"/>
    </row>
    <row r="398">
      <c r="G398" s="10"/>
      <c r="I398" s="10"/>
      <c r="L398" s="13"/>
    </row>
    <row r="399">
      <c r="G399" s="10"/>
      <c r="I399" s="10"/>
      <c r="L399" s="13"/>
    </row>
    <row r="400">
      <c r="G400" s="10"/>
      <c r="I400" s="10"/>
      <c r="L400" s="13"/>
    </row>
    <row r="401">
      <c r="G401" s="10"/>
      <c r="I401" s="10"/>
      <c r="L401" s="13"/>
    </row>
    <row r="402">
      <c r="G402" s="10"/>
      <c r="I402" s="10"/>
      <c r="L402" s="13"/>
    </row>
    <row r="403">
      <c r="G403" s="10"/>
      <c r="I403" s="10"/>
      <c r="L403" s="13"/>
    </row>
    <row r="404">
      <c r="G404" s="10"/>
      <c r="I404" s="10"/>
      <c r="L404" s="13"/>
    </row>
    <row r="405">
      <c r="G405" s="10"/>
      <c r="I405" s="10"/>
      <c r="L405" s="13"/>
    </row>
    <row r="406">
      <c r="G406" s="10"/>
      <c r="I406" s="10"/>
      <c r="L406" s="13"/>
    </row>
    <row r="407">
      <c r="G407" s="10"/>
      <c r="I407" s="10"/>
      <c r="L407" s="13"/>
    </row>
    <row r="408">
      <c r="G408" s="10"/>
      <c r="I408" s="10"/>
      <c r="L408" s="13"/>
    </row>
    <row r="409">
      <c r="G409" s="10"/>
      <c r="I409" s="10"/>
      <c r="L409" s="13"/>
    </row>
    <row r="410">
      <c r="G410" s="10"/>
      <c r="I410" s="10"/>
      <c r="L410" s="13"/>
    </row>
    <row r="411">
      <c r="G411" s="10"/>
      <c r="I411" s="10"/>
      <c r="L411" s="13"/>
    </row>
    <row r="412">
      <c r="G412" s="10"/>
      <c r="I412" s="10"/>
      <c r="L412" s="13"/>
    </row>
    <row r="413">
      <c r="G413" s="10"/>
      <c r="I413" s="10"/>
      <c r="L413" s="13"/>
    </row>
    <row r="414">
      <c r="G414" s="10"/>
      <c r="I414" s="10"/>
      <c r="L414" s="13"/>
    </row>
    <row r="415">
      <c r="G415" s="10"/>
      <c r="I415" s="10"/>
      <c r="L415" s="13"/>
    </row>
    <row r="416">
      <c r="G416" s="10"/>
      <c r="I416" s="10"/>
      <c r="L416" s="13"/>
    </row>
    <row r="417">
      <c r="G417" s="10"/>
      <c r="I417" s="10"/>
      <c r="L417" s="13"/>
    </row>
    <row r="418">
      <c r="G418" s="10"/>
      <c r="I418" s="10"/>
      <c r="L418" s="13"/>
    </row>
    <row r="419">
      <c r="G419" s="10"/>
      <c r="I419" s="10"/>
      <c r="L419" s="13"/>
    </row>
    <row r="420">
      <c r="G420" s="10"/>
      <c r="I420" s="10"/>
      <c r="L420" s="13"/>
    </row>
    <row r="421">
      <c r="G421" s="10"/>
      <c r="I421" s="10"/>
      <c r="L421" s="13"/>
    </row>
    <row r="422">
      <c r="G422" s="10"/>
      <c r="I422" s="10"/>
      <c r="L422" s="13"/>
    </row>
    <row r="423">
      <c r="G423" s="10"/>
      <c r="I423" s="10"/>
      <c r="L423" s="13"/>
    </row>
    <row r="424">
      <c r="G424" s="10"/>
      <c r="I424" s="10"/>
      <c r="L424" s="13"/>
    </row>
    <row r="425">
      <c r="G425" s="10"/>
      <c r="I425" s="10"/>
      <c r="L425" s="13"/>
    </row>
    <row r="426">
      <c r="G426" s="10"/>
      <c r="I426" s="10"/>
      <c r="L426" s="13"/>
    </row>
    <row r="427">
      <c r="G427" s="10"/>
      <c r="I427" s="10"/>
      <c r="L427" s="13"/>
    </row>
    <row r="428">
      <c r="G428" s="10"/>
      <c r="I428" s="10"/>
      <c r="L428" s="13"/>
    </row>
    <row r="429">
      <c r="G429" s="10"/>
      <c r="I429" s="10"/>
      <c r="L429" s="13"/>
    </row>
    <row r="430">
      <c r="G430" s="10"/>
      <c r="I430" s="10"/>
      <c r="L430" s="13"/>
    </row>
    <row r="431">
      <c r="G431" s="10"/>
      <c r="I431" s="10"/>
      <c r="L431" s="13"/>
    </row>
    <row r="432">
      <c r="G432" s="10"/>
      <c r="I432" s="10"/>
      <c r="L432" s="13"/>
    </row>
    <row r="433">
      <c r="G433" s="10"/>
      <c r="I433" s="10"/>
      <c r="L433" s="13"/>
    </row>
    <row r="434">
      <c r="G434" s="10"/>
      <c r="I434" s="10"/>
      <c r="L434" s="13"/>
    </row>
    <row r="435">
      <c r="G435" s="10"/>
      <c r="I435" s="10"/>
      <c r="L435" s="13"/>
    </row>
    <row r="436">
      <c r="G436" s="10"/>
      <c r="I436" s="10"/>
      <c r="L436" s="13"/>
    </row>
    <row r="437">
      <c r="G437" s="10"/>
      <c r="I437" s="10"/>
      <c r="L437" s="13"/>
    </row>
    <row r="438">
      <c r="G438" s="10"/>
      <c r="I438" s="10"/>
      <c r="L438" s="13"/>
    </row>
    <row r="439">
      <c r="G439" s="10"/>
      <c r="I439" s="10"/>
      <c r="L439" s="13"/>
    </row>
    <row r="440">
      <c r="G440" s="10"/>
      <c r="I440" s="10"/>
      <c r="L440" s="13"/>
    </row>
    <row r="441">
      <c r="G441" s="10"/>
      <c r="I441" s="10"/>
      <c r="L441" s="13"/>
    </row>
    <row r="442">
      <c r="G442" s="10"/>
      <c r="I442" s="10"/>
      <c r="L442" s="13"/>
    </row>
    <row r="443">
      <c r="G443" s="10"/>
      <c r="I443" s="10"/>
      <c r="L443" s="13"/>
    </row>
    <row r="444">
      <c r="G444" s="10"/>
      <c r="I444" s="10"/>
      <c r="L444" s="13"/>
    </row>
    <row r="445">
      <c r="G445" s="10"/>
      <c r="I445" s="10"/>
      <c r="L445" s="13"/>
    </row>
    <row r="446">
      <c r="G446" s="10"/>
      <c r="I446" s="10"/>
      <c r="L446" s="13"/>
    </row>
    <row r="447">
      <c r="G447" s="10"/>
      <c r="I447" s="10"/>
      <c r="L447" s="13"/>
    </row>
    <row r="448">
      <c r="G448" s="10"/>
      <c r="I448" s="10"/>
      <c r="L448" s="13"/>
    </row>
    <row r="449">
      <c r="G449" s="10"/>
      <c r="I449" s="10"/>
      <c r="L449" s="13"/>
    </row>
    <row r="450">
      <c r="G450" s="10"/>
      <c r="I450" s="10"/>
      <c r="L450" s="13"/>
    </row>
    <row r="451">
      <c r="G451" s="10"/>
      <c r="I451" s="10"/>
      <c r="L451" s="13"/>
    </row>
    <row r="452">
      <c r="G452" s="10"/>
      <c r="I452" s="10"/>
      <c r="L452" s="13"/>
    </row>
    <row r="453">
      <c r="G453" s="10"/>
      <c r="I453" s="10"/>
      <c r="L453" s="13"/>
    </row>
    <row r="454">
      <c r="G454" s="10"/>
      <c r="I454" s="10"/>
      <c r="L454" s="13"/>
    </row>
    <row r="455">
      <c r="G455" s="10"/>
      <c r="I455" s="10"/>
      <c r="L455" s="13"/>
    </row>
    <row r="456">
      <c r="G456" s="10"/>
      <c r="I456" s="10"/>
      <c r="L456" s="13"/>
    </row>
    <row r="457">
      <c r="G457" s="10"/>
      <c r="I457" s="10"/>
      <c r="L457" s="13"/>
    </row>
    <row r="458">
      <c r="G458" s="10"/>
      <c r="I458" s="10"/>
      <c r="L458" s="13"/>
    </row>
    <row r="459">
      <c r="G459" s="10"/>
      <c r="I459" s="10"/>
      <c r="L459" s="13"/>
    </row>
    <row r="460">
      <c r="G460" s="10"/>
      <c r="I460" s="10"/>
      <c r="L460" s="13"/>
    </row>
    <row r="461">
      <c r="G461" s="10"/>
      <c r="I461" s="10"/>
      <c r="L461" s="13"/>
    </row>
    <row r="462">
      <c r="G462" s="10"/>
      <c r="I462" s="10"/>
      <c r="L462" s="13"/>
    </row>
    <row r="463">
      <c r="G463" s="10"/>
      <c r="I463" s="10"/>
      <c r="L463" s="13"/>
    </row>
    <row r="464">
      <c r="G464" s="10"/>
      <c r="I464" s="10"/>
      <c r="L464" s="13"/>
    </row>
    <row r="465">
      <c r="G465" s="10"/>
      <c r="I465" s="10"/>
      <c r="L465" s="13"/>
    </row>
    <row r="466">
      <c r="G466" s="10"/>
      <c r="I466" s="10"/>
      <c r="L466" s="13"/>
    </row>
    <row r="467">
      <c r="G467" s="10"/>
      <c r="I467" s="10"/>
      <c r="L467" s="13"/>
    </row>
    <row r="468">
      <c r="G468" s="10"/>
      <c r="I468" s="10"/>
      <c r="L468" s="13"/>
    </row>
    <row r="469">
      <c r="G469" s="10"/>
      <c r="I469" s="10"/>
      <c r="L469" s="13"/>
    </row>
    <row r="470">
      <c r="G470" s="10"/>
      <c r="I470" s="10"/>
      <c r="L470" s="13"/>
    </row>
    <row r="471">
      <c r="G471" s="10"/>
      <c r="I471" s="10"/>
      <c r="L471" s="13"/>
    </row>
    <row r="472">
      <c r="G472" s="10"/>
      <c r="I472" s="10"/>
      <c r="L472" s="13"/>
    </row>
    <row r="473">
      <c r="G473" s="10"/>
      <c r="I473" s="10"/>
      <c r="L473" s="13"/>
    </row>
    <row r="474">
      <c r="G474" s="10"/>
      <c r="I474" s="10"/>
      <c r="L474" s="13"/>
    </row>
    <row r="475">
      <c r="G475" s="10"/>
      <c r="I475" s="10"/>
      <c r="L475" s="13"/>
    </row>
    <row r="476">
      <c r="G476" s="10"/>
      <c r="I476" s="10"/>
      <c r="L476" s="13"/>
    </row>
    <row r="477">
      <c r="G477" s="10"/>
      <c r="I477" s="10"/>
      <c r="L477" s="13"/>
    </row>
    <row r="478">
      <c r="G478" s="10"/>
      <c r="I478" s="10"/>
      <c r="L478" s="13"/>
    </row>
    <row r="479">
      <c r="G479" s="10"/>
      <c r="I479" s="10"/>
      <c r="L479" s="13"/>
    </row>
    <row r="480">
      <c r="G480" s="10"/>
      <c r="I480" s="10"/>
      <c r="L480" s="13"/>
    </row>
    <row r="481">
      <c r="G481" s="10"/>
      <c r="I481" s="10"/>
      <c r="L481" s="13"/>
    </row>
    <row r="482">
      <c r="G482" s="10"/>
      <c r="I482" s="10"/>
      <c r="L482" s="13"/>
    </row>
    <row r="483">
      <c r="G483" s="10"/>
      <c r="I483" s="10"/>
      <c r="L483" s="13"/>
    </row>
    <row r="484">
      <c r="G484" s="10"/>
      <c r="I484" s="10"/>
      <c r="L484" s="13"/>
    </row>
    <row r="485">
      <c r="G485" s="10"/>
      <c r="I485" s="10"/>
      <c r="L485" s="13"/>
    </row>
    <row r="486">
      <c r="G486" s="10"/>
      <c r="I486" s="10"/>
      <c r="L486" s="13"/>
    </row>
    <row r="487">
      <c r="G487" s="10"/>
      <c r="I487" s="10"/>
      <c r="L487" s="13"/>
    </row>
    <row r="488">
      <c r="G488" s="10"/>
      <c r="I488" s="10"/>
      <c r="L488" s="13"/>
    </row>
    <row r="489">
      <c r="G489" s="10"/>
      <c r="I489" s="10"/>
      <c r="L489" s="13"/>
    </row>
    <row r="490">
      <c r="G490" s="10"/>
      <c r="I490" s="10"/>
      <c r="L490" s="13"/>
    </row>
    <row r="491">
      <c r="G491" s="10"/>
      <c r="I491" s="10"/>
      <c r="L491" s="13"/>
    </row>
    <row r="492">
      <c r="G492" s="10"/>
      <c r="I492" s="10"/>
      <c r="L492" s="13"/>
    </row>
    <row r="493">
      <c r="G493" s="10"/>
      <c r="I493" s="10"/>
      <c r="L493" s="13"/>
    </row>
    <row r="494">
      <c r="G494" s="10"/>
      <c r="I494" s="10"/>
      <c r="L494" s="13"/>
    </row>
    <row r="495">
      <c r="G495" s="10"/>
      <c r="I495" s="10"/>
      <c r="L495" s="13"/>
    </row>
    <row r="496">
      <c r="G496" s="10"/>
      <c r="I496" s="10"/>
      <c r="L496" s="13"/>
    </row>
    <row r="497">
      <c r="G497" s="10"/>
      <c r="I497" s="10"/>
      <c r="L497" s="13"/>
    </row>
    <row r="498">
      <c r="G498" s="10"/>
      <c r="I498" s="10"/>
      <c r="L498" s="13"/>
    </row>
    <row r="499">
      <c r="G499" s="10"/>
      <c r="I499" s="10"/>
      <c r="L499" s="13"/>
    </row>
    <row r="500">
      <c r="G500" s="10"/>
      <c r="I500" s="10"/>
      <c r="L500" s="13"/>
    </row>
    <row r="501">
      <c r="G501" s="10"/>
      <c r="I501" s="10"/>
      <c r="L501" s="13"/>
    </row>
    <row r="502">
      <c r="G502" s="10"/>
      <c r="I502" s="10"/>
      <c r="L502" s="13"/>
    </row>
    <row r="503">
      <c r="G503" s="10"/>
      <c r="I503" s="10"/>
      <c r="L503" s="13"/>
    </row>
    <row r="504">
      <c r="G504" s="10"/>
      <c r="I504" s="10"/>
      <c r="L504" s="13"/>
    </row>
    <row r="505">
      <c r="G505" s="10"/>
      <c r="I505" s="10"/>
      <c r="L505" s="13"/>
    </row>
    <row r="506">
      <c r="G506" s="10"/>
      <c r="I506" s="10"/>
      <c r="L506" s="13"/>
    </row>
    <row r="507">
      <c r="G507" s="10"/>
      <c r="I507" s="10"/>
      <c r="L507" s="13"/>
    </row>
    <row r="508">
      <c r="G508" s="10"/>
      <c r="I508" s="10"/>
      <c r="L508" s="13"/>
    </row>
    <row r="509">
      <c r="G509" s="10"/>
      <c r="I509" s="10"/>
      <c r="L509" s="13"/>
    </row>
    <row r="510">
      <c r="G510" s="10"/>
      <c r="I510" s="10"/>
      <c r="L510" s="13"/>
    </row>
    <row r="511">
      <c r="G511" s="10"/>
      <c r="I511" s="10"/>
      <c r="L511" s="13"/>
    </row>
    <row r="512">
      <c r="G512" s="10"/>
      <c r="I512" s="10"/>
      <c r="L512" s="13"/>
    </row>
    <row r="513">
      <c r="G513" s="10"/>
      <c r="I513" s="10"/>
      <c r="L513" s="13"/>
    </row>
    <row r="514">
      <c r="G514" s="10"/>
      <c r="I514" s="10"/>
      <c r="L514" s="13"/>
    </row>
    <row r="515">
      <c r="G515" s="10"/>
      <c r="I515" s="10"/>
      <c r="L515" s="13"/>
    </row>
    <row r="516">
      <c r="G516" s="10"/>
      <c r="I516" s="10"/>
      <c r="L516" s="13"/>
    </row>
    <row r="517">
      <c r="G517" s="10"/>
      <c r="I517" s="10"/>
      <c r="L517" s="13"/>
    </row>
    <row r="518">
      <c r="G518" s="10"/>
      <c r="I518" s="10"/>
      <c r="L518" s="13"/>
    </row>
    <row r="519">
      <c r="G519" s="10"/>
      <c r="I519" s="10"/>
      <c r="L519" s="13"/>
    </row>
    <row r="520">
      <c r="G520" s="10"/>
      <c r="I520" s="10"/>
      <c r="L520" s="13"/>
    </row>
    <row r="521">
      <c r="G521" s="10"/>
      <c r="I521" s="10"/>
      <c r="L521" s="13"/>
    </row>
    <row r="522">
      <c r="G522" s="10"/>
      <c r="I522" s="10"/>
      <c r="L522" s="13"/>
    </row>
    <row r="523">
      <c r="G523" s="10"/>
      <c r="I523" s="10"/>
      <c r="L523" s="13"/>
    </row>
    <row r="524">
      <c r="G524" s="10"/>
      <c r="I524" s="10"/>
      <c r="L524" s="13"/>
    </row>
    <row r="525">
      <c r="G525" s="10"/>
      <c r="I525" s="10"/>
      <c r="L525" s="13"/>
    </row>
    <row r="526">
      <c r="G526" s="10"/>
      <c r="I526" s="10"/>
      <c r="L526" s="13"/>
    </row>
    <row r="527">
      <c r="G527" s="10"/>
      <c r="I527" s="10"/>
      <c r="L527" s="13"/>
    </row>
    <row r="528">
      <c r="G528" s="10"/>
      <c r="I528" s="10"/>
      <c r="L528" s="13"/>
    </row>
    <row r="529">
      <c r="G529" s="10"/>
      <c r="I529" s="10"/>
      <c r="L529" s="13"/>
    </row>
    <row r="530">
      <c r="G530" s="10"/>
      <c r="I530" s="10"/>
      <c r="L530" s="13"/>
    </row>
    <row r="531">
      <c r="G531" s="10"/>
      <c r="I531" s="10"/>
      <c r="L531" s="13"/>
    </row>
    <row r="532">
      <c r="G532" s="10"/>
      <c r="I532" s="10"/>
      <c r="L532" s="13"/>
    </row>
    <row r="533">
      <c r="G533" s="10"/>
      <c r="I533" s="10"/>
      <c r="L533" s="13"/>
    </row>
    <row r="534">
      <c r="G534" s="10"/>
      <c r="I534" s="10"/>
      <c r="L534" s="13"/>
    </row>
    <row r="535">
      <c r="G535" s="10"/>
      <c r="I535" s="10"/>
      <c r="L535" s="13"/>
    </row>
    <row r="536">
      <c r="G536" s="10"/>
      <c r="I536" s="10"/>
      <c r="L536" s="13"/>
    </row>
    <row r="537">
      <c r="G537" s="10"/>
      <c r="I537" s="10"/>
      <c r="L537" s="13"/>
    </row>
    <row r="538">
      <c r="G538" s="10"/>
      <c r="I538" s="10"/>
      <c r="L538" s="13"/>
    </row>
    <row r="539">
      <c r="G539" s="10"/>
      <c r="I539" s="10"/>
      <c r="L539" s="13"/>
    </row>
    <row r="540">
      <c r="G540" s="10"/>
      <c r="I540" s="10"/>
      <c r="L540" s="13"/>
    </row>
    <row r="541">
      <c r="G541" s="10"/>
      <c r="I541" s="10"/>
      <c r="L541" s="13"/>
    </row>
    <row r="542">
      <c r="G542" s="10"/>
      <c r="I542" s="10"/>
      <c r="L542" s="13"/>
    </row>
    <row r="543">
      <c r="G543" s="10"/>
      <c r="I543" s="10"/>
      <c r="L543" s="13"/>
    </row>
    <row r="544">
      <c r="G544" s="10"/>
      <c r="I544" s="10"/>
      <c r="L544" s="13"/>
    </row>
    <row r="545">
      <c r="G545" s="10"/>
      <c r="I545" s="10"/>
      <c r="L545" s="13"/>
    </row>
    <row r="546">
      <c r="G546" s="10"/>
      <c r="I546" s="10"/>
      <c r="L546" s="13"/>
    </row>
    <row r="547">
      <c r="G547" s="10"/>
      <c r="I547" s="10"/>
      <c r="L547" s="13"/>
    </row>
    <row r="548">
      <c r="G548" s="10"/>
      <c r="I548" s="10"/>
      <c r="L548" s="13"/>
    </row>
    <row r="549">
      <c r="G549" s="10"/>
      <c r="I549" s="10"/>
      <c r="L549" s="13"/>
    </row>
    <row r="550">
      <c r="G550" s="10"/>
      <c r="I550" s="10"/>
      <c r="L550" s="13"/>
    </row>
    <row r="551">
      <c r="G551" s="10"/>
      <c r="I551" s="10"/>
      <c r="L551" s="13"/>
    </row>
    <row r="552">
      <c r="G552" s="10"/>
      <c r="I552" s="10"/>
      <c r="L552" s="13"/>
    </row>
    <row r="553">
      <c r="G553" s="10"/>
      <c r="I553" s="10"/>
      <c r="L553" s="13"/>
    </row>
    <row r="554">
      <c r="G554" s="10"/>
      <c r="I554" s="10"/>
      <c r="L554" s="13"/>
    </row>
    <row r="555">
      <c r="G555" s="10"/>
      <c r="I555" s="10"/>
      <c r="L555" s="13"/>
    </row>
    <row r="556">
      <c r="G556" s="10"/>
      <c r="I556" s="10"/>
      <c r="L556" s="13"/>
    </row>
    <row r="557">
      <c r="G557" s="10"/>
      <c r="I557" s="10"/>
      <c r="L557" s="13"/>
    </row>
    <row r="558">
      <c r="G558" s="10"/>
      <c r="I558" s="10"/>
      <c r="L558" s="13"/>
    </row>
    <row r="559">
      <c r="G559" s="10"/>
      <c r="I559" s="10"/>
      <c r="L559" s="13"/>
    </row>
    <row r="560">
      <c r="G560" s="10"/>
      <c r="I560" s="10"/>
      <c r="L560" s="13"/>
    </row>
    <row r="561">
      <c r="G561" s="10"/>
      <c r="I561" s="10"/>
      <c r="L561" s="13"/>
    </row>
    <row r="562">
      <c r="G562" s="10"/>
      <c r="I562" s="10"/>
      <c r="L562" s="13"/>
    </row>
    <row r="563">
      <c r="G563" s="10"/>
      <c r="I563" s="10"/>
      <c r="L563" s="13"/>
    </row>
    <row r="564">
      <c r="G564" s="10"/>
      <c r="I564" s="10"/>
      <c r="L564" s="13"/>
    </row>
    <row r="565">
      <c r="G565" s="10"/>
      <c r="I565" s="10"/>
      <c r="L565" s="13"/>
    </row>
    <row r="566">
      <c r="G566" s="10"/>
      <c r="I566" s="10"/>
      <c r="L566" s="13"/>
    </row>
    <row r="567">
      <c r="G567" s="10"/>
      <c r="I567" s="10"/>
      <c r="L567" s="13"/>
    </row>
    <row r="568">
      <c r="G568" s="10"/>
      <c r="I568" s="10"/>
      <c r="L568" s="13"/>
    </row>
    <row r="569">
      <c r="G569" s="10"/>
      <c r="I569" s="10"/>
      <c r="L569" s="13"/>
    </row>
    <row r="570">
      <c r="G570" s="10"/>
      <c r="I570" s="10"/>
      <c r="L570" s="13"/>
    </row>
    <row r="571">
      <c r="G571" s="10"/>
      <c r="I571" s="10"/>
      <c r="L571" s="13"/>
    </row>
    <row r="572">
      <c r="G572" s="10"/>
      <c r="I572" s="10"/>
      <c r="L572" s="13"/>
    </row>
    <row r="573">
      <c r="G573" s="10"/>
      <c r="I573" s="10"/>
      <c r="L573" s="13"/>
    </row>
    <row r="574">
      <c r="G574" s="10"/>
      <c r="I574" s="10"/>
      <c r="L574" s="13"/>
    </row>
    <row r="575">
      <c r="G575" s="10"/>
      <c r="I575" s="10"/>
      <c r="L575" s="13"/>
    </row>
    <row r="576">
      <c r="G576" s="10"/>
      <c r="I576" s="10"/>
      <c r="L576" s="13"/>
    </row>
    <row r="577">
      <c r="G577" s="10"/>
      <c r="I577" s="10"/>
      <c r="L577" s="13"/>
    </row>
    <row r="578">
      <c r="G578" s="10"/>
      <c r="I578" s="10"/>
      <c r="L578" s="13"/>
    </row>
    <row r="579">
      <c r="G579" s="10"/>
      <c r="I579" s="10"/>
      <c r="L579" s="13"/>
    </row>
    <row r="580">
      <c r="G580" s="10"/>
      <c r="I580" s="10"/>
      <c r="L580" s="13"/>
    </row>
    <row r="581">
      <c r="G581" s="10"/>
      <c r="I581" s="10"/>
      <c r="L581" s="13"/>
    </row>
    <row r="582">
      <c r="G582" s="10"/>
      <c r="I582" s="10"/>
      <c r="L582" s="13"/>
    </row>
    <row r="583">
      <c r="G583" s="10"/>
      <c r="I583" s="10"/>
      <c r="L583" s="13"/>
    </row>
    <row r="584">
      <c r="G584" s="10"/>
      <c r="I584" s="10"/>
      <c r="L584" s="13"/>
    </row>
    <row r="585">
      <c r="G585" s="10"/>
      <c r="I585" s="10"/>
      <c r="L585" s="13"/>
    </row>
    <row r="586">
      <c r="G586" s="10"/>
      <c r="I586" s="10"/>
      <c r="L586" s="13"/>
    </row>
    <row r="587">
      <c r="G587" s="10"/>
      <c r="I587" s="10"/>
      <c r="L587" s="13"/>
    </row>
    <row r="588">
      <c r="G588" s="10"/>
      <c r="I588" s="10"/>
      <c r="L588" s="13"/>
    </row>
    <row r="589">
      <c r="G589" s="10"/>
      <c r="I589" s="10"/>
      <c r="L589" s="13"/>
    </row>
    <row r="590">
      <c r="G590" s="10"/>
      <c r="I590" s="10"/>
      <c r="L590" s="13"/>
    </row>
    <row r="591">
      <c r="G591" s="10"/>
      <c r="I591" s="10"/>
      <c r="L591" s="13"/>
    </row>
    <row r="592">
      <c r="G592" s="10"/>
      <c r="I592" s="10"/>
      <c r="L592" s="13"/>
    </row>
    <row r="593">
      <c r="G593" s="10"/>
      <c r="I593" s="10"/>
      <c r="L593" s="13"/>
    </row>
    <row r="594">
      <c r="G594" s="10"/>
      <c r="I594" s="10"/>
      <c r="L594" s="13"/>
    </row>
    <row r="595">
      <c r="G595" s="10"/>
      <c r="I595" s="10"/>
      <c r="L595" s="13"/>
    </row>
    <row r="596">
      <c r="G596" s="10"/>
      <c r="I596" s="10"/>
      <c r="L596" s="13"/>
    </row>
    <row r="597">
      <c r="G597" s="10"/>
      <c r="I597" s="10"/>
      <c r="L597" s="13"/>
    </row>
    <row r="598">
      <c r="G598" s="10"/>
      <c r="I598" s="10"/>
      <c r="L598" s="13"/>
    </row>
    <row r="599">
      <c r="G599" s="10"/>
      <c r="I599" s="10"/>
      <c r="L599" s="13"/>
    </row>
    <row r="600">
      <c r="G600" s="10"/>
      <c r="I600" s="10"/>
      <c r="L600" s="13"/>
    </row>
    <row r="601">
      <c r="G601" s="10"/>
      <c r="I601" s="10"/>
      <c r="L601" s="13"/>
    </row>
    <row r="602">
      <c r="G602" s="10"/>
      <c r="I602" s="10"/>
      <c r="L602" s="13"/>
    </row>
    <row r="603">
      <c r="G603" s="10"/>
      <c r="I603" s="10"/>
      <c r="L603" s="13"/>
    </row>
    <row r="604">
      <c r="G604" s="10"/>
      <c r="I604" s="10"/>
      <c r="L604" s="13"/>
    </row>
    <row r="605">
      <c r="G605" s="10"/>
      <c r="I605" s="10"/>
      <c r="L605" s="13"/>
    </row>
    <row r="606">
      <c r="G606" s="10"/>
      <c r="I606" s="10"/>
      <c r="L606" s="13"/>
    </row>
    <row r="607">
      <c r="G607" s="10"/>
      <c r="I607" s="10"/>
      <c r="L607" s="13"/>
    </row>
    <row r="608">
      <c r="G608" s="10"/>
      <c r="I608" s="10"/>
      <c r="L608" s="13"/>
    </row>
    <row r="609">
      <c r="G609" s="10"/>
      <c r="I609" s="10"/>
      <c r="L609" s="13"/>
    </row>
    <row r="610">
      <c r="G610" s="10"/>
      <c r="I610" s="10"/>
      <c r="L610" s="13"/>
    </row>
    <row r="611">
      <c r="G611" s="10"/>
      <c r="I611" s="10"/>
      <c r="L611" s="13"/>
    </row>
    <row r="612">
      <c r="G612" s="10"/>
      <c r="I612" s="10"/>
      <c r="L612" s="13"/>
    </row>
    <row r="613">
      <c r="G613" s="10"/>
      <c r="I613" s="10"/>
      <c r="L613" s="13"/>
    </row>
    <row r="614">
      <c r="G614" s="10"/>
      <c r="I614" s="10"/>
      <c r="L614" s="13"/>
    </row>
    <row r="615">
      <c r="G615" s="10"/>
      <c r="I615" s="10"/>
      <c r="L615" s="13"/>
    </row>
    <row r="616">
      <c r="G616" s="10"/>
      <c r="I616" s="10"/>
      <c r="L616" s="13"/>
    </row>
    <row r="617">
      <c r="G617" s="10"/>
      <c r="I617" s="10"/>
      <c r="L617" s="13"/>
    </row>
    <row r="618">
      <c r="G618" s="10"/>
      <c r="I618" s="10"/>
      <c r="L618" s="13"/>
    </row>
    <row r="619">
      <c r="G619" s="10"/>
      <c r="I619" s="10"/>
      <c r="L619" s="13"/>
    </row>
    <row r="620">
      <c r="G620" s="10"/>
      <c r="I620" s="10"/>
      <c r="L620" s="13"/>
    </row>
    <row r="621">
      <c r="G621" s="10"/>
      <c r="I621" s="10"/>
      <c r="L621" s="13"/>
    </row>
    <row r="622">
      <c r="G622" s="10"/>
      <c r="I622" s="10"/>
      <c r="L622" s="13"/>
    </row>
    <row r="623">
      <c r="G623" s="10"/>
      <c r="I623" s="10"/>
      <c r="L623" s="13"/>
    </row>
    <row r="624">
      <c r="G624" s="10"/>
      <c r="I624" s="10"/>
      <c r="L624" s="13"/>
    </row>
    <row r="625">
      <c r="G625" s="10"/>
      <c r="I625" s="10"/>
      <c r="L625" s="13"/>
    </row>
    <row r="626">
      <c r="G626" s="10"/>
      <c r="I626" s="10"/>
      <c r="L626" s="13"/>
    </row>
    <row r="627">
      <c r="G627" s="10"/>
      <c r="I627" s="10"/>
      <c r="L627" s="13"/>
    </row>
    <row r="628">
      <c r="G628" s="10"/>
      <c r="I628" s="10"/>
      <c r="L628" s="13"/>
    </row>
    <row r="629">
      <c r="G629" s="10"/>
      <c r="I629" s="10"/>
      <c r="L629" s="13"/>
    </row>
    <row r="630">
      <c r="G630" s="10"/>
      <c r="I630" s="10"/>
      <c r="L630" s="13"/>
    </row>
    <row r="631">
      <c r="G631" s="10"/>
      <c r="I631" s="10"/>
      <c r="L631" s="13"/>
    </row>
    <row r="632">
      <c r="G632" s="10"/>
      <c r="I632" s="10"/>
      <c r="L632" s="13"/>
    </row>
    <row r="633">
      <c r="G633" s="10"/>
      <c r="I633" s="10"/>
      <c r="L633" s="13"/>
    </row>
    <row r="634">
      <c r="G634" s="10"/>
      <c r="I634" s="10"/>
      <c r="L634" s="13"/>
    </row>
    <row r="635">
      <c r="G635" s="10"/>
      <c r="I635" s="10"/>
      <c r="L635" s="13"/>
    </row>
    <row r="636">
      <c r="G636" s="10"/>
      <c r="I636" s="10"/>
      <c r="L636" s="13"/>
    </row>
    <row r="637">
      <c r="G637" s="10"/>
      <c r="I637" s="10"/>
      <c r="L637" s="13"/>
    </row>
    <row r="638">
      <c r="G638" s="10"/>
      <c r="I638" s="10"/>
      <c r="L638" s="13"/>
    </row>
    <row r="639">
      <c r="G639" s="10"/>
      <c r="I639" s="10"/>
      <c r="L639" s="13"/>
    </row>
    <row r="640">
      <c r="G640" s="10"/>
      <c r="I640" s="10"/>
      <c r="L640" s="13"/>
    </row>
    <row r="641">
      <c r="G641" s="10"/>
      <c r="I641" s="10"/>
      <c r="L641" s="13"/>
    </row>
    <row r="642">
      <c r="G642" s="10"/>
      <c r="I642" s="10"/>
      <c r="L642" s="13"/>
    </row>
    <row r="643">
      <c r="G643" s="10"/>
      <c r="I643" s="10"/>
      <c r="L643" s="13"/>
    </row>
    <row r="644">
      <c r="G644" s="10"/>
      <c r="I644" s="10"/>
      <c r="L644" s="13"/>
    </row>
    <row r="645">
      <c r="G645" s="10"/>
      <c r="I645" s="10"/>
      <c r="L645" s="13"/>
    </row>
    <row r="646">
      <c r="G646" s="10"/>
      <c r="I646" s="10"/>
      <c r="L646" s="13"/>
    </row>
    <row r="647">
      <c r="G647" s="10"/>
      <c r="I647" s="10"/>
      <c r="L647" s="13"/>
    </row>
    <row r="648">
      <c r="G648" s="10"/>
      <c r="I648" s="10"/>
      <c r="L648" s="13"/>
    </row>
    <row r="649">
      <c r="G649" s="10"/>
      <c r="I649" s="10"/>
      <c r="L649" s="13"/>
    </row>
    <row r="650">
      <c r="G650" s="10"/>
      <c r="I650" s="10"/>
      <c r="L650" s="13"/>
    </row>
    <row r="651">
      <c r="G651" s="10"/>
      <c r="I651" s="10"/>
      <c r="L651" s="13"/>
    </row>
    <row r="652">
      <c r="G652" s="10"/>
      <c r="I652" s="10"/>
      <c r="L652" s="13"/>
    </row>
    <row r="653">
      <c r="G653" s="10"/>
      <c r="I653" s="10"/>
      <c r="L653" s="13"/>
    </row>
    <row r="654">
      <c r="G654" s="10"/>
      <c r="I654" s="10"/>
      <c r="L654" s="13"/>
    </row>
    <row r="655">
      <c r="G655" s="10"/>
      <c r="I655" s="10"/>
      <c r="L655" s="13"/>
    </row>
    <row r="656">
      <c r="G656" s="10"/>
      <c r="I656" s="10"/>
      <c r="L656" s="13"/>
    </row>
    <row r="657">
      <c r="G657" s="10"/>
      <c r="I657" s="10"/>
      <c r="L657" s="13"/>
    </row>
    <row r="658">
      <c r="G658" s="10"/>
      <c r="I658" s="10"/>
      <c r="L658" s="13"/>
    </row>
    <row r="659">
      <c r="G659" s="10"/>
      <c r="I659" s="10"/>
      <c r="L659" s="13"/>
    </row>
    <row r="660">
      <c r="G660" s="10"/>
      <c r="I660" s="10"/>
      <c r="L660" s="13"/>
    </row>
    <row r="661">
      <c r="G661" s="10"/>
      <c r="I661" s="10"/>
      <c r="L661" s="13"/>
    </row>
    <row r="662">
      <c r="G662" s="10"/>
      <c r="I662" s="10"/>
      <c r="L662" s="13"/>
    </row>
    <row r="663">
      <c r="G663" s="10"/>
      <c r="I663" s="10"/>
      <c r="L663" s="13"/>
    </row>
    <row r="664">
      <c r="G664" s="10"/>
      <c r="I664" s="10"/>
      <c r="L664" s="13"/>
    </row>
    <row r="665">
      <c r="G665" s="10"/>
      <c r="I665" s="10"/>
      <c r="L665" s="13"/>
    </row>
    <row r="666">
      <c r="G666" s="10"/>
      <c r="I666" s="10"/>
      <c r="L666" s="13"/>
    </row>
    <row r="667">
      <c r="G667" s="10"/>
      <c r="I667" s="10"/>
      <c r="L667" s="13"/>
    </row>
    <row r="668">
      <c r="G668" s="10"/>
      <c r="I668" s="10"/>
      <c r="L668" s="13"/>
    </row>
    <row r="669">
      <c r="G669" s="10"/>
      <c r="I669" s="10"/>
      <c r="L669" s="13"/>
    </row>
    <row r="670">
      <c r="G670" s="10"/>
      <c r="I670" s="10"/>
      <c r="L670" s="13"/>
    </row>
    <row r="671">
      <c r="G671" s="10"/>
      <c r="I671" s="10"/>
      <c r="L671" s="13"/>
    </row>
    <row r="672">
      <c r="G672" s="10"/>
      <c r="I672" s="10"/>
      <c r="L672" s="13"/>
    </row>
    <row r="673">
      <c r="G673" s="10"/>
      <c r="I673" s="10"/>
      <c r="L673" s="13"/>
    </row>
    <row r="674">
      <c r="G674" s="10"/>
      <c r="I674" s="10"/>
      <c r="L674" s="13"/>
    </row>
    <row r="675">
      <c r="G675" s="10"/>
      <c r="I675" s="10"/>
      <c r="L675" s="13"/>
    </row>
    <row r="676">
      <c r="G676" s="10"/>
      <c r="I676" s="10"/>
      <c r="L676" s="13"/>
    </row>
    <row r="677">
      <c r="G677" s="10"/>
      <c r="I677" s="10"/>
      <c r="L677" s="13"/>
    </row>
    <row r="678">
      <c r="G678" s="10"/>
      <c r="I678" s="10"/>
      <c r="L678" s="13"/>
    </row>
    <row r="679">
      <c r="G679" s="10"/>
      <c r="I679" s="10"/>
      <c r="L679" s="13"/>
    </row>
    <row r="680">
      <c r="G680" s="10"/>
      <c r="I680" s="10"/>
      <c r="L680" s="13"/>
    </row>
    <row r="681">
      <c r="G681" s="10"/>
      <c r="I681" s="10"/>
      <c r="L681" s="13"/>
    </row>
    <row r="682">
      <c r="G682" s="10"/>
      <c r="I682" s="10"/>
      <c r="L682" s="13"/>
    </row>
    <row r="683">
      <c r="G683" s="10"/>
      <c r="I683" s="10"/>
      <c r="L683" s="13"/>
    </row>
    <row r="684">
      <c r="G684" s="10"/>
      <c r="I684" s="10"/>
      <c r="L684" s="13"/>
    </row>
    <row r="685">
      <c r="G685" s="10"/>
      <c r="I685" s="10"/>
      <c r="L685" s="13"/>
    </row>
    <row r="686">
      <c r="G686" s="10"/>
      <c r="I686" s="10"/>
      <c r="L686" s="13"/>
    </row>
    <row r="687">
      <c r="G687" s="10"/>
      <c r="I687" s="10"/>
      <c r="L687" s="13"/>
    </row>
    <row r="688">
      <c r="G688" s="10"/>
      <c r="I688" s="10"/>
      <c r="L688" s="13"/>
    </row>
    <row r="689">
      <c r="G689" s="10"/>
      <c r="I689" s="10"/>
      <c r="L689" s="13"/>
    </row>
    <row r="690">
      <c r="G690" s="10"/>
      <c r="I690" s="10"/>
      <c r="L690" s="13"/>
    </row>
    <row r="691">
      <c r="G691" s="10"/>
      <c r="I691" s="10"/>
      <c r="L691" s="13"/>
    </row>
    <row r="692">
      <c r="G692" s="10"/>
      <c r="I692" s="10"/>
      <c r="L692" s="13"/>
    </row>
    <row r="693">
      <c r="G693" s="10"/>
      <c r="I693" s="10"/>
      <c r="L693" s="13"/>
    </row>
    <row r="694">
      <c r="G694" s="10"/>
      <c r="I694" s="10"/>
      <c r="L694" s="13"/>
    </row>
    <row r="695">
      <c r="G695" s="10"/>
      <c r="I695" s="10"/>
      <c r="L695" s="13"/>
    </row>
    <row r="696">
      <c r="G696" s="10"/>
      <c r="I696" s="10"/>
      <c r="L696" s="13"/>
    </row>
    <row r="697">
      <c r="G697" s="10"/>
      <c r="I697" s="10"/>
      <c r="L697" s="13"/>
    </row>
    <row r="698">
      <c r="G698" s="10"/>
      <c r="I698" s="10"/>
      <c r="L698" s="13"/>
    </row>
    <row r="699">
      <c r="G699" s="10"/>
      <c r="I699" s="10"/>
      <c r="L699" s="13"/>
    </row>
    <row r="700">
      <c r="G700" s="10"/>
      <c r="I700" s="10"/>
      <c r="L700" s="13"/>
    </row>
    <row r="701">
      <c r="G701" s="10"/>
      <c r="I701" s="10"/>
      <c r="L701" s="13"/>
    </row>
    <row r="702">
      <c r="G702" s="10"/>
      <c r="I702" s="10"/>
      <c r="L702" s="13"/>
    </row>
    <row r="703">
      <c r="G703" s="10"/>
      <c r="I703" s="10"/>
      <c r="L703" s="13"/>
    </row>
    <row r="704">
      <c r="G704" s="10"/>
      <c r="I704" s="10"/>
      <c r="L704" s="13"/>
    </row>
    <row r="705">
      <c r="G705" s="10"/>
      <c r="I705" s="10"/>
      <c r="L705" s="13"/>
    </row>
    <row r="706">
      <c r="G706" s="10"/>
      <c r="I706" s="10"/>
      <c r="L706" s="13"/>
    </row>
    <row r="707">
      <c r="G707" s="10"/>
      <c r="I707" s="10"/>
      <c r="L707" s="13"/>
    </row>
    <row r="708">
      <c r="G708" s="10"/>
      <c r="I708" s="10"/>
      <c r="L708" s="13"/>
    </row>
    <row r="709">
      <c r="G709" s="10"/>
      <c r="I709" s="10"/>
      <c r="L709" s="13"/>
    </row>
    <row r="710">
      <c r="G710" s="10"/>
      <c r="I710" s="10"/>
      <c r="L710" s="13"/>
    </row>
    <row r="711">
      <c r="G711" s="10"/>
      <c r="I711" s="10"/>
      <c r="L711" s="13"/>
    </row>
    <row r="712">
      <c r="G712" s="10"/>
      <c r="I712" s="10"/>
      <c r="L712" s="13"/>
    </row>
    <row r="713">
      <c r="G713" s="10"/>
      <c r="I713" s="10"/>
      <c r="L713" s="13"/>
    </row>
    <row r="714">
      <c r="G714" s="10"/>
      <c r="I714" s="10"/>
      <c r="L714" s="13"/>
    </row>
    <row r="715">
      <c r="G715" s="10"/>
      <c r="I715" s="10"/>
      <c r="L715" s="13"/>
    </row>
    <row r="716">
      <c r="G716" s="10"/>
      <c r="I716" s="10"/>
      <c r="L716" s="13"/>
    </row>
    <row r="717">
      <c r="G717" s="10"/>
      <c r="I717" s="10"/>
      <c r="L717" s="13"/>
    </row>
    <row r="718">
      <c r="G718" s="10"/>
      <c r="I718" s="10"/>
      <c r="L718" s="13"/>
    </row>
    <row r="719">
      <c r="G719" s="10"/>
      <c r="I719" s="10"/>
      <c r="L719" s="13"/>
    </row>
    <row r="720">
      <c r="G720" s="10"/>
      <c r="I720" s="10"/>
      <c r="L720" s="13"/>
    </row>
    <row r="721">
      <c r="G721" s="10"/>
      <c r="I721" s="10"/>
      <c r="L721" s="13"/>
    </row>
    <row r="722">
      <c r="G722" s="10"/>
      <c r="I722" s="10"/>
      <c r="L722" s="13"/>
    </row>
    <row r="723">
      <c r="G723" s="10"/>
      <c r="I723" s="10"/>
      <c r="L723" s="13"/>
    </row>
    <row r="724">
      <c r="G724" s="10"/>
      <c r="I724" s="10"/>
      <c r="L724" s="13"/>
    </row>
    <row r="725">
      <c r="G725" s="10"/>
      <c r="I725" s="10"/>
      <c r="L725" s="13"/>
    </row>
    <row r="726">
      <c r="G726" s="10"/>
      <c r="I726" s="10"/>
      <c r="L726" s="13"/>
    </row>
    <row r="727">
      <c r="G727" s="10"/>
      <c r="I727" s="10"/>
      <c r="L727" s="13"/>
    </row>
    <row r="728">
      <c r="G728" s="10"/>
      <c r="I728" s="10"/>
      <c r="L728" s="13"/>
    </row>
    <row r="729">
      <c r="G729" s="10"/>
      <c r="I729" s="10"/>
      <c r="L729" s="13"/>
    </row>
    <row r="730">
      <c r="G730" s="10"/>
      <c r="I730" s="10"/>
      <c r="L730" s="13"/>
    </row>
    <row r="731">
      <c r="G731" s="10"/>
      <c r="I731" s="10"/>
      <c r="L731" s="13"/>
    </row>
    <row r="732">
      <c r="G732" s="10"/>
      <c r="I732" s="10"/>
      <c r="L732" s="13"/>
    </row>
    <row r="733">
      <c r="G733" s="10"/>
      <c r="I733" s="10"/>
      <c r="L733" s="13"/>
    </row>
    <row r="734">
      <c r="G734" s="10"/>
      <c r="I734" s="10"/>
      <c r="L734" s="13"/>
    </row>
    <row r="735">
      <c r="G735" s="10"/>
      <c r="I735" s="10"/>
      <c r="L735" s="13"/>
    </row>
    <row r="736">
      <c r="G736" s="10"/>
      <c r="I736" s="10"/>
      <c r="L736" s="13"/>
    </row>
    <row r="737">
      <c r="G737" s="10"/>
      <c r="I737" s="10"/>
      <c r="L737" s="13"/>
    </row>
    <row r="738">
      <c r="G738" s="10"/>
      <c r="I738" s="10"/>
      <c r="L738" s="13"/>
    </row>
    <row r="739">
      <c r="G739" s="10"/>
      <c r="I739" s="10"/>
      <c r="L739" s="13"/>
    </row>
    <row r="740">
      <c r="G740" s="10"/>
      <c r="I740" s="10"/>
      <c r="L740" s="13"/>
    </row>
    <row r="741">
      <c r="G741" s="10"/>
      <c r="I741" s="10"/>
      <c r="L741" s="13"/>
    </row>
    <row r="742">
      <c r="G742" s="10"/>
      <c r="I742" s="10"/>
      <c r="L742" s="13"/>
    </row>
    <row r="743">
      <c r="G743" s="10"/>
      <c r="I743" s="10"/>
      <c r="L743" s="13"/>
    </row>
    <row r="744">
      <c r="G744" s="10"/>
      <c r="I744" s="10"/>
      <c r="L744" s="13"/>
    </row>
    <row r="745">
      <c r="G745" s="10"/>
      <c r="I745" s="10"/>
      <c r="L745" s="13"/>
    </row>
    <row r="746">
      <c r="G746" s="10"/>
      <c r="I746" s="10"/>
      <c r="L746" s="13"/>
    </row>
    <row r="747">
      <c r="G747" s="10"/>
      <c r="I747" s="10"/>
      <c r="L747" s="13"/>
    </row>
    <row r="748">
      <c r="G748" s="10"/>
      <c r="I748" s="10"/>
      <c r="L748" s="13"/>
    </row>
    <row r="749">
      <c r="G749" s="10"/>
      <c r="I749" s="10"/>
      <c r="L749" s="13"/>
    </row>
    <row r="750">
      <c r="G750" s="10"/>
      <c r="I750" s="10"/>
      <c r="L750" s="13"/>
    </row>
    <row r="751">
      <c r="G751" s="10"/>
      <c r="I751" s="10"/>
      <c r="L751" s="13"/>
    </row>
    <row r="752">
      <c r="G752" s="10"/>
      <c r="I752" s="10"/>
      <c r="L752" s="13"/>
    </row>
    <row r="753">
      <c r="G753" s="10"/>
      <c r="I753" s="10"/>
      <c r="L753" s="13"/>
    </row>
    <row r="754">
      <c r="G754" s="10"/>
      <c r="I754" s="10"/>
      <c r="L754" s="13"/>
    </row>
    <row r="755">
      <c r="G755" s="10"/>
      <c r="I755" s="10"/>
      <c r="L755" s="13"/>
    </row>
    <row r="756">
      <c r="G756" s="10"/>
      <c r="I756" s="10"/>
      <c r="L756" s="13"/>
    </row>
    <row r="757">
      <c r="G757" s="10"/>
      <c r="I757" s="10"/>
      <c r="L757" s="13"/>
    </row>
    <row r="758">
      <c r="G758" s="10"/>
      <c r="I758" s="10"/>
      <c r="L758" s="13"/>
    </row>
    <row r="759">
      <c r="G759" s="10"/>
      <c r="I759" s="10"/>
      <c r="L759" s="13"/>
    </row>
    <row r="760">
      <c r="G760" s="10"/>
      <c r="I760" s="10"/>
      <c r="L760" s="13"/>
    </row>
    <row r="761">
      <c r="G761" s="10"/>
      <c r="I761" s="10"/>
      <c r="L761" s="13"/>
    </row>
    <row r="762">
      <c r="G762" s="10"/>
      <c r="I762" s="10"/>
      <c r="L762" s="13"/>
    </row>
    <row r="763">
      <c r="G763" s="10"/>
      <c r="I763" s="10"/>
      <c r="L763" s="13"/>
    </row>
    <row r="764">
      <c r="G764" s="10"/>
      <c r="I764" s="10"/>
      <c r="L764" s="13"/>
    </row>
    <row r="765">
      <c r="G765" s="10"/>
      <c r="I765" s="10"/>
      <c r="L765" s="13"/>
    </row>
    <row r="766">
      <c r="G766" s="10"/>
      <c r="I766" s="10"/>
      <c r="L766" s="13"/>
    </row>
    <row r="767">
      <c r="G767" s="10"/>
      <c r="I767" s="10"/>
      <c r="L767" s="13"/>
    </row>
    <row r="768">
      <c r="G768" s="10"/>
      <c r="I768" s="10"/>
      <c r="L768" s="13"/>
    </row>
    <row r="769">
      <c r="G769" s="10"/>
      <c r="I769" s="10"/>
      <c r="L769" s="13"/>
    </row>
    <row r="770">
      <c r="G770" s="10"/>
      <c r="I770" s="10"/>
      <c r="L770" s="13"/>
    </row>
    <row r="771">
      <c r="G771" s="10"/>
      <c r="I771" s="10"/>
      <c r="L771" s="13"/>
    </row>
    <row r="772">
      <c r="G772" s="10"/>
      <c r="I772" s="10"/>
      <c r="L772" s="13"/>
    </row>
    <row r="773">
      <c r="G773" s="10"/>
      <c r="I773" s="10"/>
      <c r="L773" s="13"/>
    </row>
    <row r="774">
      <c r="G774" s="10"/>
      <c r="I774" s="10"/>
      <c r="L774" s="13"/>
    </row>
    <row r="775">
      <c r="G775" s="10"/>
      <c r="I775" s="10"/>
      <c r="L775" s="13"/>
    </row>
    <row r="776">
      <c r="G776" s="10"/>
      <c r="I776" s="10"/>
      <c r="L776" s="13"/>
    </row>
    <row r="777">
      <c r="G777" s="10"/>
      <c r="I777" s="10"/>
      <c r="L777" s="13"/>
    </row>
    <row r="778">
      <c r="G778" s="10"/>
      <c r="I778" s="10"/>
      <c r="L778" s="13"/>
    </row>
    <row r="779">
      <c r="G779" s="10"/>
      <c r="I779" s="10"/>
      <c r="L779" s="13"/>
    </row>
    <row r="780">
      <c r="G780" s="10"/>
      <c r="I780" s="10"/>
      <c r="L780" s="13"/>
    </row>
    <row r="781">
      <c r="G781" s="10"/>
      <c r="I781" s="10"/>
      <c r="L781" s="13"/>
    </row>
    <row r="782">
      <c r="G782" s="10"/>
      <c r="I782" s="10"/>
      <c r="L782" s="13"/>
    </row>
    <row r="783">
      <c r="G783" s="10"/>
      <c r="I783" s="10"/>
      <c r="L783" s="13"/>
    </row>
    <row r="784">
      <c r="G784" s="10"/>
      <c r="I784" s="10"/>
      <c r="L784" s="13"/>
    </row>
    <row r="785">
      <c r="G785" s="10"/>
      <c r="I785" s="10"/>
      <c r="L785" s="13"/>
    </row>
    <row r="786">
      <c r="G786" s="10"/>
      <c r="I786" s="10"/>
      <c r="L786" s="13"/>
    </row>
    <row r="787">
      <c r="G787" s="10"/>
      <c r="I787" s="10"/>
      <c r="L787" s="13"/>
    </row>
    <row r="788">
      <c r="G788" s="10"/>
      <c r="I788" s="10"/>
      <c r="L788" s="13"/>
    </row>
    <row r="789">
      <c r="G789" s="10"/>
      <c r="I789" s="10"/>
      <c r="L789" s="13"/>
    </row>
    <row r="790">
      <c r="G790" s="10"/>
      <c r="I790" s="10"/>
      <c r="L790" s="13"/>
    </row>
    <row r="791">
      <c r="G791" s="10"/>
      <c r="I791" s="10"/>
      <c r="L791" s="13"/>
    </row>
    <row r="792">
      <c r="G792" s="10"/>
      <c r="I792" s="10"/>
      <c r="L792" s="13"/>
    </row>
    <row r="793">
      <c r="G793" s="10"/>
      <c r="I793" s="10"/>
      <c r="L793" s="13"/>
    </row>
    <row r="794">
      <c r="G794" s="10"/>
      <c r="I794" s="10"/>
      <c r="L794" s="13"/>
    </row>
    <row r="795">
      <c r="G795" s="10"/>
      <c r="I795" s="10"/>
      <c r="L795" s="13"/>
    </row>
    <row r="796">
      <c r="G796" s="10"/>
      <c r="I796" s="10"/>
      <c r="L796" s="13"/>
    </row>
    <row r="797">
      <c r="G797" s="10"/>
      <c r="I797" s="10"/>
      <c r="L797" s="13"/>
    </row>
    <row r="798">
      <c r="G798" s="10"/>
      <c r="I798" s="10"/>
      <c r="L798" s="13"/>
    </row>
    <row r="799">
      <c r="G799" s="10"/>
      <c r="I799" s="10"/>
      <c r="L799" s="13"/>
    </row>
    <row r="800">
      <c r="G800" s="10"/>
      <c r="I800" s="10"/>
      <c r="L800" s="13"/>
    </row>
    <row r="801">
      <c r="G801" s="10"/>
      <c r="I801" s="10"/>
      <c r="L801" s="13"/>
    </row>
    <row r="802">
      <c r="G802" s="10"/>
      <c r="I802" s="10"/>
      <c r="L802" s="13"/>
    </row>
    <row r="803">
      <c r="G803" s="10"/>
      <c r="I803" s="10"/>
      <c r="L803" s="13"/>
    </row>
    <row r="804">
      <c r="G804" s="10"/>
      <c r="I804" s="10"/>
      <c r="L804" s="13"/>
    </row>
    <row r="805">
      <c r="G805" s="10"/>
      <c r="I805" s="10"/>
      <c r="L805" s="13"/>
    </row>
    <row r="806">
      <c r="G806" s="10"/>
      <c r="I806" s="10"/>
      <c r="L806" s="13"/>
    </row>
    <row r="807">
      <c r="G807" s="10"/>
      <c r="I807" s="10"/>
      <c r="L807" s="13"/>
    </row>
    <row r="808">
      <c r="G808" s="10"/>
      <c r="I808" s="10"/>
      <c r="L808" s="13"/>
    </row>
    <row r="809">
      <c r="G809" s="10"/>
      <c r="I809" s="10"/>
      <c r="L809" s="13"/>
    </row>
    <row r="810">
      <c r="G810" s="10"/>
      <c r="I810" s="10"/>
      <c r="L810" s="13"/>
    </row>
    <row r="811">
      <c r="G811" s="10"/>
      <c r="I811" s="10"/>
      <c r="L811" s="13"/>
    </row>
    <row r="812">
      <c r="G812" s="10"/>
      <c r="I812" s="10"/>
      <c r="L812" s="13"/>
    </row>
    <row r="813">
      <c r="G813" s="10"/>
      <c r="I813" s="10"/>
      <c r="L813" s="13"/>
    </row>
    <row r="814">
      <c r="G814" s="10"/>
      <c r="I814" s="10"/>
      <c r="L814" s="13"/>
    </row>
    <row r="815">
      <c r="G815" s="10"/>
      <c r="I815" s="10"/>
      <c r="L815" s="13"/>
    </row>
    <row r="816">
      <c r="G816" s="10"/>
      <c r="I816" s="10"/>
      <c r="L816" s="13"/>
    </row>
    <row r="817">
      <c r="G817" s="10"/>
      <c r="I817" s="10"/>
      <c r="L817" s="13"/>
    </row>
    <row r="818">
      <c r="G818" s="10"/>
      <c r="I818" s="10"/>
      <c r="L818" s="13"/>
    </row>
    <row r="819">
      <c r="G819" s="10"/>
      <c r="I819" s="10"/>
      <c r="L819" s="13"/>
    </row>
    <row r="820">
      <c r="G820" s="10"/>
      <c r="I820" s="10"/>
      <c r="L820" s="13"/>
    </row>
    <row r="821">
      <c r="G821" s="10"/>
      <c r="I821" s="10"/>
      <c r="L821" s="13"/>
    </row>
    <row r="822">
      <c r="G822" s="10"/>
      <c r="I822" s="10"/>
      <c r="L822" s="13"/>
    </row>
    <row r="823">
      <c r="G823" s="10"/>
      <c r="I823" s="10"/>
      <c r="L823" s="13"/>
    </row>
    <row r="824">
      <c r="G824" s="10"/>
      <c r="I824" s="10"/>
      <c r="L824" s="13"/>
    </row>
    <row r="825">
      <c r="G825" s="10"/>
      <c r="I825" s="10"/>
      <c r="L825" s="13"/>
    </row>
    <row r="826">
      <c r="G826" s="10"/>
      <c r="I826" s="10"/>
      <c r="L826" s="13"/>
    </row>
    <row r="827">
      <c r="G827" s="10"/>
      <c r="I827" s="10"/>
      <c r="L827" s="13"/>
    </row>
    <row r="828">
      <c r="G828" s="10"/>
      <c r="I828" s="10"/>
      <c r="L828" s="13"/>
    </row>
    <row r="829">
      <c r="G829" s="10"/>
      <c r="I829" s="10"/>
      <c r="L829" s="13"/>
    </row>
    <row r="830">
      <c r="G830" s="10"/>
      <c r="I830" s="10"/>
      <c r="L830" s="13"/>
    </row>
    <row r="831">
      <c r="G831" s="10"/>
      <c r="I831" s="10"/>
      <c r="L831" s="13"/>
    </row>
    <row r="832">
      <c r="G832" s="10"/>
      <c r="I832" s="10"/>
      <c r="L832" s="13"/>
    </row>
    <row r="833">
      <c r="G833" s="10"/>
      <c r="I833" s="10"/>
      <c r="L833" s="13"/>
    </row>
    <row r="834">
      <c r="G834" s="10"/>
      <c r="I834" s="10"/>
      <c r="L834" s="13"/>
    </row>
    <row r="835">
      <c r="G835" s="10"/>
      <c r="I835" s="10"/>
      <c r="L835" s="13"/>
    </row>
    <row r="836">
      <c r="G836" s="10"/>
      <c r="I836" s="10"/>
      <c r="L836" s="13"/>
    </row>
    <row r="837">
      <c r="G837" s="10"/>
      <c r="I837" s="10"/>
      <c r="L837" s="13"/>
    </row>
    <row r="838">
      <c r="G838" s="10"/>
      <c r="I838" s="10"/>
      <c r="L838" s="13"/>
    </row>
    <row r="839">
      <c r="G839" s="10"/>
      <c r="I839" s="10"/>
      <c r="L839" s="13"/>
    </row>
    <row r="840">
      <c r="G840" s="10"/>
      <c r="I840" s="10"/>
      <c r="L840" s="13"/>
    </row>
    <row r="841">
      <c r="G841" s="10"/>
      <c r="I841" s="10"/>
      <c r="L841" s="13"/>
    </row>
    <row r="842">
      <c r="G842" s="10"/>
      <c r="I842" s="10"/>
      <c r="L842" s="13"/>
    </row>
    <row r="843">
      <c r="G843" s="10"/>
      <c r="I843" s="10"/>
      <c r="L843" s="13"/>
    </row>
    <row r="844">
      <c r="G844" s="10"/>
      <c r="I844" s="10"/>
      <c r="L844" s="13"/>
    </row>
    <row r="845">
      <c r="G845" s="10"/>
      <c r="I845" s="10"/>
      <c r="L845" s="13"/>
    </row>
    <row r="846">
      <c r="G846" s="10"/>
      <c r="I846" s="10"/>
      <c r="L846" s="13"/>
    </row>
    <row r="847">
      <c r="G847" s="10"/>
      <c r="I847" s="10"/>
      <c r="L847" s="13"/>
    </row>
    <row r="848">
      <c r="G848" s="10"/>
      <c r="I848" s="10"/>
      <c r="L848" s="13"/>
    </row>
    <row r="849">
      <c r="G849" s="10"/>
      <c r="I849" s="10"/>
      <c r="L849" s="13"/>
    </row>
    <row r="850">
      <c r="G850" s="10"/>
      <c r="I850" s="10"/>
      <c r="L850" s="13"/>
    </row>
    <row r="851">
      <c r="G851" s="10"/>
      <c r="I851" s="10"/>
      <c r="L851" s="13"/>
    </row>
    <row r="852">
      <c r="G852" s="10"/>
      <c r="I852" s="10"/>
      <c r="L852" s="13"/>
    </row>
    <row r="853">
      <c r="G853" s="10"/>
      <c r="I853" s="10"/>
      <c r="L853" s="13"/>
    </row>
    <row r="854">
      <c r="G854" s="10"/>
      <c r="I854" s="10"/>
      <c r="L854" s="13"/>
    </row>
    <row r="855">
      <c r="G855" s="10"/>
      <c r="I855" s="10"/>
      <c r="L855" s="13"/>
    </row>
    <row r="856">
      <c r="G856" s="10"/>
      <c r="I856" s="10"/>
      <c r="L856" s="13"/>
    </row>
    <row r="857">
      <c r="G857" s="10"/>
      <c r="I857" s="10"/>
      <c r="L857" s="13"/>
    </row>
    <row r="858">
      <c r="G858" s="10"/>
      <c r="I858" s="10"/>
      <c r="L858" s="13"/>
    </row>
    <row r="859">
      <c r="G859" s="10"/>
      <c r="I859" s="10"/>
      <c r="L859" s="13"/>
    </row>
    <row r="860">
      <c r="G860" s="10"/>
      <c r="I860" s="10"/>
      <c r="L860" s="13"/>
    </row>
    <row r="861">
      <c r="G861" s="10"/>
      <c r="I861" s="10"/>
      <c r="L861" s="13"/>
    </row>
    <row r="862">
      <c r="G862" s="10"/>
      <c r="I862" s="10"/>
      <c r="L862" s="13"/>
    </row>
    <row r="863">
      <c r="G863" s="10"/>
      <c r="I863" s="10"/>
      <c r="L863" s="13"/>
    </row>
    <row r="864">
      <c r="G864" s="10"/>
      <c r="I864" s="10"/>
      <c r="L864" s="13"/>
    </row>
    <row r="865">
      <c r="G865" s="10"/>
      <c r="I865" s="10"/>
      <c r="L865" s="13"/>
    </row>
    <row r="866">
      <c r="G866" s="10"/>
      <c r="I866" s="10"/>
      <c r="L866" s="13"/>
    </row>
    <row r="867">
      <c r="G867" s="10"/>
      <c r="I867" s="10"/>
      <c r="L867" s="13"/>
    </row>
    <row r="868">
      <c r="G868" s="10"/>
      <c r="I868" s="10"/>
      <c r="L868" s="13"/>
    </row>
    <row r="869">
      <c r="G869" s="10"/>
      <c r="I869" s="10"/>
      <c r="L869" s="13"/>
    </row>
    <row r="870">
      <c r="G870" s="10"/>
      <c r="I870" s="10"/>
      <c r="L870" s="13"/>
    </row>
    <row r="871">
      <c r="G871" s="10"/>
      <c r="I871" s="10"/>
      <c r="L871" s="13"/>
    </row>
    <row r="872">
      <c r="G872" s="10"/>
      <c r="I872" s="10"/>
      <c r="L872" s="13"/>
    </row>
    <row r="873">
      <c r="G873" s="10"/>
      <c r="I873" s="10"/>
      <c r="L873" s="13"/>
    </row>
    <row r="874">
      <c r="G874" s="10"/>
      <c r="I874" s="10"/>
      <c r="L874" s="13"/>
    </row>
    <row r="875">
      <c r="G875" s="10"/>
      <c r="I875" s="10"/>
      <c r="L875" s="13"/>
    </row>
    <row r="876">
      <c r="G876" s="10"/>
      <c r="I876" s="10"/>
      <c r="L876" s="13"/>
    </row>
    <row r="877">
      <c r="G877" s="10"/>
      <c r="I877" s="10"/>
      <c r="L877" s="13"/>
    </row>
    <row r="878">
      <c r="G878" s="10"/>
      <c r="I878" s="10"/>
      <c r="L878" s="13"/>
    </row>
    <row r="879">
      <c r="G879" s="10"/>
      <c r="I879" s="10"/>
      <c r="L879" s="13"/>
    </row>
    <row r="880">
      <c r="G880" s="10"/>
      <c r="I880" s="10"/>
      <c r="L880" s="13"/>
    </row>
    <row r="881">
      <c r="G881" s="10"/>
      <c r="I881" s="10"/>
      <c r="L881" s="13"/>
    </row>
    <row r="882">
      <c r="G882" s="10"/>
      <c r="I882" s="10"/>
      <c r="L882" s="13"/>
    </row>
    <row r="883">
      <c r="G883" s="10"/>
      <c r="I883" s="10"/>
      <c r="L883" s="13"/>
    </row>
    <row r="884">
      <c r="G884" s="10"/>
      <c r="I884" s="10"/>
      <c r="L884" s="13"/>
    </row>
    <row r="885">
      <c r="G885" s="10"/>
      <c r="I885" s="10"/>
      <c r="L885" s="13"/>
    </row>
    <row r="886">
      <c r="G886" s="10"/>
      <c r="I886" s="10"/>
      <c r="L886" s="13"/>
    </row>
    <row r="887">
      <c r="G887" s="10"/>
      <c r="I887" s="10"/>
      <c r="L887" s="13"/>
    </row>
    <row r="888">
      <c r="G888" s="10"/>
      <c r="I888" s="10"/>
      <c r="L888" s="13"/>
    </row>
    <row r="889">
      <c r="G889" s="10"/>
      <c r="I889" s="10"/>
      <c r="L889" s="13"/>
    </row>
    <row r="890">
      <c r="G890" s="10"/>
      <c r="I890" s="10"/>
      <c r="L890" s="13"/>
    </row>
    <row r="891">
      <c r="G891" s="10"/>
      <c r="I891" s="10"/>
      <c r="L891" s="13"/>
    </row>
    <row r="892">
      <c r="G892" s="10"/>
      <c r="I892" s="10"/>
      <c r="L892" s="13"/>
    </row>
    <row r="893">
      <c r="G893" s="10"/>
      <c r="I893" s="10"/>
      <c r="L893" s="13"/>
    </row>
    <row r="894">
      <c r="G894" s="10"/>
      <c r="I894" s="10"/>
      <c r="L894" s="13"/>
    </row>
    <row r="895">
      <c r="G895" s="10"/>
      <c r="I895" s="10"/>
      <c r="L895" s="13"/>
    </row>
    <row r="896">
      <c r="G896" s="10"/>
      <c r="I896" s="10"/>
      <c r="L896" s="13"/>
    </row>
    <row r="897">
      <c r="G897" s="10"/>
      <c r="I897" s="10"/>
      <c r="L897" s="13"/>
    </row>
    <row r="898">
      <c r="G898" s="10"/>
      <c r="I898" s="10"/>
      <c r="L898" s="13"/>
    </row>
    <row r="899">
      <c r="G899" s="10"/>
      <c r="I899" s="10"/>
      <c r="L899" s="13"/>
    </row>
    <row r="900">
      <c r="G900" s="10"/>
      <c r="I900" s="10"/>
      <c r="L900" s="13"/>
    </row>
    <row r="901">
      <c r="G901" s="10"/>
      <c r="I901" s="10"/>
      <c r="L901" s="13"/>
    </row>
    <row r="902">
      <c r="G902" s="10"/>
      <c r="I902" s="10"/>
      <c r="L902" s="13"/>
    </row>
    <row r="903">
      <c r="G903" s="10"/>
      <c r="I903" s="10"/>
      <c r="L903" s="13"/>
    </row>
    <row r="904">
      <c r="G904" s="10"/>
      <c r="I904" s="10"/>
      <c r="L904" s="13"/>
    </row>
    <row r="905">
      <c r="G905" s="10"/>
      <c r="I905" s="10"/>
      <c r="L905" s="13"/>
    </row>
    <row r="906">
      <c r="G906" s="10"/>
      <c r="I906" s="10"/>
      <c r="L906" s="13"/>
    </row>
    <row r="907">
      <c r="G907" s="10"/>
      <c r="I907" s="10"/>
      <c r="L907" s="13"/>
    </row>
    <row r="908">
      <c r="G908" s="10"/>
      <c r="I908" s="10"/>
      <c r="L908" s="13"/>
    </row>
    <row r="909">
      <c r="G909" s="10"/>
      <c r="I909" s="10"/>
      <c r="L909" s="13"/>
    </row>
    <row r="910">
      <c r="G910" s="10"/>
      <c r="I910" s="10"/>
      <c r="L910" s="13"/>
    </row>
    <row r="911">
      <c r="G911" s="10"/>
      <c r="I911" s="10"/>
      <c r="L911" s="13"/>
    </row>
    <row r="912">
      <c r="G912" s="10"/>
      <c r="I912" s="10"/>
      <c r="L912" s="13"/>
    </row>
    <row r="913">
      <c r="G913" s="10"/>
      <c r="I913" s="10"/>
      <c r="L913" s="13"/>
    </row>
    <row r="914">
      <c r="G914" s="10"/>
      <c r="I914" s="10"/>
      <c r="L914" s="13"/>
    </row>
    <row r="915">
      <c r="G915" s="10"/>
      <c r="I915" s="10"/>
      <c r="L915" s="13"/>
    </row>
    <row r="916">
      <c r="G916" s="10"/>
      <c r="I916" s="10"/>
      <c r="L916" s="13"/>
    </row>
    <row r="917">
      <c r="G917" s="10"/>
      <c r="I917" s="10"/>
      <c r="L917" s="13"/>
    </row>
    <row r="918">
      <c r="G918" s="10"/>
      <c r="I918" s="10"/>
      <c r="L918" s="13"/>
    </row>
    <row r="919">
      <c r="G919" s="10"/>
      <c r="I919" s="10"/>
      <c r="L919" s="13"/>
    </row>
    <row r="920">
      <c r="G920" s="10"/>
      <c r="I920" s="10"/>
      <c r="L920" s="13"/>
    </row>
    <row r="921">
      <c r="G921" s="10"/>
      <c r="I921" s="10"/>
      <c r="L921" s="13"/>
    </row>
    <row r="922">
      <c r="G922" s="10"/>
      <c r="I922" s="10"/>
      <c r="L922" s="13"/>
    </row>
    <row r="923">
      <c r="G923" s="10"/>
      <c r="I923" s="10"/>
      <c r="L923" s="13"/>
    </row>
    <row r="924">
      <c r="G924" s="10"/>
      <c r="I924" s="10"/>
      <c r="L924" s="13"/>
    </row>
    <row r="925">
      <c r="G925" s="10"/>
      <c r="I925" s="10"/>
      <c r="L925" s="13"/>
    </row>
    <row r="926">
      <c r="G926" s="10"/>
      <c r="I926" s="10"/>
      <c r="L926" s="13"/>
    </row>
    <row r="927">
      <c r="G927" s="10"/>
      <c r="I927" s="10"/>
      <c r="L927" s="13"/>
    </row>
    <row r="928">
      <c r="G928" s="10"/>
      <c r="I928" s="10"/>
      <c r="L928" s="13"/>
    </row>
    <row r="929">
      <c r="G929" s="10"/>
      <c r="I929" s="10"/>
      <c r="L929" s="13"/>
    </row>
    <row r="930">
      <c r="G930" s="10"/>
      <c r="I930" s="10"/>
      <c r="L930" s="13"/>
    </row>
    <row r="931">
      <c r="G931" s="10"/>
      <c r="I931" s="10"/>
      <c r="L931" s="13"/>
    </row>
    <row r="932">
      <c r="G932" s="10"/>
      <c r="I932" s="10"/>
      <c r="L932" s="13"/>
    </row>
    <row r="933">
      <c r="G933" s="10"/>
      <c r="I933" s="10"/>
      <c r="L933" s="13"/>
    </row>
    <row r="934">
      <c r="G934" s="10"/>
      <c r="I934" s="10"/>
      <c r="L934" s="13"/>
    </row>
    <row r="935">
      <c r="G935" s="10"/>
      <c r="I935" s="10"/>
      <c r="L935" s="13"/>
    </row>
    <row r="936">
      <c r="G936" s="10"/>
      <c r="I936" s="10"/>
      <c r="L936" s="13"/>
    </row>
    <row r="937">
      <c r="G937" s="10"/>
      <c r="I937" s="10"/>
      <c r="L937" s="13"/>
    </row>
    <row r="938">
      <c r="G938" s="10"/>
      <c r="I938" s="10"/>
      <c r="L938" s="13"/>
    </row>
    <row r="939">
      <c r="G939" s="10"/>
      <c r="I939" s="10"/>
      <c r="L939" s="13"/>
    </row>
    <row r="940">
      <c r="G940" s="10"/>
      <c r="I940" s="10"/>
      <c r="L940" s="13"/>
    </row>
    <row r="941">
      <c r="G941" s="10"/>
      <c r="I941" s="10"/>
      <c r="L941" s="13"/>
    </row>
    <row r="942">
      <c r="G942" s="10"/>
      <c r="I942" s="10"/>
      <c r="L942" s="13"/>
    </row>
    <row r="943">
      <c r="G943" s="10"/>
      <c r="I943" s="10"/>
      <c r="L943" s="13"/>
    </row>
    <row r="944">
      <c r="G944" s="10"/>
      <c r="I944" s="10"/>
      <c r="L944" s="13"/>
    </row>
    <row r="945">
      <c r="G945" s="10"/>
      <c r="I945" s="10"/>
      <c r="L945" s="13"/>
    </row>
    <row r="946">
      <c r="G946" s="10"/>
      <c r="I946" s="10"/>
      <c r="L946" s="13"/>
    </row>
    <row r="947">
      <c r="G947" s="10"/>
      <c r="I947" s="10"/>
      <c r="L947" s="13"/>
    </row>
    <row r="948">
      <c r="G948" s="10"/>
      <c r="I948" s="10"/>
      <c r="L948" s="13"/>
    </row>
    <row r="949">
      <c r="G949" s="10"/>
      <c r="I949" s="10"/>
      <c r="L949" s="13"/>
    </row>
    <row r="950">
      <c r="G950" s="10"/>
      <c r="I950" s="10"/>
      <c r="L950" s="13"/>
    </row>
    <row r="951">
      <c r="G951" s="10"/>
      <c r="I951" s="10"/>
      <c r="L951" s="13"/>
    </row>
    <row r="952">
      <c r="G952" s="10"/>
      <c r="I952" s="10"/>
      <c r="L952" s="13"/>
    </row>
    <row r="953">
      <c r="G953" s="10"/>
      <c r="I953" s="10"/>
      <c r="L953" s="13"/>
    </row>
    <row r="954">
      <c r="G954" s="10"/>
      <c r="I954" s="10"/>
      <c r="L954" s="13"/>
    </row>
    <row r="955">
      <c r="G955" s="10"/>
      <c r="I955" s="10"/>
      <c r="L955" s="13"/>
    </row>
    <row r="956">
      <c r="G956" s="10"/>
      <c r="I956" s="10"/>
      <c r="L956" s="13"/>
    </row>
    <row r="957">
      <c r="G957" s="10"/>
      <c r="I957" s="10"/>
      <c r="L957" s="13"/>
    </row>
    <row r="958">
      <c r="G958" s="10"/>
      <c r="I958" s="10"/>
      <c r="L958" s="13"/>
    </row>
    <row r="959">
      <c r="G959" s="10"/>
      <c r="I959" s="10"/>
      <c r="L959" s="13"/>
    </row>
    <row r="960">
      <c r="G960" s="10"/>
      <c r="I960" s="10"/>
      <c r="L960" s="13"/>
    </row>
    <row r="961">
      <c r="G961" s="10"/>
      <c r="I961" s="10"/>
      <c r="L961" s="13"/>
    </row>
    <row r="962">
      <c r="G962" s="10"/>
      <c r="I962" s="10"/>
      <c r="L962" s="13"/>
    </row>
    <row r="963">
      <c r="G963" s="10"/>
      <c r="I963" s="10"/>
      <c r="L963" s="13"/>
    </row>
    <row r="964">
      <c r="G964" s="10"/>
      <c r="I964" s="10"/>
      <c r="L964" s="13"/>
    </row>
    <row r="965">
      <c r="G965" s="10"/>
      <c r="I965" s="10"/>
      <c r="L965" s="13"/>
    </row>
    <row r="966">
      <c r="G966" s="10"/>
      <c r="I966" s="10"/>
      <c r="L966" s="13"/>
    </row>
    <row r="967">
      <c r="G967" s="10"/>
      <c r="I967" s="10"/>
      <c r="L967" s="13"/>
    </row>
    <row r="968">
      <c r="G968" s="10"/>
      <c r="I968" s="10"/>
      <c r="L968" s="13"/>
    </row>
    <row r="969">
      <c r="G969" s="10"/>
      <c r="I969" s="10"/>
      <c r="L969" s="13"/>
    </row>
    <row r="970">
      <c r="G970" s="10"/>
      <c r="I970" s="10"/>
      <c r="L970" s="13"/>
    </row>
    <row r="971">
      <c r="G971" s="10"/>
      <c r="I971" s="10"/>
      <c r="L971" s="13"/>
    </row>
    <row r="972">
      <c r="G972" s="10"/>
      <c r="I972" s="10"/>
      <c r="L972" s="13"/>
    </row>
    <row r="973">
      <c r="G973" s="10"/>
      <c r="I973" s="10"/>
      <c r="L973" s="13"/>
    </row>
    <row r="974">
      <c r="G974" s="10"/>
      <c r="I974" s="10"/>
      <c r="L974" s="13"/>
    </row>
    <row r="975">
      <c r="G975" s="10"/>
      <c r="I975" s="10"/>
      <c r="L975" s="13"/>
    </row>
    <row r="976">
      <c r="G976" s="10"/>
      <c r="I976" s="10"/>
      <c r="L976" s="13"/>
    </row>
    <row r="977">
      <c r="G977" s="10"/>
      <c r="I977" s="10"/>
      <c r="L977" s="13"/>
    </row>
    <row r="978">
      <c r="G978" s="10"/>
      <c r="I978" s="10"/>
      <c r="L978" s="13"/>
    </row>
    <row r="979">
      <c r="G979" s="10"/>
      <c r="I979" s="10"/>
      <c r="L979" s="13"/>
    </row>
    <row r="980">
      <c r="G980" s="10"/>
      <c r="I980" s="10"/>
      <c r="L980" s="13"/>
    </row>
    <row r="981">
      <c r="G981" s="10"/>
      <c r="I981" s="10"/>
      <c r="L981" s="13"/>
    </row>
    <row r="982">
      <c r="G982" s="10"/>
      <c r="I982" s="10"/>
      <c r="L982" s="13"/>
    </row>
    <row r="983">
      <c r="G983" s="10"/>
      <c r="I983" s="10"/>
      <c r="L983" s="13"/>
    </row>
    <row r="984">
      <c r="G984" s="10"/>
      <c r="I984" s="10"/>
      <c r="L984" s="13"/>
    </row>
    <row r="985">
      <c r="G985" s="10"/>
      <c r="I985" s="10"/>
      <c r="L985" s="13"/>
    </row>
    <row r="986">
      <c r="G986" s="10"/>
      <c r="I986" s="10"/>
      <c r="L986" s="13"/>
    </row>
    <row r="987">
      <c r="G987" s="10"/>
      <c r="I987" s="10"/>
      <c r="L987" s="13"/>
    </row>
    <row r="988">
      <c r="G988" s="10"/>
      <c r="I988" s="10"/>
      <c r="L988" s="13"/>
    </row>
    <row r="989">
      <c r="G989" s="10"/>
      <c r="I989" s="10"/>
      <c r="L989" s="13"/>
    </row>
    <row r="990">
      <c r="G990" s="10"/>
      <c r="I990" s="10"/>
      <c r="L990" s="13"/>
    </row>
    <row r="991">
      <c r="G991" s="10"/>
      <c r="I991" s="10"/>
      <c r="L991" s="13"/>
    </row>
    <row r="992">
      <c r="G992" s="10"/>
      <c r="I992" s="10"/>
      <c r="L992" s="13"/>
    </row>
    <row r="993">
      <c r="G993" s="10"/>
      <c r="I993" s="10"/>
      <c r="L993" s="13"/>
    </row>
    <row r="994">
      <c r="G994" s="10"/>
      <c r="I994" s="10"/>
      <c r="L994" s="13"/>
    </row>
    <row r="995">
      <c r="G995" s="10"/>
      <c r="I995" s="10"/>
      <c r="L995" s="13"/>
    </row>
    <row r="996">
      <c r="G996" s="10"/>
      <c r="I996" s="10"/>
      <c r="L996" s="13"/>
    </row>
    <row r="997">
      <c r="G997" s="10"/>
      <c r="I997" s="10"/>
      <c r="L997" s="13"/>
    </row>
    <row r="998">
      <c r="G998" s="10"/>
      <c r="I998" s="10"/>
      <c r="L998" s="13"/>
    </row>
    <row r="999">
      <c r="G999" s="10"/>
      <c r="I999" s="10"/>
      <c r="L999" s="13"/>
    </row>
    <row r="1000">
      <c r="G1000" s="10"/>
      <c r="I1000" s="10"/>
      <c r="L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9.63"/>
    <col customWidth="1" min="6" max="6" width="14.75"/>
    <col customWidth="1" min="7" max="7" width="17.75"/>
  </cols>
  <sheetData>
    <row r="2">
      <c r="B2" s="15" t="s">
        <v>68</v>
      </c>
      <c r="C2" s="16"/>
      <c r="E2" s="17"/>
      <c r="F2" s="18" t="s">
        <v>69</v>
      </c>
      <c r="G2" s="19"/>
      <c r="I2" s="18" t="s">
        <v>70</v>
      </c>
      <c r="J2" s="19"/>
    </row>
    <row r="3">
      <c r="B3" s="8"/>
      <c r="C3" s="20"/>
      <c r="E3" s="17"/>
      <c r="F3" s="21"/>
      <c r="G3" s="22"/>
      <c r="I3" s="21"/>
      <c r="J3" s="22"/>
    </row>
    <row r="4">
      <c r="B4" s="23" t="s">
        <v>70</v>
      </c>
      <c r="C4" s="24" t="str">
        <f>COUNT(Dataset!A2:A1003)&amp;" Clientes"</f>
        <v>120 Clientes</v>
      </c>
      <c r="E4" s="17"/>
      <c r="F4" s="25" t="str">
        <f>Paises!A4</f>
        <v>Argentina</v>
      </c>
      <c r="G4" s="26"/>
      <c r="I4" s="25" t="str">
        <f>C4</f>
        <v>120 Clientes</v>
      </c>
      <c r="J4" s="26"/>
    </row>
    <row r="5">
      <c r="B5" s="27" t="s">
        <v>71</v>
      </c>
      <c r="C5" s="28">
        <f>sum(Dataset!I:I)</f>
        <v>96750</v>
      </c>
      <c r="E5" s="17"/>
      <c r="F5" s="17"/>
      <c r="G5" s="17"/>
      <c r="I5" s="17"/>
    </row>
    <row r="6">
      <c r="B6" s="27" t="s">
        <v>72</v>
      </c>
      <c r="C6" s="29">
        <f>sum(Dataset!F2:F1003)</f>
        <v>534</v>
      </c>
      <c r="E6" s="17"/>
      <c r="F6" s="17"/>
      <c r="G6" s="17"/>
      <c r="I6" s="17"/>
    </row>
    <row r="7">
      <c r="B7" s="27" t="s">
        <v>73</v>
      </c>
      <c r="C7" s="30">
        <f>IFERROR(__xludf.DUMMYFUNCTION("COUNTUNIQUE(Dataset!D2:D1003)"),7.0)</f>
        <v>7</v>
      </c>
      <c r="E7" s="17"/>
      <c r="F7" s="18" t="s">
        <v>74</v>
      </c>
      <c r="G7" s="19"/>
      <c r="I7" s="17"/>
    </row>
    <row r="8">
      <c r="B8" s="27" t="s">
        <v>75</v>
      </c>
      <c r="C8" s="30">
        <f>IFERROR(__xludf.DUMMYFUNCTION("COUNTUNIQUE(Dataset!C2:C1003)"),6.0)</f>
        <v>6</v>
      </c>
      <c r="E8" s="17"/>
      <c r="F8" s="21"/>
      <c r="G8" s="22"/>
      <c r="I8" s="17"/>
    </row>
    <row r="9">
      <c r="E9" s="17"/>
      <c r="F9" s="25" t="str">
        <f>Paises!A20</f>
        <v>Argentina</v>
      </c>
      <c r="G9" s="26"/>
      <c r="I9" s="17"/>
    </row>
    <row r="10">
      <c r="E10" s="17"/>
      <c r="F10" s="17"/>
      <c r="G10" s="17"/>
      <c r="I10" s="17"/>
    </row>
    <row r="11">
      <c r="E11" s="17"/>
      <c r="F11" s="17"/>
      <c r="G11" s="17"/>
      <c r="I11" s="17"/>
    </row>
    <row r="12">
      <c r="B12" s="15" t="s">
        <v>76</v>
      </c>
      <c r="C12" s="16"/>
      <c r="E12" s="17"/>
      <c r="F12" s="18" t="s">
        <v>77</v>
      </c>
      <c r="G12" s="19"/>
      <c r="I12" s="17"/>
    </row>
    <row r="13">
      <c r="E13" s="17"/>
      <c r="F13" s="21"/>
      <c r="G13" s="22"/>
      <c r="I13" s="17"/>
    </row>
    <row r="14">
      <c r="B14" s="23" t="s">
        <v>78</v>
      </c>
      <c r="C14" s="31">
        <f>AVERAGE(Dataset!I:I)</f>
        <v>806.25</v>
      </c>
      <c r="E14" s="17"/>
      <c r="F14" s="25" t="str">
        <f>Compras!B14</f>
        <v>luz</v>
      </c>
      <c r="G14" s="26"/>
      <c r="I14" s="17"/>
    </row>
    <row r="15">
      <c r="B15" s="27" t="s">
        <v>79</v>
      </c>
      <c r="C15" s="28">
        <f>min(Dataset!I2:I1003)</f>
        <v>0</v>
      </c>
      <c r="E15" s="17"/>
      <c r="F15" s="17"/>
      <c r="G15" s="17"/>
      <c r="I15" s="17"/>
    </row>
    <row r="16">
      <c r="B16" s="27" t="s">
        <v>80</v>
      </c>
      <c r="C16" s="28">
        <f>max(Dataset!I2:I1003)</f>
        <v>3000</v>
      </c>
      <c r="E16" s="17"/>
      <c r="I16" s="17"/>
    </row>
    <row r="17">
      <c r="B17" s="27" t="s">
        <v>81</v>
      </c>
      <c r="C17" s="32">
        <f>MEDIAN((Dataset!I2:I1003))</f>
        <v>550</v>
      </c>
      <c r="E17" s="17"/>
      <c r="F17" s="18" t="s">
        <v>82</v>
      </c>
      <c r="G17" s="19"/>
      <c r="I17" s="17"/>
    </row>
    <row r="18">
      <c r="E18" s="17"/>
      <c r="F18" s="21"/>
      <c r="G18" s="22"/>
      <c r="I18" s="17"/>
    </row>
    <row r="19">
      <c r="E19" s="17"/>
      <c r="F19" s="25" t="str">
        <f>Compras!B4</f>
        <v>Transferencia</v>
      </c>
      <c r="G19" s="26"/>
      <c r="I19" s="17"/>
    </row>
  </sheetData>
  <mergeCells count="12">
    <mergeCell ref="F9:G9"/>
    <mergeCell ref="F12:G13"/>
    <mergeCell ref="F14:G14"/>
    <mergeCell ref="F17:G18"/>
    <mergeCell ref="F19:G19"/>
    <mergeCell ref="B2:C2"/>
    <mergeCell ref="F2:G3"/>
    <mergeCell ref="I2:J3"/>
    <mergeCell ref="F4:G4"/>
    <mergeCell ref="I4:J4"/>
    <mergeCell ref="F7:G8"/>
    <mergeCell ref="B12:C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9.38"/>
    <col customWidth="1" min="3" max="3" width="16.5"/>
  </cols>
  <sheetData>
    <row r="1">
      <c r="B1" s="33"/>
      <c r="C1" s="33"/>
    </row>
    <row r="2">
      <c r="B2" s="34" t="s">
        <v>83</v>
      </c>
    </row>
    <row r="3">
      <c r="D3" s="33"/>
      <c r="E3" s="33"/>
    </row>
    <row r="4">
      <c r="B4" s="35" t="s">
        <v>46</v>
      </c>
      <c r="C4" s="35">
        <f>COUNTIFS(Dataset!E2:E1011,"Transferencia")</f>
        <v>47</v>
      </c>
      <c r="E4" s="36" t="s">
        <v>84</v>
      </c>
    </row>
    <row r="5">
      <c r="B5" s="37" t="s">
        <v>49</v>
      </c>
      <c r="C5" s="37">
        <f>COUNTIFS(Dataset!E2:E1011,"Tarjeta")</f>
        <v>38</v>
      </c>
    </row>
    <row r="6">
      <c r="B6" s="37" t="s">
        <v>65</v>
      </c>
      <c r="C6" s="37">
        <f>COUNTIFS(Dataset!E2:E1011,"Efectivo")</f>
        <v>35</v>
      </c>
    </row>
    <row r="7">
      <c r="B7" s="37" t="s">
        <v>43</v>
      </c>
      <c r="C7" s="37">
        <f>COUNTIFS(Dataset!E2:E1011,"Desconocido")</f>
        <v>0</v>
      </c>
    </row>
    <row r="9" ht="7.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1">
      <c r="B11" s="34" t="s">
        <v>85</v>
      </c>
    </row>
    <row r="12">
      <c r="B12" s="39"/>
    </row>
    <row r="13">
      <c r="B13" s="40" t="str">
        <f>IFERROR(__xludf.DUMMYFUNCTION("query(Dataset!D:F,""select D, sum(F) group by D order by sum(F) desc label sum(F) 'Cantidad'"")"),"Producto")</f>
        <v>Producto</v>
      </c>
      <c r="C13" s="40" t="str">
        <f>IFERROR(__xludf.DUMMYFUNCTION("""COMPUTED_VALUE"""),"Cantidad")</f>
        <v>Cantidad</v>
      </c>
    </row>
    <row r="14">
      <c r="B14" s="35" t="str">
        <f>IFERROR(__xludf.DUMMYFUNCTION("""COMPUTED_VALUE"""),"luz")</f>
        <v>luz</v>
      </c>
      <c r="C14" s="35">
        <f>IFERROR(__xludf.DUMMYFUNCTION("""COMPUTED_VALUE"""),121.0)</f>
        <v>121</v>
      </c>
    </row>
    <row r="15">
      <c r="B15" s="37" t="str">
        <f>IFERROR(__xludf.DUMMYFUNCTION("""COMPUTED_VALUE"""),"bicicleta")</f>
        <v>bicicleta</v>
      </c>
      <c r="C15" s="37">
        <f>IFERROR(__xludf.DUMMYFUNCTION("""COMPUTED_VALUE"""),115.0)</f>
        <v>115</v>
      </c>
    </row>
    <row r="16">
      <c r="B16" s="37" t="str">
        <f>IFERROR(__xludf.DUMMYFUNCTION("""COMPUTED_VALUE"""),"cadena")</f>
        <v>cadena</v>
      </c>
      <c r="C16" s="37">
        <f>IFERROR(__xludf.DUMMYFUNCTION("""COMPUTED_VALUE"""),99.0)</f>
        <v>99</v>
      </c>
    </row>
    <row r="17">
      <c r="B17" s="37" t="str">
        <f>IFERROR(__xludf.DUMMYFUNCTION("""COMPUTED_VALUE"""),"bidon")</f>
        <v>bidon</v>
      </c>
      <c r="C17" s="37">
        <f>IFERROR(__xludf.DUMMYFUNCTION("""COMPUTED_VALUE"""),69.0)</f>
        <v>69</v>
      </c>
    </row>
    <row r="18">
      <c r="B18" s="37" t="str">
        <f>IFERROR(__xludf.DUMMYFUNCTION("""COMPUTED_VALUE"""),"guantes")</f>
        <v>guantes</v>
      </c>
      <c r="C18" s="37">
        <f>IFERROR(__xludf.DUMMYFUNCTION("""COMPUTED_VALUE"""),66.0)</f>
        <v>66</v>
      </c>
      <c r="E18" s="36" t="s">
        <v>86</v>
      </c>
    </row>
    <row r="19">
      <c r="B19" s="37" t="str">
        <f>IFERROR(__xludf.DUMMYFUNCTION("""COMPUTED_VALUE"""),"casco")</f>
        <v>casco</v>
      </c>
      <c r="C19" s="37">
        <f>IFERROR(__xludf.DUMMYFUNCTION("""COMPUTED_VALUE"""),44.0)</f>
        <v>44</v>
      </c>
    </row>
    <row r="20">
      <c r="B20" s="37" t="str">
        <f>IFERROR(__xludf.DUMMYFUNCTION("""COMPUTED_VALUE"""),"Desconocido")</f>
        <v>Desconocido</v>
      </c>
      <c r="C20" s="37">
        <f>IFERROR(__xludf.DUMMYFUNCTION("""COMPUTED_VALUE"""),20.0)</f>
        <v>20</v>
      </c>
    </row>
    <row r="21">
      <c r="B21" s="9"/>
      <c r="C21" s="9"/>
    </row>
  </sheetData>
  <mergeCells count="4">
    <mergeCell ref="B2:C2"/>
    <mergeCell ref="E4:F4"/>
    <mergeCell ref="B11:C11"/>
    <mergeCell ref="E18:K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4F5C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1.25"/>
  </cols>
  <sheetData>
    <row r="1" ht="21.75" customHeight="1">
      <c r="A1" s="34" t="s">
        <v>87</v>
      </c>
      <c r="D1" s="17"/>
      <c r="E1" s="17"/>
      <c r="F1" s="17"/>
      <c r="G1" s="17"/>
      <c r="H1" s="17"/>
      <c r="I1" s="17"/>
    </row>
    <row r="2">
      <c r="A2" s="41"/>
      <c r="B2" s="41"/>
      <c r="C2" s="41"/>
      <c r="D2" s="17"/>
      <c r="E2" s="17"/>
      <c r="F2" s="17"/>
      <c r="G2" s="17"/>
      <c r="H2" s="17"/>
      <c r="I2" s="17"/>
    </row>
    <row r="3">
      <c r="A3" s="42" t="str">
        <f>IFERROR(__xludf.DUMMYFUNCTION("query(Dataset!C:I,""select C, sum(F), sum(I) group by C order by sum(I) desc label sum(F) 'Productos vendidos', sum(I) 'Importe total'"")"),"Pais")</f>
        <v>Pais</v>
      </c>
      <c r="B3" s="42" t="str">
        <f>IFERROR(__xludf.DUMMYFUNCTION("""COMPUTED_VALUE"""),"Productos vendidos")</f>
        <v>Productos vendidos</v>
      </c>
      <c r="C3" s="42" t="str">
        <f>IFERROR(__xludf.DUMMYFUNCTION("""COMPUTED_VALUE"""),"Importe total")</f>
        <v>Importe total</v>
      </c>
      <c r="D3" s="17"/>
      <c r="E3" s="17"/>
      <c r="F3" s="17"/>
      <c r="G3" s="17"/>
      <c r="H3" s="17"/>
      <c r="I3" s="17"/>
    </row>
    <row r="4">
      <c r="A4" s="35" t="str">
        <f>IFERROR(__xludf.DUMMYFUNCTION("""COMPUTED_VALUE"""),"Argentina")</f>
        <v>Argentina</v>
      </c>
      <c r="B4" s="35">
        <f>IFERROR(__xludf.DUMMYFUNCTION("""COMPUTED_VALUE"""),156.0)</f>
        <v>156</v>
      </c>
      <c r="C4" s="35">
        <f>IFERROR(__xludf.DUMMYFUNCTION("""COMPUTED_VALUE"""),25700.0)</f>
        <v>25700</v>
      </c>
      <c r="D4" s="17"/>
      <c r="E4" s="17"/>
      <c r="F4" s="17"/>
      <c r="G4" s="17"/>
      <c r="H4" s="17"/>
      <c r="I4" s="17"/>
    </row>
    <row r="5">
      <c r="A5" s="37" t="str">
        <f>IFERROR(__xludf.DUMMYFUNCTION("""COMPUTED_VALUE"""),"Chile")</f>
        <v>Chile</v>
      </c>
      <c r="B5" s="37">
        <f>IFERROR(__xludf.DUMMYFUNCTION("""COMPUTED_VALUE"""),105.0)</f>
        <v>105</v>
      </c>
      <c r="C5" s="37">
        <f>IFERROR(__xludf.DUMMYFUNCTION("""COMPUTED_VALUE"""),20350.0)</f>
        <v>20350</v>
      </c>
      <c r="D5" s="17"/>
      <c r="E5" s="17"/>
      <c r="F5" s="17"/>
      <c r="G5" s="17"/>
      <c r="H5" s="17"/>
      <c r="I5" s="17"/>
    </row>
    <row r="6">
      <c r="A6" s="37" t="str">
        <f>IFERROR(__xludf.DUMMYFUNCTION("""COMPUTED_VALUE"""),"Uruguay")</f>
        <v>Uruguay</v>
      </c>
      <c r="B6" s="37">
        <f>IFERROR(__xludf.DUMMYFUNCTION("""COMPUTED_VALUE"""),107.0)</f>
        <v>107</v>
      </c>
      <c r="C6" s="37">
        <f>IFERROR(__xludf.DUMMYFUNCTION("""COMPUTED_VALUE"""),18900.0)</f>
        <v>18900</v>
      </c>
      <c r="D6" s="17"/>
      <c r="E6" s="17"/>
      <c r="F6" s="17"/>
      <c r="G6" s="17"/>
      <c r="H6" s="17"/>
      <c r="I6" s="17"/>
    </row>
    <row r="7">
      <c r="A7" s="37" t="str">
        <f>IFERROR(__xludf.DUMMYFUNCTION("""COMPUTED_VALUE"""),"Brasil")</f>
        <v>Brasil</v>
      </c>
      <c r="B7" s="37">
        <f>IFERROR(__xludf.DUMMYFUNCTION("""COMPUTED_VALUE"""),90.0)</f>
        <v>90</v>
      </c>
      <c r="C7" s="37">
        <f>IFERROR(__xludf.DUMMYFUNCTION("""COMPUTED_VALUE"""),16450.0)</f>
        <v>16450</v>
      </c>
      <c r="D7" s="17"/>
      <c r="E7" s="17"/>
      <c r="F7" s="17"/>
      <c r="G7" s="17"/>
      <c r="H7" s="17"/>
      <c r="I7" s="17"/>
    </row>
    <row r="8">
      <c r="A8" s="37" t="str">
        <f>IFERROR(__xludf.DUMMYFUNCTION("""COMPUTED_VALUE"""),"Perú")</f>
        <v>Perú</v>
      </c>
      <c r="B8" s="37">
        <f>IFERROR(__xludf.DUMMYFUNCTION("""COMPUTED_VALUE"""),53.0)</f>
        <v>53</v>
      </c>
      <c r="C8" s="37">
        <f>IFERROR(__xludf.DUMMYFUNCTION("""COMPUTED_VALUE"""),9100.0)</f>
        <v>9100</v>
      </c>
      <c r="D8" s="17"/>
      <c r="E8" s="43"/>
      <c r="F8" s="17"/>
      <c r="G8" s="17"/>
      <c r="H8" s="17"/>
      <c r="I8" s="17"/>
    </row>
    <row r="9">
      <c r="A9" s="37" t="str">
        <f>IFERROR(__xludf.DUMMYFUNCTION("""COMPUTED_VALUE"""),"Desconocido")</f>
        <v>Desconocido</v>
      </c>
      <c r="B9" s="37">
        <f>IFERROR(__xludf.DUMMYFUNCTION("""COMPUTED_VALUE"""),23.0)</f>
        <v>23</v>
      </c>
      <c r="C9" s="37">
        <f>IFERROR(__xludf.DUMMYFUNCTION("""COMPUTED_VALUE"""),6250.0)</f>
        <v>6250</v>
      </c>
      <c r="D9" s="17"/>
      <c r="E9" s="17"/>
      <c r="F9" s="17"/>
      <c r="G9" s="17"/>
      <c r="H9" s="17"/>
      <c r="I9" s="17"/>
    </row>
    <row r="10">
      <c r="A10" s="44"/>
      <c r="B10" s="45"/>
      <c r="C10" s="46"/>
      <c r="D10" s="17"/>
      <c r="E10" s="17"/>
      <c r="F10" s="17"/>
      <c r="G10" s="17"/>
      <c r="H10" s="17"/>
      <c r="I10" s="17"/>
    </row>
    <row r="11">
      <c r="A11" s="47" t="s">
        <v>88</v>
      </c>
      <c r="B11" s="48">
        <f t="shared" ref="B11:C11" si="1">SUM(B4:B9)</f>
        <v>534</v>
      </c>
      <c r="C11" s="48">
        <f t="shared" si="1"/>
        <v>96750</v>
      </c>
      <c r="D11" s="17"/>
      <c r="E11" s="17"/>
      <c r="F11" s="17"/>
      <c r="G11" s="17"/>
      <c r="H11" s="17"/>
      <c r="I11" s="17"/>
    </row>
    <row r="12">
      <c r="A12" s="17"/>
      <c r="B12" s="17"/>
      <c r="C12" s="17"/>
      <c r="D12" s="17"/>
      <c r="E12" s="17"/>
      <c r="F12" s="17"/>
      <c r="G12" s="17"/>
      <c r="H12" s="17"/>
      <c r="I12" s="17"/>
    </row>
    <row r="13">
      <c r="B13" s="49" t="s">
        <v>89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</row>
    <row r="15" ht="7.5" customHeight="1">
      <c r="A15" s="50"/>
      <c r="B15" s="50"/>
      <c r="C15" s="50"/>
      <c r="D15" s="50"/>
      <c r="E15" s="50"/>
      <c r="F15" s="50"/>
      <c r="G15" s="50"/>
      <c r="H15" s="50"/>
      <c r="I15" s="50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17"/>
      <c r="B16" s="17"/>
      <c r="C16" s="17"/>
      <c r="D16" s="17"/>
      <c r="E16" s="17"/>
      <c r="F16" s="17"/>
      <c r="G16" s="17"/>
      <c r="H16" s="17"/>
      <c r="I16" s="17"/>
    </row>
    <row r="17" ht="24.0" customHeight="1">
      <c r="A17" s="34" t="s">
        <v>90</v>
      </c>
      <c r="C17" s="17"/>
      <c r="D17" s="17"/>
      <c r="E17" s="17"/>
      <c r="F17" s="17"/>
      <c r="G17" s="17"/>
      <c r="H17" s="17"/>
      <c r="I17" s="17"/>
    </row>
    <row r="18">
      <c r="A18" s="17"/>
      <c r="B18" s="17"/>
      <c r="C18" s="17"/>
      <c r="D18" s="17"/>
      <c r="E18" s="17"/>
      <c r="F18" s="17"/>
      <c r="G18" s="17"/>
      <c r="H18" s="17"/>
      <c r="I18" s="17"/>
    </row>
    <row r="19">
      <c r="A19" s="42" t="str">
        <f>IFERROR(__xludf.DUMMYFUNCTION("query(Dataset!A:I,""select C, count(A) where C is not null group by C order by count(A) desc label count(A) 'Clientes'"")"),"Pais")</f>
        <v>Pais</v>
      </c>
      <c r="B19" s="42" t="str">
        <f>IFERROR(__xludf.DUMMYFUNCTION("""COMPUTED_VALUE"""),"Clientes")</f>
        <v>Clientes</v>
      </c>
      <c r="C19" s="17"/>
      <c r="D19" s="17"/>
      <c r="E19" s="17"/>
      <c r="F19" s="17"/>
      <c r="G19" s="17"/>
      <c r="H19" s="17"/>
      <c r="I19" s="17"/>
    </row>
    <row r="20">
      <c r="A20" s="35" t="str">
        <f>IFERROR(__xludf.DUMMYFUNCTION("""COMPUTED_VALUE"""),"Argentina")</f>
        <v>Argentina</v>
      </c>
      <c r="B20" s="35">
        <f>IFERROR(__xludf.DUMMYFUNCTION("""COMPUTED_VALUE"""),35.0)</f>
        <v>35</v>
      </c>
      <c r="C20" s="17"/>
      <c r="D20" s="17"/>
      <c r="E20" s="17"/>
      <c r="F20" s="17"/>
      <c r="G20" s="17"/>
      <c r="H20" s="17"/>
      <c r="I20" s="17"/>
    </row>
    <row r="21">
      <c r="A21" s="37" t="str">
        <f>IFERROR(__xludf.DUMMYFUNCTION("""COMPUTED_VALUE"""),"Uruguay")</f>
        <v>Uruguay</v>
      </c>
      <c r="B21" s="37">
        <f>IFERROR(__xludf.DUMMYFUNCTION("""COMPUTED_VALUE"""),25.0)</f>
        <v>25</v>
      </c>
      <c r="C21" s="17"/>
      <c r="D21" s="17"/>
      <c r="E21" s="17"/>
      <c r="F21" s="17"/>
      <c r="G21" s="17"/>
      <c r="H21" s="17"/>
      <c r="I21" s="17"/>
    </row>
    <row r="22">
      <c r="A22" s="37" t="str">
        <f>IFERROR(__xludf.DUMMYFUNCTION("""COMPUTED_VALUE"""),"Chile")</f>
        <v>Chile</v>
      </c>
      <c r="B22" s="37">
        <f>IFERROR(__xludf.DUMMYFUNCTION("""COMPUTED_VALUE"""),21.0)</f>
        <v>21</v>
      </c>
      <c r="C22" s="17"/>
      <c r="D22" s="17"/>
      <c r="E22" s="17"/>
      <c r="F22" s="17"/>
      <c r="G22" s="17"/>
      <c r="H22" s="17"/>
      <c r="I22" s="17"/>
    </row>
    <row r="23">
      <c r="A23" s="37" t="str">
        <f>IFERROR(__xludf.DUMMYFUNCTION("""COMPUTED_VALUE"""),"Brasil")</f>
        <v>Brasil</v>
      </c>
      <c r="B23" s="37">
        <f>IFERROR(__xludf.DUMMYFUNCTION("""COMPUTED_VALUE"""),20.0)</f>
        <v>20</v>
      </c>
      <c r="C23" s="17"/>
      <c r="D23" s="17"/>
      <c r="E23" s="17"/>
      <c r="F23" s="17"/>
      <c r="G23" s="17"/>
      <c r="H23" s="17"/>
      <c r="I23" s="17"/>
    </row>
    <row r="24">
      <c r="A24" s="37" t="str">
        <f>IFERROR(__xludf.DUMMYFUNCTION("""COMPUTED_VALUE"""),"Perú")</f>
        <v>Perú</v>
      </c>
      <c r="B24" s="37">
        <f>IFERROR(__xludf.DUMMYFUNCTION("""COMPUTED_VALUE"""),14.0)</f>
        <v>14</v>
      </c>
      <c r="C24" s="17"/>
      <c r="D24" s="17"/>
      <c r="E24" s="17"/>
      <c r="F24" s="17"/>
      <c r="G24" s="17"/>
      <c r="H24" s="17"/>
      <c r="I24" s="17"/>
    </row>
    <row r="25">
      <c r="A25" s="37" t="str">
        <f>IFERROR(__xludf.DUMMYFUNCTION("""COMPUTED_VALUE"""),"Desconocido")</f>
        <v>Desconocido</v>
      </c>
      <c r="B25" s="37">
        <f>IFERROR(__xludf.DUMMYFUNCTION("""COMPUTED_VALUE"""),5.0)</f>
        <v>5</v>
      </c>
      <c r="C25" s="17"/>
      <c r="D25" s="17"/>
      <c r="E25" s="17"/>
      <c r="F25" s="17"/>
      <c r="G25" s="17"/>
      <c r="H25" s="17"/>
      <c r="I25" s="17"/>
    </row>
    <row r="26">
      <c r="A26" s="52"/>
      <c r="B26" s="53"/>
      <c r="C26" s="17"/>
      <c r="D26" s="17"/>
      <c r="E26" s="17"/>
      <c r="F26" s="17"/>
      <c r="G26" s="17"/>
      <c r="H26" s="17"/>
      <c r="I26" s="17"/>
    </row>
    <row r="27">
      <c r="A27" s="47" t="s">
        <v>91</v>
      </c>
      <c r="B27" s="48">
        <f>SUM(B20:B25)</f>
        <v>120</v>
      </c>
    </row>
    <row r="28">
      <c r="A28" s="17"/>
      <c r="B28" s="17"/>
      <c r="C28" s="17"/>
      <c r="D28" s="17"/>
      <c r="E28" s="17"/>
      <c r="F28" s="17"/>
      <c r="G28" s="17"/>
      <c r="H28" s="17"/>
      <c r="I28" s="17"/>
    </row>
    <row r="29">
      <c r="B29" s="49" t="s">
        <v>92</v>
      </c>
    </row>
  </sheetData>
  <mergeCells count="4">
    <mergeCell ref="A1:C1"/>
    <mergeCell ref="B13:J13"/>
    <mergeCell ref="A17:B17"/>
    <mergeCell ref="B29:I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mergeCells count="1">
    <mergeCell ref="A1:C1"/>
  </mergeCells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25"/>
  </cols>
  <sheetData>
    <row r="1">
      <c r="A1" s="56" t="s">
        <v>115</v>
      </c>
      <c r="C1" s="57"/>
    </row>
    <row r="3"/>
    <row r="4"/>
    <row r="5"/>
    <row r="6"/>
    <row r="7"/>
    <row r="8"/>
    <row r="9"/>
    <row r="10"/>
    <row r="11">
      <c r="A11" s="54"/>
      <c r="B11" s="54"/>
    </row>
  </sheetData>
  <mergeCells count="1">
    <mergeCell ref="A1:B2"/>
  </mergeCells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25"/>
    <col customWidth="1" min="5" max="5" width="18.75"/>
  </cols>
  <sheetData>
    <row r="1">
      <c r="A1" s="58" t="s">
        <v>117</v>
      </c>
      <c r="C1" s="59"/>
      <c r="D1" s="58" t="s">
        <v>118</v>
      </c>
      <c r="F1" s="57"/>
    </row>
    <row r="2">
      <c r="C2" s="59"/>
    </row>
    <row r="3"/>
    <row r="4"/>
    <row r="5"/>
    <row r="6"/>
    <row r="7"/>
    <row r="8"/>
    <row r="9"/>
  </sheetData>
  <mergeCells count="2">
    <mergeCell ref="A1:B2"/>
    <mergeCell ref="D1:E2"/>
  </mergeCells>
  <drawing r:id="rId3"/>
  <tableParts count="2">
    <tablePart r:id="rId6"/>
    <tablePart r:id="rId7"/>
  </tableParts>
</worksheet>
</file>