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hangyushiuan/Desktop/2022Spring/FIN567/Project/Part1/"/>
    </mc:Choice>
  </mc:AlternateContent>
  <xr:revisionPtr revIDLastSave="0" documentId="13_ncr:1_{AA2B5D3B-54AE-904A-853E-3E0BDCD35728}" xr6:coauthVersionLast="47" xr6:coauthVersionMax="47" xr10:uidLastSave="{00000000-0000-0000-0000-000000000000}"/>
  <bookViews>
    <workbookView xWindow="1800" yWindow="500" windowWidth="23240" windowHeight="15480" xr2:uid="{00000000-000D-0000-FFFF-FFFF00000000}"/>
  </bookViews>
  <sheets>
    <sheet name="Option prices" sheetId="1" r:id="rId1"/>
    <sheet name="Fig.value f(S)" sheetId="11" r:id="rId2"/>
    <sheet name="Fig.value f(%)" sheetId="12" r:id="rId3"/>
    <sheet name="calculations for figure" sheetId="9" r:id="rId4"/>
    <sheet name="zero-coupon yield curve" sheetId="2" r:id="rId5"/>
    <sheet name="for part 3" sheetId="13" r:id="rId6"/>
  </sheets>
  <externalReferences>
    <externalReference r:id="rId7"/>
    <externalReference r:id="rId8"/>
    <externalReference r:id="rId9"/>
  </externalReferences>
  <definedNames>
    <definedName name="d">[1]Stock!$D$13</definedName>
    <definedName name="date">'Option prices'!$B$3</definedName>
    <definedName name="div">'[2]value of repl. port.'!$I$36</definedName>
    <definedName name="Dt">[1]Stock!$D$11</definedName>
    <definedName name="Face">[1]ConvBond!$F$17</definedName>
    <definedName name="h">[3]Stock!$B$9</definedName>
    <definedName name="K">[1]Stock!$D$5</definedName>
    <definedName name="MaturityDate">[2]Overview!$B$7</definedName>
    <definedName name="N">[1]Stock!$D$10</definedName>
    <definedName name="p">[1]Stock!$D$14</definedName>
    <definedName name="PricingDate">[2]Overview!$B$4</definedName>
    <definedName name="q">'Option prices'!$B$5</definedName>
    <definedName name="rate">'[2]value of repl. port.'!$I$35</definedName>
    <definedName name="Ratio">[1]ConvBond!$F$16</definedName>
    <definedName name="S">'Option prices'!$B$4</definedName>
    <definedName name="sigma">[1]Stock!$D$6</definedName>
    <definedName name="sigma3">'[2]value of repl. port.'!$K$38</definedName>
    <definedName name="solver_adj" localSheetId="0" hidden="1">'Option prices'!$M$10:$M$29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'Option prices'!$S$29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trike1">'[2]value of repl. port.'!$I$37</definedName>
    <definedName name="Strike3">'[2]value of repl. port.'!$K$37</definedName>
    <definedName name="T">[1]Stock!$D$9</definedName>
    <definedName name="tau">'[2]value of repl. port.'!$I$33</definedName>
    <definedName name="u">[1]Stock!$D$12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4" i="1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F21" i="13"/>
  <c r="E21" i="13"/>
  <c r="D21" i="13"/>
  <c r="C21" i="13"/>
  <c r="B21" i="13"/>
  <c r="A21" i="13"/>
  <c r="F20" i="13"/>
  <c r="E20" i="13"/>
  <c r="D20" i="13"/>
  <c r="C20" i="13"/>
  <c r="B20" i="13"/>
  <c r="A20" i="13"/>
  <c r="F19" i="13"/>
  <c r="E19" i="13"/>
  <c r="D19" i="13"/>
  <c r="C19" i="13"/>
  <c r="B19" i="13"/>
  <c r="A19" i="13"/>
  <c r="F18" i="13"/>
  <c r="E18" i="13"/>
  <c r="D18" i="13"/>
  <c r="C18" i="13"/>
  <c r="B18" i="13"/>
  <c r="A18" i="13"/>
  <c r="F17" i="13"/>
  <c r="E17" i="13"/>
  <c r="D17" i="13"/>
  <c r="C17" i="13"/>
  <c r="B17" i="13"/>
  <c r="A17" i="13"/>
  <c r="F16" i="13"/>
  <c r="E16" i="13"/>
  <c r="D16" i="13"/>
  <c r="C16" i="13"/>
  <c r="B16" i="13"/>
  <c r="A16" i="13"/>
  <c r="F15" i="13"/>
  <c r="E15" i="13"/>
  <c r="D15" i="13"/>
  <c r="C15" i="13"/>
  <c r="B15" i="13"/>
  <c r="A15" i="13"/>
  <c r="F14" i="13"/>
  <c r="E14" i="13"/>
  <c r="D14" i="13"/>
  <c r="C14" i="13"/>
  <c r="B14" i="13"/>
  <c r="A14" i="13"/>
  <c r="F13" i="13"/>
  <c r="E13" i="13"/>
  <c r="D13" i="13"/>
  <c r="C13" i="13"/>
  <c r="B13" i="13"/>
  <c r="A13" i="13"/>
  <c r="F12" i="13"/>
  <c r="E12" i="13"/>
  <c r="D12" i="13"/>
  <c r="C12" i="13"/>
  <c r="B12" i="13"/>
  <c r="A12" i="13"/>
  <c r="F11" i="13"/>
  <c r="E11" i="13"/>
  <c r="D11" i="13"/>
  <c r="C11" i="13"/>
  <c r="B11" i="13"/>
  <c r="A11" i="13"/>
  <c r="F10" i="13"/>
  <c r="E10" i="13"/>
  <c r="D10" i="13"/>
  <c r="C10" i="13"/>
  <c r="B10" i="13"/>
  <c r="A10" i="13"/>
  <c r="F9" i="13"/>
  <c r="E9" i="13"/>
  <c r="D9" i="13"/>
  <c r="C9" i="13"/>
  <c r="B9" i="13"/>
  <c r="A9" i="13"/>
  <c r="F8" i="13"/>
  <c r="E8" i="13"/>
  <c r="D8" i="13"/>
  <c r="C8" i="13"/>
  <c r="B8" i="13"/>
  <c r="A8" i="13"/>
  <c r="F7" i="13"/>
  <c r="E7" i="13"/>
  <c r="D7" i="13"/>
  <c r="C7" i="13"/>
  <c r="B7" i="13"/>
  <c r="A7" i="13"/>
  <c r="F6" i="13"/>
  <c r="E6" i="13"/>
  <c r="D6" i="13"/>
  <c r="C6" i="13"/>
  <c r="B6" i="13"/>
  <c r="A6" i="13"/>
  <c r="F5" i="13"/>
  <c r="E5" i="13"/>
  <c r="D5" i="13"/>
  <c r="C5" i="13"/>
  <c r="B5" i="13"/>
  <c r="A5" i="13"/>
  <c r="F4" i="13"/>
  <c r="E4" i="13"/>
  <c r="D4" i="13"/>
  <c r="C4" i="13"/>
  <c r="B4" i="13"/>
  <c r="A4" i="13"/>
  <c r="F3" i="13"/>
  <c r="E3" i="13"/>
  <c r="D3" i="13"/>
  <c r="C3" i="13"/>
  <c r="B3" i="13"/>
  <c r="A3" i="13"/>
  <c r="F2" i="13"/>
  <c r="E2" i="13"/>
  <c r="D2" i="13"/>
  <c r="C2" i="13"/>
  <c r="B2" i="13"/>
  <c r="A2" i="13"/>
  <c r="G1" i="13"/>
  <c r="F1" i="13"/>
  <c r="E1" i="13"/>
  <c r="E4" i="1" l="1"/>
  <c r="J29" i="1" l="1"/>
  <c r="I21" i="13" s="1"/>
  <c r="J28" i="1"/>
  <c r="I20" i="13" s="1"/>
  <c r="J27" i="1"/>
  <c r="I19" i="13" s="1"/>
  <c r="J26" i="1"/>
  <c r="I18" i="13" s="1"/>
  <c r="J25" i="1"/>
  <c r="I17" i="13" s="1"/>
  <c r="J24" i="1"/>
  <c r="I16" i="13" s="1"/>
  <c r="A34" i="9" l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4" i="9"/>
  <c r="F4" i="9"/>
  <c r="E4" i="9"/>
  <c r="H5" i="1"/>
  <c r="H5" i="9" s="1"/>
  <c r="E5" i="1"/>
  <c r="E5" i="9" s="1"/>
  <c r="F5" i="1"/>
  <c r="F5" i="9" s="1"/>
  <c r="I8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B5" i="9"/>
  <c r="B4" i="9"/>
  <c r="B6" i="9"/>
  <c r="A6" i="9"/>
  <c r="L6" i="1"/>
  <c r="K6" i="1"/>
  <c r="J6" i="1"/>
  <c r="I6" i="1"/>
  <c r="G4" i="1"/>
  <c r="G4" i="9" s="1"/>
  <c r="J10" i="1"/>
  <c r="I30" i="1"/>
  <c r="K29" i="1"/>
  <c r="K28" i="1"/>
  <c r="K27" i="1"/>
  <c r="K26" i="1"/>
  <c r="K25" i="1"/>
  <c r="K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G9" i="9" l="1"/>
  <c r="I2" i="13"/>
  <c r="K13" i="1"/>
  <c r="I5" i="13"/>
  <c r="K15" i="1"/>
  <c r="I7" i="13"/>
  <c r="K17" i="1"/>
  <c r="I9" i="13"/>
  <c r="K16" i="1"/>
  <c r="I8" i="13"/>
  <c r="K19" i="1"/>
  <c r="I11" i="13"/>
  <c r="K21" i="1"/>
  <c r="I13" i="13"/>
  <c r="H28" i="9"/>
  <c r="J21" i="13"/>
  <c r="G5" i="1"/>
  <c r="G5" i="9" s="1"/>
  <c r="K20" i="1"/>
  <c r="I12" i="13"/>
  <c r="H23" i="9"/>
  <c r="J16" i="13"/>
  <c r="K23" i="1"/>
  <c r="I15" i="13"/>
  <c r="K22" i="1"/>
  <c r="I14" i="13"/>
  <c r="H24" i="9"/>
  <c r="J17" i="13"/>
  <c r="H25" i="9"/>
  <c r="J18" i="13"/>
  <c r="K14" i="1"/>
  <c r="I6" i="13"/>
  <c r="K18" i="1"/>
  <c r="I10" i="13"/>
  <c r="H26" i="9"/>
  <c r="J19" i="13"/>
  <c r="K11" i="1"/>
  <c r="I3" i="13"/>
  <c r="K12" i="1"/>
  <c r="I4" i="13"/>
  <c r="H27" i="9"/>
  <c r="J20" i="13"/>
  <c r="G13" i="9"/>
  <c r="G17" i="9"/>
  <c r="G21" i="9"/>
  <c r="G25" i="9"/>
  <c r="H6" i="1"/>
  <c r="H6" i="9" s="1"/>
  <c r="G12" i="9"/>
  <c r="G16" i="9"/>
  <c r="G20" i="9"/>
  <c r="G24" i="9"/>
  <c r="G28" i="9"/>
  <c r="G11" i="9"/>
  <c r="G15" i="9"/>
  <c r="G19" i="9"/>
  <c r="G23" i="9"/>
  <c r="G27" i="9"/>
  <c r="E6" i="1"/>
  <c r="F6" i="9" s="1"/>
  <c r="G10" i="9"/>
  <c r="G14" i="9"/>
  <c r="G18" i="9"/>
  <c r="G22" i="9"/>
  <c r="G26" i="9"/>
  <c r="L10" i="1"/>
  <c r="F6" i="1"/>
  <c r="E6" i="9" s="1"/>
  <c r="G6" i="1"/>
  <c r="G6" i="9" s="1"/>
  <c r="K10" i="1"/>
  <c r="J2" i="13" s="1"/>
  <c r="L27" i="1"/>
  <c r="K19" i="13" s="1"/>
  <c r="L14" i="1"/>
  <c r="K6" i="13" s="1"/>
  <c r="L23" i="1"/>
  <c r="K15" i="13" s="1"/>
  <c r="L25" i="1"/>
  <c r="K17" i="13" s="1"/>
  <c r="L18" i="1"/>
  <c r="K10" i="13" s="1"/>
  <c r="L29" i="1"/>
  <c r="K21" i="13" s="1"/>
  <c r="L11" i="1"/>
  <c r="L15" i="1"/>
  <c r="L22" i="1"/>
  <c r="L26" i="1"/>
  <c r="L19" i="1"/>
  <c r="L20" i="1"/>
  <c r="L12" i="1"/>
  <c r="L16" i="1"/>
  <c r="L13" i="1"/>
  <c r="L17" i="1"/>
  <c r="L24" i="1"/>
  <c r="L28" i="1"/>
  <c r="L21" i="1"/>
  <c r="H13" i="9" l="1"/>
  <c r="J6" i="13"/>
  <c r="H18" i="9"/>
  <c r="J11" i="13"/>
  <c r="H17" i="9"/>
  <c r="J10" i="13"/>
  <c r="I11" i="9"/>
  <c r="K4" i="13"/>
  <c r="H15" i="9"/>
  <c r="J8" i="13"/>
  <c r="I19" i="9"/>
  <c r="K12" i="13"/>
  <c r="I10" i="9"/>
  <c r="K3" i="13"/>
  <c r="H16" i="9"/>
  <c r="J9" i="13"/>
  <c r="H11" i="9"/>
  <c r="J4" i="13"/>
  <c r="H22" i="9"/>
  <c r="J15" i="13"/>
  <c r="I9" i="9"/>
  <c r="K2" i="13"/>
  <c r="H20" i="9"/>
  <c r="J13" i="13"/>
  <c r="I14" i="9"/>
  <c r="K7" i="13"/>
  <c r="H21" i="9"/>
  <c r="J14" i="13"/>
  <c r="H14" i="9"/>
  <c r="J7" i="13"/>
  <c r="I15" i="9"/>
  <c r="K8" i="13"/>
  <c r="I25" i="9"/>
  <c r="K18" i="13"/>
  <c r="I27" i="9"/>
  <c r="K20" i="13"/>
  <c r="H12" i="9"/>
  <c r="J5" i="13"/>
  <c r="I18" i="9"/>
  <c r="K11" i="13"/>
  <c r="I21" i="9"/>
  <c r="K14" i="13"/>
  <c r="I16" i="9"/>
  <c r="K9" i="13"/>
  <c r="H19" i="9"/>
  <c r="J12" i="13"/>
  <c r="I20" i="9"/>
  <c r="K13" i="13"/>
  <c r="H10" i="9"/>
  <c r="J3" i="13"/>
  <c r="I23" i="9"/>
  <c r="K16" i="13"/>
  <c r="I12" i="9"/>
  <c r="K5" i="13"/>
  <c r="U10" i="1"/>
  <c r="U29" i="1"/>
  <c r="I28" i="9"/>
  <c r="T14" i="1"/>
  <c r="I13" i="9"/>
  <c r="T18" i="1"/>
  <c r="I17" i="9"/>
  <c r="T10" i="1"/>
  <c r="U25" i="1"/>
  <c r="I24" i="9"/>
  <c r="U27" i="1"/>
  <c r="I26" i="9"/>
  <c r="U23" i="1"/>
  <c r="I22" i="9"/>
  <c r="H9" i="9"/>
  <c r="T27" i="1"/>
  <c r="T23" i="1"/>
  <c r="U14" i="1"/>
  <c r="T25" i="1"/>
  <c r="T29" i="1"/>
  <c r="U18" i="1"/>
  <c r="U17" i="1"/>
  <c r="T17" i="1"/>
  <c r="U19" i="1"/>
  <c r="T19" i="1"/>
  <c r="U11" i="1"/>
  <c r="T11" i="1"/>
  <c r="U21" i="1"/>
  <c r="T21" i="1"/>
  <c r="U13" i="1"/>
  <c r="T13" i="1"/>
  <c r="T26" i="1"/>
  <c r="U26" i="1"/>
  <c r="U28" i="1"/>
  <c r="T28" i="1"/>
  <c r="U16" i="1"/>
  <c r="T16" i="1"/>
  <c r="U22" i="1"/>
  <c r="T22" i="1"/>
  <c r="T24" i="1"/>
  <c r="U24" i="1"/>
  <c r="U12" i="1"/>
  <c r="T12" i="1"/>
  <c r="T20" i="1"/>
  <c r="U20" i="1"/>
  <c r="U15" i="1"/>
  <c r="T15" i="1"/>
  <c r="R18" i="1" l="1"/>
  <c r="R10" i="1"/>
  <c r="R27" i="1"/>
  <c r="R14" i="1"/>
  <c r="R23" i="1"/>
  <c r="R29" i="1"/>
  <c r="R25" i="1"/>
  <c r="R16" i="1"/>
  <c r="R21" i="1"/>
  <c r="R19" i="1"/>
  <c r="R15" i="1"/>
  <c r="R20" i="1"/>
  <c r="R24" i="1"/>
  <c r="R28" i="1"/>
  <c r="R13" i="1"/>
  <c r="R11" i="1"/>
  <c r="R17" i="1"/>
  <c r="R12" i="1"/>
  <c r="R22" i="1"/>
  <c r="R26" i="1"/>
  <c r="H29" i="1" l="1"/>
  <c r="G21" i="13" s="1"/>
  <c r="H28" i="1"/>
  <c r="G20" i="13" s="1"/>
  <c r="H27" i="1"/>
  <c r="G19" i="13" s="1"/>
  <c r="H26" i="1"/>
  <c r="G18" i="13" s="1"/>
  <c r="H25" i="1"/>
  <c r="G17" i="13" s="1"/>
  <c r="H24" i="1"/>
  <c r="G16" i="13" s="1"/>
  <c r="H23" i="1"/>
  <c r="G15" i="13" s="1"/>
  <c r="H22" i="1"/>
  <c r="G14" i="13" s="1"/>
  <c r="H21" i="1"/>
  <c r="G13" i="13" s="1"/>
  <c r="H20" i="1"/>
  <c r="G12" i="13" s="1"/>
  <c r="H19" i="1"/>
  <c r="G11" i="13" s="1"/>
  <c r="H18" i="1"/>
  <c r="G10" i="13" s="1"/>
  <c r="H17" i="1"/>
  <c r="G9" i="13" s="1"/>
  <c r="H16" i="1"/>
  <c r="G8" i="13" s="1"/>
  <c r="H15" i="1"/>
  <c r="G7" i="13" s="1"/>
  <c r="H14" i="1"/>
  <c r="G6" i="13" s="1"/>
  <c r="H13" i="1"/>
  <c r="G5" i="13" s="1"/>
  <c r="H12" i="1"/>
  <c r="G4" i="13" s="1"/>
  <c r="H11" i="1"/>
  <c r="G3" i="13" s="1"/>
  <c r="H10" i="1"/>
  <c r="G2" i="13" s="1"/>
  <c r="N11" i="1" l="1"/>
  <c r="O11" i="1"/>
  <c r="P11" i="1"/>
  <c r="Q11" i="1"/>
  <c r="Q15" i="1"/>
  <c r="N15" i="1"/>
  <c r="O15" i="1"/>
  <c r="P15" i="1"/>
  <c r="N19" i="1"/>
  <c r="P19" i="1"/>
  <c r="O19" i="1"/>
  <c r="Q19" i="1"/>
  <c r="Q23" i="1"/>
  <c r="O23" i="1"/>
  <c r="N23" i="1"/>
  <c r="P23" i="1"/>
  <c r="O27" i="1"/>
  <c r="N27" i="1"/>
  <c r="Q27" i="1"/>
  <c r="P27" i="1"/>
  <c r="Q12" i="1"/>
  <c r="P12" i="1"/>
  <c r="N12" i="1"/>
  <c r="O12" i="1"/>
  <c r="P16" i="1"/>
  <c r="O16" i="1"/>
  <c r="N16" i="1"/>
  <c r="Q16" i="1"/>
  <c r="P20" i="1"/>
  <c r="N20" i="1"/>
  <c r="Q20" i="1"/>
  <c r="O20" i="1"/>
  <c r="O24" i="1"/>
  <c r="Q24" i="1"/>
  <c r="P24" i="1"/>
  <c r="N24" i="1"/>
  <c r="P28" i="1"/>
  <c r="Q28" i="1"/>
  <c r="N28" i="1"/>
  <c r="O28" i="1"/>
  <c r="O13" i="1"/>
  <c r="N13" i="1"/>
  <c r="Q13" i="1"/>
  <c r="P13" i="1"/>
  <c r="N17" i="1"/>
  <c r="Q17" i="1"/>
  <c r="O17" i="1"/>
  <c r="P17" i="1"/>
  <c r="N21" i="1"/>
  <c r="O21" i="1"/>
  <c r="P21" i="1"/>
  <c r="Q21" i="1"/>
  <c r="P25" i="1"/>
  <c r="N25" i="1"/>
  <c r="Q25" i="1"/>
  <c r="O25" i="1"/>
  <c r="N29" i="1"/>
  <c r="Q29" i="1"/>
  <c r="P29" i="1"/>
  <c r="O29" i="1"/>
  <c r="O10" i="1"/>
  <c r="Q10" i="1"/>
  <c r="N10" i="1"/>
  <c r="P10" i="1"/>
  <c r="O14" i="1"/>
  <c r="Q14" i="1"/>
  <c r="N14" i="1"/>
  <c r="P14" i="1"/>
  <c r="O18" i="1"/>
  <c r="N18" i="1"/>
  <c r="Q18" i="1"/>
  <c r="P18" i="1"/>
  <c r="O22" i="1"/>
  <c r="N22" i="1"/>
  <c r="Q22" i="1"/>
  <c r="P22" i="1"/>
  <c r="P26" i="1"/>
  <c r="Q26" i="1"/>
  <c r="N26" i="1"/>
  <c r="O26" i="1"/>
  <c r="F28" i="9"/>
  <c r="W77" i="9" s="1"/>
  <c r="F27" i="9"/>
  <c r="V77" i="9" s="1"/>
  <c r="F26" i="9"/>
  <c r="U77" i="9" s="1"/>
  <c r="F25" i="9"/>
  <c r="T77" i="9" s="1"/>
  <c r="F24" i="9"/>
  <c r="S77" i="9" s="1"/>
  <c r="F23" i="9"/>
  <c r="R77" i="9" s="1"/>
  <c r="F22" i="9"/>
  <c r="Q77" i="9" s="1"/>
  <c r="F21" i="9"/>
  <c r="P77" i="9" s="1"/>
  <c r="F20" i="9"/>
  <c r="O77" i="9" s="1"/>
  <c r="F19" i="9"/>
  <c r="N77" i="9" s="1"/>
  <c r="F18" i="9"/>
  <c r="M77" i="9" s="1"/>
  <c r="F17" i="9"/>
  <c r="L77" i="9" s="1"/>
  <c r="F16" i="9"/>
  <c r="K77" i="9" s="1"/>
  <c r="F15" i="9"/>
  <c r="J77" i="9" s="1"/>
  <c r="F14" i="9"/>
  <c r="I77" i="9" s="1"/>
  <c r="F13" i="9"/>
  <c r="H77" i="9" s="1"/>
  <c r="F12" i="9"/>
  <c r="G77" i="9" s="1"/>
  <c r="F11" i="9"/>
  <c r="F77" i="9" s="1"/>
  <c r="F10" i="9"/>
  <c r="E77" i="9" s="1"/>
  <c r="F9" i="9"/>
  <c r="D77" i="9" s="1"/>
  <c r="A80" i="9"/>
  <c r="A83" i="9"/>
  <c r="A82" i="9" l="1"/>
  <c r="A81" i="9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/>
  <c r="J28" i="9" l="1"/>
  <c r="J27" i="9"/>
  <c r="J26" i="9"/>
  <c r="J25" i="9"/>
  <c r="J24" i="9"/>
  <c r="J23" i="9"/>
  <c r="AF31" i="9" s="1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G78" i="9" l="1"/>
  <c r="J30" i="9"/>
  <c r="K79" i="9"/>
  <c r="R31" i="9"/>
  <c r="S79" i="9"/>
  <c r="AH31" i="9"/>
  <c r="N78" i="9"/>
  <c r="X30" i="9"/>
  <c r="H78" i="9"/>
  <c r="L30" i="9"/>
  <c r="E79" i="9"/>
  <c r="F31" i="9"/>
  <c r="J78" i="9"/>
  <c r="P30" i="9"/>
  <c r="H31" i="9"/>
  <c r="F79" i="9"/>
  <c r="N79" i="9"/>
  <c r="X31" i="9"/>
  <c r="V79" i="9"/>
  <c r="AN31" i="9"/>
  <c r="J79" i="9"/>
  <c r="P31" i="9"/>
  <c r="P78" i="9"/>
  <c r="AB30" i="9"/>
  <c r="T79" i="9"/>
  <c r="AJ31" i="9"/>
  <c r="I78" i="9"/>
  <c r="N30" i="9"/>
  <c r="M79" i="9"/>
  <c r="V31" i="9"/>
  <c r="R78" i="9"/>
  <c r="AF30" i="9"/>
  <c r="K78" i="9"/>
  <c r="R30" i="9"/>
  <c r="S78" i="9"/>
  <c r="AH30" i="9"/>
  <c r="G79" i="9"/>
  <c r="J31" i="9"/>
  <c r="O79" i="9"/>
  <c r="Z31" i="9"/>
  <c r="W79" i="9"/>
  <c r="AP31" i="9"/>
  <c r="H30" i="9"/>
  <c r="F78" i="9"/>
  <c r="O78" i="9"/>
  <c r="Z30" i="9"/>
  <c r="L79" i="9"/>
  <c r="T31" i="9"/>
  <c r="Q78" i="9"/>
  <c r="AD30" i="9"/>
  <c r="D78" i="9"/>
  <c r="D30" i="9"/>
  <c r="L78" i="9"/>
  <c r="T30" i="9"/>
  <c r="T78" i="9"/>
  <c r="AJ30" i="9"/>
  <c r="H79" i="9"/>
  <c r="L31" i="9"/>
  <c r="P79" i="9"/>
  <c r="AB31" i="9"/>
  <c r="R79" i="9"/>
  <c r="V78" i="9"/>
  <c r="AN30" i="9"/>
  <c r="W78" i="9"/>
  <c r="AP30" i="9"/>
  <c r="D79" i="9"/>
  <c r="D31" i="9"/>
  <c r="U79" i="9"/>
  <c r="AL31" i="9"/>
  <c r="E78" i="9"/>
  <c r="F30" i="9"/>
  <c r="M78" i="9"/>
  <c r="V30" i="9"/>
  <c r="U78" i="9"/>
  <c r="AL30" i="9"/>
  <c r="I79" i="9"/>
  <c r="N31" i="9"/>
  <c r="Q79" i="9"/>
  <c r="AD31" i="9"/>
  <c r="A5" i="9"/>
  <c r="A4" i="9"/>
  <c r="B3" i="9"/>
  <c r="A3" i="9"/>
  <c r="B37" i="9" l="1"/>
  <c r="B45" i="9"/>
  <c r="B53" i="9"/>
  <c r="B61" i="9"/>
  <c r="B69" i="9"/>
  <c r="B38" i="9"/>
  <c r="B46" i="9"/>
  <c r="B54" i="9"/>
  <c r="B62" i="9"/>
  <c r="B70" i="9"/>
  <c r="B39" i="9"/>
  <c r="B47" i="9"/>
  <c r="B55" i="9"/>
  <c r="B63" i="9"/>
  <c r="B71" i="9"/>
  <c r="B34" i="9"/>
  <c r="B58" i="9"/>
  <c r="B33" i="9"/>
  <c r="B43" i="9"/>
  <c r="B67" i="9"/>
  <c r="B44" i="9"/>
  <c r="B60" i="9"/>
  <c r="B40" i="9"/>
  <c r="B48" i="9"/>
  <c r="B56" i="9"/>
  <c r="B64" i="9"/>
  <c r="B72" i="9"/>
  <c r="B41" i="9"/>
  <c r="B49" i="9"/>
  <c r="B57" i="9"/>
  <c r="B65" i="9"/>
  <c r="B73" i="9"/>
  <c r="B42" i="9"/>
  <c r="B50" i="9"/>
  <c r="B66" i="9"/>
  <c r="B35" i="9"/>
  <c r="B51" i="9"/>
  <c r="B59" i="9"/>
  <c r="B36" i="9"/>
  <c r="B52" i="9"/>
  <c r="B68" i="9"/>
  <c r="B120" i="9" l="1"/>
  <c r="B112" i="9"/>
  <c r="B107" i="9"/>
  <c r="B103" i="9"/>
  <c r="B101" i="9"/>
  <c r="B96" i="9"/>
  <c r="B105" i="9"/>
  <c r="B89" i="9"/>
  <c r="B115" i="9"/>
  <c r="B81" i="9"/>
  <c r="B109" i="9"/>
  <c r="B93" i="9"/>
  <c r="B114" i="9"/>
  <c r="B113" i="9"/>
  <c r="B84" i="9"/>
  <c r="B104" i="9"/>
  <c r="B117" i="9"/>
  <c r="B80" i="9"/>
  <c r="B86" i="9"/>
  <c r="B90" i="9"/>
  <c r="B92" i="9"/>
  <c r="B97" i="9"/>
  <c r="B94" i="9"/>
  <c r="B102" i="9"/>
  <c r="B118" i="9"/>
  <c r="B110" i="9"/>
  <c r="B98" i="9"/>
  <c r="B100" i="9"/>
  <c r="B82" i="9"/>
  <c r="B88" i="9"/>
  <c r="B87" i="9"/>
  <c r="B95" i="9"/>
  <c r="B83" i="9"/>
  <c r="B108" i="9"/>
  <c r="B106" i="9"/>
  <c r="B99" i="9"/>
  <c r="B119" i="9"/>
  <c r="B111" i="9"/>
  <c r="B91" i="9"/>
  <c r="B116" i="9"/>
  <c r="B85" i="9"/>
  <c r="K22" i="9" l="1"/>
  <c r="L22" i="9"/>
  <c r="L21" i="9"/>
  <c r="K21" i="9"/>
  <c r="AB73" i="9"/>
  <c r="AB65" i="9"/>
  <c r="AD68" i="9"/>
  <c r="AB68" i="9"/>
  <c r="AB62" i="9"/>
  <c r="AB57" i="9"/>
  <c r="AB70" i="9"/>
  <c r="AB39" i="9"/>
  <c r="AB51" i="9"/>
  <c r="AD35" i="9"/>
  <c r="AD58" i="9"/>
  <c r="AD67" i="9"/>
  <c r="AC37" i="9"/>
  <c r="AE37" i="9"/>
  <c r="AE57" i="9"/>
  <c r="AD33" i="9"/>
  <c r="AE33" i="9"/>
  <c r="AD43" i="9"/>
  <c r="AE45" i="9"/>
  <c r="AE73" i="9"/>
  <c r="AB60" i="9"/>
  <c r="AC56" i="9"/>
  <c r="AE56" i="9"/>
  <c r="AB56" i="9"/>
  <c r="AC54" i="9"/>
  <c r="AB54" i="9"/>
  <c r="AE49" i="9"/>
  <c r="AC42" i="9"/>
  <c r="AC34" i="9"/>
  <c r="AC46" i="9"/>
  <c r="AE46" i="9"/>
  <c r="AC67" i="9"/>
  <c r="AD66" i="9"/>
  <c r="AD39" i="9"/>
  <c r="AC43" i="9"/>
  <c r="AD45" i="9"/>
  <c r="AD50" i="9"/>
  <c r="AD73" i="9"/>
  <c r="AE65" i="9"/>
  <c r="AC60" i="9"/>
  <c r="AD56" i="9"/>
  <c r="AD54" i="9"/>
  <c r="AB49" i="9"/>
  <c r="AB34" i="9"/>
  <c r="AB66" i="9"/>
  <c r="AC57" i="9"/>
  <c r="AD57" i="9"/>
  <c r="Q104" i="9" s="1"/>
  <c r="AC39" i="9"/>
  <c r="AB45" i="9"/>
  <c r="AE47" i="9"/>
  <c r="AE55" i="9"/>
  <c r="AB71" i="9"/>
  <c r="AC51" i="9"/>
  <c r="AE41" i="9"/>
  <c r="AC73" i="9"/>
  <c r="AD65" i="9"/>
  <c r="AD60" i="9"/>
  <c r="AE54" i="9"/>
  <c r="AC49" i="9"/>
  <c r="AE58" i="9"/>
  <c r="AD34" i="9"/>
  <c r="AD46" i="9"/>
  <c r="AB33" i="9"/>
  <c r="AB47" i="9"/>
  <c r="AB55" i="9"/>
  <c r="AD63" i="9"/>
  <c r="AC53" i="9"/>
  <c r="AD41" i="9"/>
  <c r="AC65" i="9"/>
  <c r="AC58" i="9"/>
  <c r="AC68" i="9"/>
  <c r="AE68" i="9"/>
  <c r="AD62" i="9"/>
  <c r="AE62" i="9"/>
  <c r="AE66" i="9"/>
  <c r="AE70" i="9"/>
  <c r="AC33" i="9"/>
  <c r="AC45" i="9"/>
  <c r="AB50" i="9"/>
  <c r="AE50" i="9"/>
  <c r="AD71" i="9"/>
  <c r="AC63" i="9"/>
  <c r="AE35" i="9"/>
  <c r="AE60" i="9"/>
  <c r="AD49" i="9"/>
  <c r="AB42" i="9"/>
  <c r="AE34" i="9"/>
  <c r="AE67" i="9"/>
  <c r="AC66" i="9"/>
  <c r="AC70" i="9"/>
  <c r="AE43" i="9"/>
  <c r="AC50" i="9"/>
  <c r="AD47" i="9"/>
  <c r="AD55" i="9"/>
  <c r="AC71" i="9"/>
  <c r="AB35" i="9"/>
  <c r="AC40" i="9"/>
  <c r="AB46" i="9"/>
  <c r="AE63" i="9"/>
  <c r="AB61" i="9"/>
  <c r="AD72" i="9"/>
  <c r="AD64" i="9"/>
  <c r="AD69" i="9"/>
  <c r="AB38" i="9"/>
  <c r="AB58" i="9"/>
  <c r="AB63" i="9"/>
  <c r="AE51" i="9"/>
  <c r="AE48" i="9"/>
  <c r="AB36" i="9"/>
  <c r="AE59" i="9"/>
  <c r="AB72" i="9"/>
  <c r="AC64" i="9"/>
  <c r="AB44" i="9"/>
  <c r="AE44" i="9"/>
  <c r="AD42" i="9"/>
  <c r="AE39" i="9"/>
  <c r="AB41" i="9"/>
  <c r="AE40" i="9"/>
  <c r="AB59" i="9"/>
  <c r="AC52" i="9"/>
  <c r="AD52" i="9"/>
  <c r="AB52" i="9"/>
  <c r="AC72" i="9"/>
  <c r="AE64" i="9"/>
  <c r="AD44" i="9"/>
  <c r="AB67" i="9"/>
  <c r="AD70" i="9"/>
  <c r="AD51" i="9"/>
  <c r="AD53" i="9"/>
  <c r="AD48" i="9"/>
  <c r="AB48" i="9"/>
  <c r="AC69" i="9"/>
  <c r="AE69" i="9"/>
  <c r="AC41" i="9"/>
  <c r="AD40" i="9"/>
  <c r="AD59" i="9"/>
  <c r="AE42" i="9"/>
  <c r="AC62" i="9"/>
  <c r="AD37" i="9"/>
  <c r="AE53" i="9"/>
  <c r="AC35" i="9"/>
  <c r="AB40" i="9"/>
  <c r="AC36" i="9"/>
  <c r="AE36" i="9"/>
  <c r="AC59" i="9"/>
  <c r="AE38" i="9"/>
  <c r="AB37" i="9"/>
  <c r="AB43" i="9"/>
  <c r="AC47" i="9"/>
  <c r="AC48" i="9"/>
  <c r="AD61" i="9"/>
  <c r="AE61" i="9"/>
  <c r="AB64" i="9"/>
  <c r="AB69" i="9"/>
  <c r="AD36" i="9"/>
  <c r="AC55" i="9"/>
  <c r="AE72" i="9"/>
  <c r="AC38" i="9"/>
  <c r="AB53" i="9"/>
  <c r="P100" i="9" s="1"/>
  <c r="AE71" i="9"/>
  <c r="AE52" i="9"/>
  <c r="AC61" i="9"/>
  <c r="AC44" i="9"/>
  <c r="AD38" i="9"/>
  <c r="K26" i="9"/>
  <c r="K24" i="9"/>
  <c r="K27" i="9"/>
  <c r="L23" i="9"/>
  <c r="L26" i="9"/>
  <c r="K28" i="9"/>
  <c r="L28" i="9"/>
  <c r="K23" i="9"/>
  <c r="L25" i="9"/>
  <c r="L24" i="9"/>
  <c r="L27" i="9"/>
  <c r="K25" i="9"/>
  <c r="AQ73" i="9"/>
  <c r="AO73" i="9"/>
  <c r="AI65" i="9"/>
  <c r="AQ60" i="9"/>
  <c r="AG60" i="9"/>
  <c r="AP56" i="9"/>
  <c r="AN54" i="9"/>
  <c r="AI54" i="9"/>
  <c r="AF49" i="9"/>
  <c r="AO49" i="9"/>
  <c r="AL58" i="9"/>
  <c r="AM58" i="9"/>
  <c r="AI42" i="9"/>
  <c r="AK68" i="9"/>
  <c r="AG34" i="9"/>
  <c r="AO62" i="9"/>
  <c r="AM62" i="9"/>
  <c r="AG46" i="9"/>
  <c r="AM46" i="9"/>
  <c r="AL67" i="9"/>
  <c r="AH67" i="9"/>
  <c r="AF66" i="9"/>
  <c r="AM37" i="9"/>
  <c r="AO37" i="9"/>
  <c r="AG37" i="9"/>
  <c r="AJ57" i="9"/>
  <c r="AQ70" i="9"/>
  <c r="AI70" i="9"/>
  <c r="AI33" i="9"/>
  <c r="AJ33" i="9"/>
  <c r="AK39" i="9"/>
  <c r="AL43" i="9"/>
  <c r="AK43" i="9"/>
  <c r="AP43" i="9"/>
  <c r="AN45" i="9"/>
  <c r="AJ45" i="9"/>
  <c r="AF50" i="9"/>
  <c r="AJ47" i="9"/>
  <c r="AG47" i="9"/>
  <c r="AK47" i="9"/>
  <c r="AJ55" i="9"/>
  <c r="AP71" i="9"/>
  <c r="AQ71" i="9"/>
  <c r="AM63" i="9"/>
  <c r="AK63" i="9"/>
  <c r="AO63" i="9"/>
  <c r="AO51" i="9"/>
  <c r="AP51" i="9"/>
  <c r="AH53" i="9"/>
  <c r="AH35" i="9"/>
  <c r="AF41" i="9"/>
  <c r="AL41" i="9"/>
  <c r="AI73" i="9"/>
  <c r="AJ73" i="9"/>
  <c r="AG73" i="9"/>
  <c r="AP60" i="9"/>
  <c r="AM60" i="9"/>
  <c r="AH56" i="9"/>
  <c r="AN56" i="9"/>
  <c r="AG56" i="9"/>
  <c r="AF54" i="9"/>
  <c r="AK54" i="9"/>
  <c r="AJ54" i="9"/>
  <c r="AJ49" i="9"/>
  <c r="AH58" i="9"/>
  <c r="AP42" i="9"/>
  <c r="AM42" i="9"/>
  <c r="AK42" i="9"/>
  <c r="AJ68" i="9"/>
  <c r="AM68" i="9"/>
  <c r="AN34" i="9"/>
  <c r="AM34" i="9"/>
  <c r="AK34" i="9"/>
  <c r="AG62" i="9"/>
  <c r="AH62" i="9"/>
  <c r="AN46" i="9"/>
  <c r="AI46" i="9"/>
  <c r="AK67" i="9"/>
  <c r="AL66" i="9"/>
  <c r="AM66" i="9"/>
  <c r="AQ57" i="9"/>
  <c r="AP70" i="9"/>
  <c r="AK70" i="9"/>
  <c r="AP33" i="9"/>
  <c r="AL39" i="9"/>
  <c r="AF39" i="9"/>
  <c r="AF43" i="9"/>
  <c r="AF45" i="9"/>
  <c r="AL50" i="9"/>
  <c r="AP65" i="9"/>
  <c r="AO65" i="9"/>
  <c r="AM65" i="9"/>
  <c r="AH60" i="9"/>
  <c r="AL60" i="9"/>
  <c r="AL54" i="9"/>
  <c r="AM49" i="9"/>
  <c r="AQ58" i="9"/>
  <c r="AK58" i="9"/>
  <c r="AO42" i="9"/>
  <c r="AQ68" i="9"/>
  <c r="AL68" i="9"/>
  <c r="AF34" i="9"/>
  <c r="AH34" i="9"/>
  <c r="AN62" i="9"/>
  <c r="V109" i="9" s="1"/>
  <c r="AJ62" i="9"/>
  <c r="AF46" i="9"/>
  <c r="R93" i="9" s="1"/>
  <c r="AF67" i="9"/>
  <c r="AH66" i="9"/>
  <c r="AQ37" i="9"/>
  <c r="AL37" i="9"/>
  <c r="AI57" i="9"/>
  <c r="AG57" i="9"/>
  <c r="AO70" i="9"/>
  <c r="AJ70" i="9"/>
  <c r="AH33" i="9"/>
  <c r="AM33" i="9"/>
  <c r="AO39" i="9"/>
  <c r="AH39" i="9"/>
  <c r="AG45" i="9"/>
  <c r="AL45" i="9"/>
  <c r="AP73" i="9"/>
  <c r="W120" i="9" s="1"/>
  <c r="AH65" i="9"/>
  <c r="AJ65" i="9"/>
  <c r="AM56" i="9"/>
  <c r="AQ49" i="9"/>
  <c r="AP58" i="9"/>
  <c r="AJ58" i="9"/>
  <c r="AG42" i="9"/>
  <c r="AH42" i="9"/>
  <c r="S89" i="9" s="1"/>
  <c r="AP68" i="9"/>
  <c r="AG68" i="9"/>
  <c r="AL34" i="9"/>
  <c r="AF62" i="9"/>
  <c r="AK62" i="9"/>
  <c r="AL46" i="9"/>
  <c r="U93" i="9" s="1"/>
  <c r="AH46" i="9"/>
  <c r="AJ67" i="9"/>
  <c r="AQ66" i="9"/>
  <c r="AJ66" i="9"/>
  <c r="AI37" i="9"/>
  <c r="AJ37" i="9"/>
  <c r="AP57" i="9"/>
  <c r="AG70" i="9"/>
  <c r="AM70" i="9"/>
  <c r="AN33" i="9"/>
  <c r="AJ43" i="9"/>
  <c r="AO43" i="9"/>
  <c r="AN43" i="9"/>
  <c r="AQ50" i="9"/>
  <c r="AM50" i="9"/>
  <c r="AP47" i="9"/>
  <c r="AH55" i="9"/>
  <c r="AO55" i="9"/>
  <c r="AF71" i="9"/>
  <c r="AL63" i="9"/>
  <c r="AH51" i="9"/>
  <c r="AI51" i="9"/>
  <c r="AK53" i="9"/>
  <c r="AM53" i="9"/>
  <c r="AO35" i="9"/>
  <c r="AQ41" i="9"/>
  <c r="AK41" i="9"/>
  <c r="AJ40" i="9"/>
  <c r="AH73" i="9"/>
  <c r="AO60" i="9"/>
  <c r="AF60" i="9"/>
  <c r="AQ54" i="9"/>
  <c r="AI49" i="9"/>
  <c r="AO58" i="9"/>
  <c r="AI58" i="9"/>
  <c r="AN42" i="9"/>
  <c r="AQ42" i="9"/>
  <c r="AH68" i="9"/>
  <c r="AP34" i="9"/>
  <c r="AL62" i="9"/>
  <c r="AP67" i="9"/>
  <c r="AO67" i="9"/>
  <c r="AP66" i="9"/>
  <c r="AP37" i="9"/>
  <c r="AH57" i="9"/>
  <c r="AN70" i="9"/>
  <c r="AH70" i="9"/>
  <c r="AF33" i="9"/>
  <c r="AL33" i="9"/>
  <c r="AJ39" i="9"/>
  <c r="AN39" i="9"/>
  <c r="AH43" i="9"/>
  <c r="AQ45" i="9"/>
  <c r="AM45" i="9"/>
  <c r="AP50" i="9"/>
  <c r="AH50" i="9"/>
  <c r="AN47" i="9"/>
  <c r="AF47" i="9"/>
  <c r="AK55" i="9"/>
  <c r="AL71" i="9"/>
  <c r="AH71" i="9"/>
  <c r="AN63" i="9"/>
  <c r="AJ51" i="9"/>
  <c r="AM35" i="9"/>
  <c r="AN35" i="9"/>
  <c r="V82" i="9" s="1"/>
  <c r="AI41" i="9"/>
  <c r="AK73" i="9"/>
  <c r="AN65" i="9"/>
  <c r="V112" i="9" s="1"/>
  <c r="AN60" i="9"/>
  <c r="AI60" i="9"/>
  <c r="AK56" i="9"/>
  <c r="AL56" i="9"/>
  <c r="AO56" i="9"/>
  <c r="AP54" i="9"/>
  <c r="AM54" i="9"/>
  <c r="AP49" i="9"/>
  <c r="AL49" i="9"/>
  <c r="U96" i="9" s="1"/>
  <c r="AG58" i="9"/>
  <c r="AF42" i="9"/>
  <c r="AJ42" i="9"/>
  <c r="AF68" i="9"/>
  <c r="AJ34" i="9"/>
  <c r="T81" i="9" s="1"/>
  <c r="AQ34" i="9"/>
  <c r="AQ46" i="9"/>
  <c r="AK46" i="9"/>
  <c r="AM67" i="9"/>
  <c r="AQ67" i="9"/>
  <c r="AO66" i="9"/>
  <c r="AK66" i="9"/>
  <c r="AH37" i="9"/>
  <c r="AK37" i="9"/>
  <c r="AN57" i="9"/>
  <c r="AF70" i="9"/>
  <c r="AK33" i="9"/>
  <c r="AQ39" i="9"/>
  <c r="AI39" i="9"/>
  <c r="AM43" i="9"/>
  <c r="AG43" i="9"/>
  <c r="AI45" i="9"/>
  <c r="AO50" i="9"/>
  <c r="AL47" i="9"/>
  <c r="AH47" i="9"/>
  <c r="AL55" i="9"/>
  <c r="AQ55" i="9"/>
  <c r="AO71" i="9"/>
  <c r="AI63" i="9"/>
  <c r="AH63" i="9"/>
  <c r="AG51" i="9"/>
  <c r="AQ53" i="9"/>
  <c r="AO53" i="9"/>
  <c r="AI35" i="9"/>
  <c r="AP41" i="9"/>
  <c r="AG41" i="9"/>
  <c r="AH40" i="9"/>
  <c r="AN73" i="9"/>
  <c r="V120" i="9" s="1"/>
  <c r="AM73" i="9"/>
  <c r="AF65" i="9"/>
  <c r="AL65" i="9"/>
  <c r="AK60" i="9"/>
  <c r="AJ56" i="9"/>
  <c r="AF56" i="9"/>
  <c r="AI56" i="9"/>
  <c r="AO54" i="9"/>
  <c r="AH54" i="9"/>
  <c r="AH49" i="9"/>
  <c r="AG49" i="9"/>
  <c r="AN58" i="9"/>
  <c r="AL42" i="9"/>
  <c r="U89" i="9" s="1"/>
  <c r="AN68" i="9"/>
  <c r="AQ62" i="9"/>
  <c r="AI62" i="9"/>
  <c r="AP46" i="9"/>
  <c r="W93" i="9" s="1"/>
  <c r="AJ46" i="9"/>
  <c r="T93" i="9" s="1"/>
  <c r="AN67" i="9"/>
  <c r="AG67" i="9"/>
  <c r="AG66" i="9"/>
  <c r="AN37" i="9"/>
  <c r="AF57" i="9"/>
  <c r="AK57" i="9"/>
  <c r="AM57" i="9"/>
  <c r="AL70" i="9"/>
  <c r="U117" i="9" s="1"/>
  <c r="AG33" i="9"/>
  <c r="AM39" i="9"/>
  <c r="AG39" i="9"/>
  <c r="AI43" i="9"/>
  <c r="AP45" i="9"/>
  <c r="AK45" i="9"/>
  <c r="AG50" i="9"/>
  <c r="AI47" i="9"/>
  <c r="AG55" i="9"/>
  <c r="AF55" i="9"/>
  <c r="AN71" i="9"/>
  <c r="AJ63" i="9"/>
  <c r="AM51" i="9"/>
  <c r="AK51" i="9"/>
  <c r="AF51" i="9"/>
  <c r="R98" i="9" s="1"/>
  <c r="AI53" i="9"/>
  <c r="AJ53" i="9"/>
  <c r="AG53" i="9"/>
  <c r="AH41" i="9"/>
  <c r="AF73" i="9"/>
  <c r="AI66" i="9"/>
  <c r="AO57" i="9"/>
  <c r="AJ50" i="9"/>
  <c r="AO47" i="9"/>
  <c r="AN55" i="9"/>
  <c r="AJ71" i="9"/>
  <c r="AK35" i="9"/>
  <c r="AJ41" i="9"/>
  <c r="AO40" i="9"/>
  <c r="AL40" i="9"/>
  <c r="AN48" i="9"/>
  <c r="AG48" i="9"/>
  <c r="AO36" i="9"/>
  <c r="AQ61" i="9"/>
  <c r="AM59" i="9"/>
  <c r="AF59" i="9"/>
  <c r="AP52" i="9"/>
  <c r="AP72" i="9"/>
  <c r="AM72" i="9"/>
  <c r="AH64" i="9"/>
  <c r="AM44" i="9"/>
  <c r="AN44" i="9"/>
  <c r="AN69" i="9"/>
  <c r="AG69" i="9"/>
  <c r="AL73" i="9"/>
  <c r="AO34" i="9"/>
  <c r="AI55" i="9"/>
  <c r="AG71" i="9"/>
  <c r="AN51" i="9"/>
  <c r="AL53" i="9"/>
  <c r="AF35" i="9"/>
  <c r="AM41" i="9"/>
  <c r="AG40" i="9"/>
  <c r="AK36" i="9"/>
  <c r="AM36" i="9"/>
  <c r="AI61" i="9"/>
  <c r="AO61" i="9"/>
  <c r="AO59" i="9"/>
  <c r="AH52" i="9"/>
  <c r="AI52" i="9"/>
  <c r="AH72" i="9"/>
  <c r="AN64" i="9"/>
  <c r="AI64" i="9"/>
  <c r="AI44" i="9"/>
  <c r="AF69" i="9"/>
  <c r="AJ69" i="9"/>
  <c r="AP38" i="9"/>
  <c r="AQ38" i="9"/>
  <c r="AI34" i="9"/>
  <c r="AH45" i="9"/>
  <c r="S92" i="9" s="1"/>
  <c r="AK71" i="9"/>
  <c r="AQ63" i="9"/>
  <c r="AL51" i="9"/>
  <c r="AP53" i="9"/>
  <c r="AN40" i="9"/>
  <c r="AK48" i="9"/>
  <c r="AI48" i="9"/>
  <c r="AF48" i="9"/>
  <c r="AJ36" i="9"/>
  <c r="AQ36" i="9"/>
  <c r="AN36" i="9"/>
  <c r="V83" i="9" s="1"/>
  <c r="AP61" i="9"/>
  <c r="W108" i="9" s="1"/>
  <c r="AM61" i="9"/>
  <c r="AQ59" i="9"/>
  <c r="AF72" i="9"/>
  <c r="AL44" i="9"/>
  <c r="AQ69" i="9"/>
  <c r="AM69" i="9"/>
  <c r="AO38" i="9"/>
  <c r="AK38" i="9"/>
  <c r="AQ65" i="9"/>
  <c r="AQ56" i="9"/>
  <c r="AN49" i="9"/>
  <c r="AF37" i="9"/>
  <c r="AP39" i="9"/>
  <c r="AO45" i="9"/>
  <c r="AI50" i="9"/>
  <c r="AI71" i="9"/>
  <c r="AF63" i="9"/>
  <c r="AN53" i="9"/>
  <c r="AP35" i="9"/>
  <c r="AI40" i="9"/>
  <c r="AQ40" i="9"/>
  <c r="AJ48" i="9"/>
  <c r="AP36" i="9"/>
  <c r="AL36" i="9"/>
  <c r="AH61" i="9"/>
  <c r="AL61" i="9"/>
  <c r="AJ61" i="9"/>
  <c r="AL59" i="9"/>
  <c r="AN59" i="9"/>
  <c r="AF52" i="9"/>
  <c r="AL64" i="9"/>
  <c r="AK44" i="9"/>
  <c r="AG44" i="9"/>
  <c r="AI69" i="9"/>
  <c r="AG38" i="9"/>
  <c r="AJ38" i="9"/>
  <c r="AK65" i="9"/>
  <c r="AP62" i="9"/>
  <c r="AI67" i="9"/>
  <c r="AF53" i="9"/>
  <c r="R100" i="9" s="1"/>
  <c r="AL35" i="9"/>
  <c r="AM40" i="9"/>
  <c r="AP48" i="9"/>
  <c r="AH36" i="9"/>
  <c r="AG36" i="9"/>
  <c r="AN61" i="9"/>
  <c r="AG61" i="9"/>
  <c r="AI59" i="9"/>
  <c r="AG59" i="9"/>
  <c r="AM52" i="9"/>
  <c r="AG52" i="9"/>
  <c r="AL72" i="9"/>
  <c r="AK64" i="9"/>
  <c r="AG64" i="9"/>
  <c r="AJ44" i="9"/>
  <c r="AL69" i="9"/>
  <c r="AN38" i="9"/>
  <c r="AG65" i="9"/>
  <c r="AK49" i="9"/>
  <c r="AM47" i="9"/>
  <c r="AP55" i="9"/>
  <c r="AG35" i="9"/>
  <c r="AF40" i="9"/>
  <c r="AH48" i="9"/>
  <c r="AM48" i="9"/>
  <c r="AO48" i="9"/>
  <c r="AF61" i="9"/>
  <c r="AO52" i="9"/>
  <c r="AQ52" i="9"/>
  <c r="AK72" i="9"/>
  <c r="AO72" i="9"/>
  <c r="AG72" i="9"/>
  <c r="AJ64" i="9"/>
  <c r="AF64" i="9"/>
  <c r="AP44" i="9"/>
  <c r="AQ44" i="9"/>
  <c r="AP69" i="9"/>
  <c r="AF38" i="9"/>
  <c r="AH38" i="9"/>
  <c r="AF58" i="9"/>
  <c r="AI68" i="9"/>
  <c r="AQ33" i="9"/>
  <c r="AN50" i="9"/>
  <c r="AM55" i="9"/>
  <c r="AM71" i="9"/>
  <c r="AQ51" i="9"/>
  <c r="AJ35" i="9"/>
  <c r="AN41" i="9"/>
  <c r="AK40" i="9"/>
  <c r="AI36" i="9"/>
  <c r="AF36" i="9"/>
  <c r="AK61" i="9"/>
  <c r="AJ59" i="9"/>
  <c r="AH59" i="9"/>
  <c r="AK52" i="9"/>
  <c r="AN52" i="9"/>
  <c r="AL52" i="9"/>
  <c r="AJ72" i="9"/>
  <c r="AN72" i="9"/>
  <c r="V119" i="9" s="1"/>
  <c r="AQ64" i="9"/>
  <c r="AH44" i="9"/>
  <c r="AF44" i="9"/>
  <c r="AH69" i="9"/>
  <c r="AL38" i="9"/>
  <c r="AM38" i="9"/>
  <c r="AO33" i="9"/>
  <c r="AQ47" i="9"/>
  <c r="AK59" i="9"/>
  <c r="AI72" i="9"/>
  <c r="AO44" i="9"/>
  <c r="AI38" i="9"/>
  <c r="AP40" i="9"/>
  <c r="AJ60" i="9"/>
  <c r="AN66" i="9"/>
  <c r="AO68" i="9"/>
  <c r="AQ43" i="9"/>
  <c r="AJ52" i="9"/>
  <c r="AP64" i="9"/>
  <c r="AO41" i="9"/>
  <c r="AQ48" i="9"/>
  <c r="AO64" i="9"/>
  <c r="AK69" i="9"/>
  <c r="AG54" i="9"/>
  <c r="AL57" i="9"/>
  <c r="AQ35" i="9"/>
  <c r="AL48" i="9"/>
  <c r="AK50" i="9"/>
  <c r="AP63" i="9"/>
  <c r="AM64" i="9"/>
  <c r="AO69" i="9"/>
  <c r="AO46" i="9"/>
  <c r="AG63" i="9"/>
  <c r="AP59" i="9"/>
  <c r="AQ72" i="9"/>
  <c r="L18" i="9"/>
  <c r="K18" i="9"/>
  <c r="K20" i="9"/>
  <c r="K19" i="9"/>
  <c r="L20" i="9"/>
  <c r="L19" i="9"/>
  <c r="Y65" i="9"/>
  <c r="Y60" i="9"/>
  <c r="X56" i="9"/>
  <c r="W54" i="9"/>
  <c r="AA49" i="9"/>
  <c r="AA58" i="9"/>
  <c r="V34" i="9"/>
  <c r="Y34" i="9"/>
  <c r="V46" i="9"/>
  <c r="Z67" i="9"/>
  <c r="V66" i="9"/>
  <c r="W39" i="9"/>
  <c r="Z45" i="9"/>
  <c r="V50" i="9"/>
  <c r="AA50" i="9"/>
  <c r="X55" i="9"/>
  <c r="X71" i="9"/>
  <c r="Y53" i="9"/>
  <c r="AA53" i="9"/>
  <c r="Z35" i="9"/>
  <c r="X41" i="9"/>
  <c r="AA65" i="9"/>
  <c r="V65" i="9"/>
  <c r="Z49" i="9"/>
  <c r="X49" i="9"/>
  <c r="Y62" i="9"/>
  <c r="X46" i="9"/>
  <c r="Y67" i="9"/>
  <c r="X66" i="9"/>
  <c r="Z57" i="9"/>
  <c r="Y70" i="9"/>
  <c r="Y39" i="9"/>
  <c r="X45" i="9"/>
  <c r="AA73" i="9"/>
  <c r="Z58" i="9"/>
  <c r="V42" i="9"/>
  <c r="AA68" i="9"/>
  <c r="V62" i="9"/>
  <c r="AA37" i="9"/>
  <c r="X70" i="9"/>
  <c r="W33" i="9"/>
  <c r="Z43" i="9"/>
  <c r="Y43" i="9"/>
  <c r="W73" i="9"/>
  <c r="X60" i="9"/>
  <c r="Z60" i="9"/>
  <c r="W56" i="9"/>
  <c r="Z54" i="9"/>
  <c r="Y49" i="9"/>
  <c r="W42" i="9"/>
  <c r="V68" i="9"/>
  <c r="AA34" i="9"/>
  <c r="X62" i="9"/>
  <c r="W46" i="9"/>
  <c r="AA67" i="9"/>
  <c r="Y37" i="9"/>
  <c r="AA70" i="9"/>
  <c r="V33" i="9"/>
  <c r="Z33" i="9"/>
  <c r="AA39" i="9"/>
  <c r="V39" i="9"/>
  <c r="Z50" i="9"/>
  <c r="Y47" i="9"/>
  <c r="Y71" i="9"/>
  <c r="Z63" i="9"/>
  <c r="V63" i="9"/>
  <c r="W53" i="9"/>
  <c r="X35" i="9"/>
  <c r="Y73" i="9"/>
  <c r="Z65" i="9"/>
  <c r="O112" i="9" s="1"/>
  <c r="X65" i="9"/>
  <c r="AA56" i="9"/>
  <c r="Z56" i="9"/>
  <c r="V49" i="9"/>
  <c r="Y42" i="9"/>
  <c r="Y68" i="9"/>
  <c r="W68" i="9"/>
  <c r="W34" i="9"/>
  <c r="W62" i="9"/>
  <c r="AA62" i="9"/>
  <c r="Z46" i="9"/>
  <c r="X67" i="9"/>
  <c r="AA66" i="9"/>
  <c r="W66" i="9"/>
  <c r="V37" i="9"/>
  <c r="Z37" i="9"/>
  <c r="Y57" i="9"/>
  <c r="AA57" i="9"/>
  <c r="V70" i="9"/>
  <c r="X43" i="9"/>
  <c r="Y45" i="9"/>
  <c r="AA55" i="9"/>
  <c r="AA71" i="9"/>
  <c r="X51" i="9"/>
  <c r="Y51" i="9"/>
  <c r="Z53" i="9"/>
  <c r="W35" i="9"/>
  <c r="AA41" i="9"/>
  <c r="Z73" i="9"/>
  <c r="V73" i="9"/>
  <c r="W65" i="9"/>
  <c r="Y54" i="9"/>
  <c r="W49" i="9"/>
  <c r="Y58" i="9"/>
  <c r="AA42" i="9"/>
  <c r="X34" i="9"/>
  <c r="W67" i="9"/>
  <c r="W37" i="9"/>
  <c r="V57" i="9"/>
  <c r="W57" i="9"/>
  <c r="X33" i="9"/>
  <c r="W43" i="9"/>
  <c r="V45" i="9"/>
  <c r="V47" i="9"/>
  <c r="V55" i="9"/>
  <c r="V71" i="9"/>
  <c r="W51" i="9"/>
  <c r="V35" i="9"/>
  <c r="Y41" i="9"/>
  <c r="X73" i="9"/>
  <c r="V60" i="9"/>
  <c r="AA54" i="9"/>
  <c r="V58" i="9"/>
  <c r="X58" i="9"/>
  <c r="X42" i="9"/>
  <c r="Z68" i="9"/>
  <c r="X68" i="9"/>
  <c r="Z34" i="9"/>
  <c r="Z62" i="9"/>
  <c r="AA46" i="9"/>
  <c r="Z66" i="9"/>
  <c r="O113" i="9" s="1"/>
  <c r="X37" i="9"/>
  <c r="Z70" i="9"/>
  <c r="Y33" i="9"/>
  <c r="Z39" i="9"/>
  <c r="AA43" i="9"/>
  <c r="AA45" i="9"/>
  <c r="Y50" i="9"/>
  <c r="AA47" i="9"/>
  <c r="X63" i="9"/>
  <c r="AA35" i="9"/>
  <c r="V41" i="9"/>
  <c r="Z41" i="9"/>
  <c r="AA60" i="9"/>
  <c r="V54" i="9"/>
  <c r="AA33" i="9"/>
  <c r="V43" i="9"/>
  <c r="W40" i="9"/>
  <c r="AA36" i="9"/>
  <c r="Y61" i="9"/>
  <c r="X59" i="9"/>
  <c r="Y52" i="9"/>
  <c r="W52" i="9"/>
  <c r="Y64" i="9"/>
  <c r="X44" i="9"/>
  <c r="Z38" i="9"/>
  <c r="W60" i="9"/>
  <c r="Y66" i="9"/>
  <c r="W50" i="9"/>
  <c r="Z47" i="9"/>
  <c r="AA40" i="9"/>
  <c r="Z40" i="9"/>
  <c r="X48" i="9"/>
  <c r="V61" i="9"/>
  <c r="W59" i="9"/>
  <c r="V72" i="9"/>
  <c r="X54" i="9"/>
  <c r="Y46" i="9"/>
  <c r="X57" i="9"/>
  <c r="X47" i="9"/>
  <c r="Z55" i="9"/>
  <c r="X53" i="9"/>
  <c r="X61" i="9"/>
  <c r="V59" i="9"/>
  <c r="Y72" i="9"/>
  <c r="Z64" i="9"/>
  <c r="W64" i="9"/>
  <c r="AA38" i="9"/>
  <c r="Z42" i="9"/>
  <c r="W47" i="9"/>
  <c r="W55" i="9"/>
  <c r="V36" i="9"/>
  <c r="X52" i="9"/>
  <c r="Z52" i="9"/>
  <c r="Z72" i="9"/>
  <c r="X72" i="9"/>
  <c r="W72" i="9"/>
  <c r="X64" i="9"/>
  <c r="V44" i="9"/>
  <c r="Y38" i="9"/>
  <c r="Y56" i="9"/>
  <c r="W70" i="9"/>
  <c r="X39" i="9"/>
  <c r="X50" i="9"/>
  <c r="Y55" i="9"/>
  <c r="W71" i="9"/>
  <c r="AA63" i="9"/>
  <c r="AA51" i="9"/>
  <c r="Y35" i="9"/>
  <c r="AA48" i="9"/>
  <c r="V48" i="9"/>
  <c r="W61" i="9"/>
  <c r="AA52" i="9"/>
  <c r="AA72" i="9"/>
  <c r="AA44" i="9"/>
  <c r="W44" i="9"/>
  <c r="AA69" i="9"/>
  <c r="X69" i="9"/>
  <c r="V38" i="9"/>
  <c r="X38" i="9"/>
  <c r="V56" i="9"/>
  <c r="V67" i="9"/>
  <c r="W45" i="9"/>
  <c r="Z71" i="9"/>
  <c r="W63" i="9"/>
  <c r="Z51" i="9"/>
  <c r="W41" i="9"/>
  <c r="Y36" i="9"/>
  <c r="AA61" i="9"/>
  <c r="AA59" i="9"/>
  <c r="Y59" i="9"/>
  <c r="V64" i="9"/>
  <c r="Y69" i="9"/>
  <c r="W69" i="9"/>
  <c r="Y63" i="9"/>
  <c r="V53" i="9"/>
  <c r="Y40" i="9"/>
  <c r="V40" i="9"/>
  <c r="Y48" i="9"/>
  <c r="W48" i="9"/>
  <c r="W36" i="9"/>
  <c r="AA64" i="9"/>
  <c r="Y44" i="9"/>
  <c r="V69" i="9"/>
  <c r="W38" i="9"/>
  <c r="W58" i="9"/>
  <c r="V51" i="9"/>
  <c r="X36" i="9"/>
  <c r="Z59" i="9"/>
  <c r="X40" i="9"/>
  <c r="Z44" i="9"/>
  <c r="Z36" i="9"/>
  <c r="Z69" i="9"/>
  <c r="Z61" i="9"/>
  <c r="V52" i="9"/>
  <c r="Z48" i="9"/>
  <c r="N97" i="9" l="1"/>
  <c r="U81" i="9"/>
  <c r="W116" i="9"/>
  <c r="V84" i="9"/>
  <c r="M98" i="9"/>
  <c r="U82" i="9"/>
  <c r="M87" i="9"/>
  <c r="M120" i="9"/>
  <c r="V89" i="9"/>
  <c r="P114" i="9"/>
  <c r="R108" i="9"/>
  <c r="P110" i="9"/>
  <c r="R105" i="9"/>
  <c r="R107" i="9"/>
  <c r="U91" i="9"/>
  <c r="V86" i="9"/>
  <c r="P89" i="9"/>
  <c r="P111" i="9"/>
  <c r="W97" i="9"/>
  <c r="V88" i="9"/>
  <c r="R102" i="9"/>
  <c r="P99" i="9"/>
  <c r="Q120" i="9"/>
  <c r="W113" i="9"/>
  <c r="O108" i="9"/>
  <c r="N87" i="9"/>
  <c r="M114" i="9"/>
  <c r="O99" i="9"/>
  <c r="O94" i="9"/>
  <c r="O100" i="9"/>
  <c r="O96" i="9"/>
  <c r="U84" i="9"/>
  <c r="N110" i="9"/>
  <c r="U104" i="9"/>
  <c r="U100" i="9"/>
  <c r="N112" i="9"/>
  <c r="V97" i="9"/>
  <c r="R94" i="9"/>
  <c r="T86" i="9"/>
  <c r="Q96" i="9"/>
  <c r="W87" i="9"/>
  <c r="U119" i="9"/>
  <c r="U83" i="9"/>
  <c r="T118" i="9"/>
  <c r="S112" i="9"/>
  <c r="T117" i="9"/>
  <c r="R81" i="9"/>
  <c r="W117" i="9"/>
  <c r="W118" i="9"/>
  <c r="Q102" i="9"/>
  <c r="Q93" i="9"/>
  <c r="O118" i="9"/>
  <c r="O87" i="9"/>
  <c r="M80" i="9"/>
  <c r="V113" i="9"/>
  <c r="R120" i="9"/>
  <c r="R117" i="9"/>
  <c r="R115" i="9"/>
  <c r="S104" i="9"/>
  <c r="V90" i="9"/>
  <c r="P90" i="9"/>
  <c r="Q98" i="9"/>
  <c r="Q92" i="9"/>
  <c r="V108" i="9"/>
  <c r="V100" i="9"/>
  <c r="T110" i="9"/>
  <c r="V107" i="9"/>
  <c r="S120" i="9"/>
  <c r="S93" i="9"/>
  <c r="M100" i="9"/>
  <c r="N89" i="9"/>
  <c r="V85" i="9"/>
  <c r="W84" i="9"/>
  <c r="S80" i="9"/>
  <c r="P84" i="9"/>
  <c r="N101" i="9"/>
  <c r="T94" i="9"/>
  <c r="R83" i="9"/>
  <c r="V96" i="9"/>
  <c r="U120" i="9"/>
  <c r="W101" i="9"/>
  <c r="V118" i="9"/>
  <c r="U113" i="9"/>
  <c r="P119" i="9"/>
  <c r="M119" i="9"/>
  <c r="R84" i="9"/>
  <c r="S110" i="9"/>
  <c r="P101" i="9"/>
  <c r="N84" i="9"/>
  <c r="V99" i="9"/>
  <c r="T116" i="9"/>
  <c r="V105" i="9"/>
  <c r="W81" i="9"/>
  <c r="W104" i="9"/>
  <c r="N105" i="9"/>
  <c r="S95" i="9"/>
  <c r="W106" i="9"/>
  <c r="N99" i="9"/>
  <c r="T88" i="9"/>
  <c r="V87" i="9"/>
  <c r="S88" i="9"/>
  <c r="W88" i="9"/>
  <c r="U109" i="9"/>
  <c r="W105" i="9"/>
  <c r="U107" i="9"/>
  <c r="P87" i="9"/>
  <c r="V102" i="9"/>
  <c r="V114" i="9"/>
  <c r="V117" i="9"/>
  <c r="O101" i="9"/>
  <c r="R95" i="9"/>
  <c r="W115" i="9"/>
  <c r="Q82" i="9"/>
  <c r="O106" i="9"/>
  <c r="O88" i="9"/>
  <c r="W82" i="9"/>
  <c r="W92" i="9"/>
  <c r="S84" i="9"/>
  <c r="Q100" i="9"/>
  <c r="P91" i="9"/>
  <c r="Q103" i="9"/>
  <c r="O95" i="9"/>
  <c r="N83" i="9"/>
  <c r="M111" i="9"/>
  <c r="M106" i="9"/>
  <c r="M88" i="9"/>
  <c r="O115" i="9"/>
  <c r="M82" i="9"/>
  <c r="O84" i="9"/>
  <c r="O97" i="9"/>
  <c r="T119" i="9"/>
  <c r="R111" i="9"/>
  <c r="U108" i="9"/>
  <c r="R103" i="9"/>
  <c r="U80" i="9"/>
  <c r="W107" i="9"/>
  <c r="M99" i="9"/>
  <c r="O117" i="9"/>
  <c r="N109" i="9"/>
  <c r="N107" i="9"/>
  <c r="O92" i="9"/>
  <c r="T107" i="9"/>
  <c r="T111" i="9"/>
  <c r="S108" i="9"/>
  <c r="T89" i="9"/>
  <c r="U103" i="9"/>
  <c r="Q117" i="9"/>
  <c r="N111" i="9"/>
  <c r="M108" i="9"/>
  <c r="V91" i="9"/>
  <c r="S117" i="9"/>
  <c r="Q111" i="9"/>
  <c r="N100" i="9"/>
  <c r="O85" i="9"/>
  <c r="M89" i="9"/>
  <c r="W110" i="9"/>
  <c r="U116" i="9"/>
  <c r="W100" i="9"/>
  <c r="O89" i="9"/>
  <c r="O120" i="9"/>
  <c r="W83" i="9"/>
  <c r="U112" i="9"/>
  <c r="S91" i="9"/>
  <c r="N106" i="9"/>
  <c r="O86" i="9"/>
  <c r="N115" i="9"/>
  <c r="M112" i="9"/>
  <c r="W91" i="9"/>
  <c r="W95" i="9"/>
  <c r="T108" i="9"/>
  <c r="R119" i="9"/>
  <c r="S119" i="9"/>
  <c r="W99" i="9"/>
  <c r="S87" i="9"/>
  <c r="V80" i="9"/>
  <c r="T114" i="9"/>
  <c r="T109" i="9"/>
  <c r="U97" i="9"/>
  <c r="S105" i="9"/>
  <c r="S100" i="9"/>
  <c r="T102" i="9"/>
  <c r="P105" i="9"/>
  <c r="Q109" i="9"/>
  <c r="P102" i="9"/>
  <c r="Q107" i="9"/>
  <c r="N98" i="9"/>
  <c r="O107" i="9"/>
  <c r="M109" i="9"/>
  <c r="O104" i="9"/>
  <c r="R106" i="9"/>
  <c r="V115" i="9"/>
  <c r="V94" i="9"/>
  <c r="W114" i="9"/>
  <c r="S102" i="9"/>
  <c r="U92" i="9"/>
  <c r="R92" i="9"/>
  <c r="T96" i="9"/>
  <c r="W98" i="9"/>
  <c r="U90" i="9"/>
  <c r="Q106" i="9"/>
  <c r="P85" i="9"/>
  <c r="P82" i="9"/>
  <c r="P86" i="9"/>
  <c r="M83" i="9"/>
  <c r="M84" i="9"/>
  <c r="M86" i="9"/>
  <c r="R110" i="9"/>
  <c r="R82" i="9"/>
  <c r="V116" i="9"/>
  <c r="S97" i="9"/>
  <c r="R80" i="9"/>
  <c r="T105" i="9"/>
  <c r="U101" i="9"/>
  <c r="V81" i="9"/>
  <c r="T101" i="9"/>
  <c r="V101" i="9"/>
  <c r="Q116" i="9"/>
  <c r="P97" i="9"/>
  <c r="P80" i="9"/>
  <c r="U102" i="9"/>
  <c r="T98" i="9"/>
  <c r="T120" i="9"/>
  <c r="T80" i="9"/>
  <c r="N82" i="9"/>
  <c r="N91" i="9"/>
  <c r="M90" i="9"/>
  <c r="S85" i="9"/>
  <c r="T91" i="9"/>
  <c r="R116" i="9"/>
  <c r="S94" i="9"/>
  <c r="R109" i="9"/>
  <c r="U115" i="9"/>
  <c r="R97" i="9"/>
  <c r="S114" i="9"/>
  <c r="Q91" i="9"/>
  <c r="Q94" i="9"/>
  <c r="Q97" i="9"/>
  <c r="P107" i="9"/>
  <c r="O90" i="9"/>
  <c r="R91" i="9"/>
  <c r="S106" i="9"/>
  <c r="S111" i="9"/>
  <c r="R112" i="9"/>
  <c r="S113" i="9"/>
  <c r="U114" i="9"/>
  <c r="Q85" i="9"/>
  <c r="P108" i="9"/>
  <c r="Q88" i="9"/>
  <c r="O109" i="9"/>
  <c r="O110" i="9"/>
  <c r="V95" i="9"/>
  <c r="T97" i="9"/>
  <c r="V104" i="9"/>
  <c r="S90" i="9"/>
  <c r="T113" i="9"/>
  <c r="T112" i="9"/>
  <c r="R114" i="9"/>
  <c r="R88" i="9"/>
  <c r="U105" i="9"/>
  <c r="T85" i="9"/>
  <c r="V111" i="9"/>
  <c r="R118" i="9"/>
  <c r="R89" i="9"/>
  <c r="S86" i="9"/>
  <c r="R86" i="9"/>
  <c r="R113" i="9"/>
  <c r="W103" i="9"/>
  <c r="P104" i="9"/>
  <c r="M97" i="9"/>
  <c r="M91" i="9"/>
  <c r="N113" i="9"/>
  <c r="O116" i="9"/>
  <c r="O102" i="9"/>
  <c r="N95" i="9"/>
  <c r="M105" i="9"/>
  <c r="M102" i="9"/>
  <c r="O80" i="9"/>
  <c r="M115" i="9"/>
  <c r="O105" i="9"/>
  <c r="N93" i="9"/>
  <c r="M113" i="9"/>
  <c r="N103" i="9"/>
  <c r="S116" i="9"/>
  <c r="T82" i="9"/>
  <c r="R87" i="9"/>
  <c r="U111" i="9"/>
  <c r="U98" i="9"/>
  <c r="V98" i="9"/>
  <c r="T100" i="9"/>
  <c r="V110" i="9"/>
  <c r="S115" i="9"/>
  <c r="T84" i="9"/>
  <c r="S107" i="9"/>
  <c r="U86" i="9"/>
  <c r="T115" i="9"/>
  <c r="R101" i="9"/>
  <c r="P88" i="9"/>
  <c r="P83" i="9"/>
  <c r="Q119" i="9"/>
  <c r="Q81" i="9"/>
  <c r="P113" i="9"/>
  <c r="P109" i="9"/>
  <c r="N108" i="9"/>
  <c r="N88" i="9"/>
  <c r="O82" i="9"/>
  <c r="O83" i="9"/>
  <c r="N85" i="9"/>
  <c r="N119" i="9"/>
  <c r="N94" i="9"/>
  <c r="M94" i="9"/>
  <c r="N81" i="9"/>
  <c r="N90" i="9"/>
  <c r="N114" i="9"/>
  <c r="M96" i="9"/>
  <c r="M110" i="9"/>
  <c r="O114" i="9"/>
  <c r="U95" i="9"/>
  <c r="W111" i="9"/>
  <c r="R85" i="9"/>
  <c r="W109" i="9"/>
  <c r="R99" i="9"/>
  <c r="T95" i="9"/>
  <c r="S96" i="9"/>
  <c r="U94" i="9"/>
  <c r="S118" i="9"/>
  <c r="S98" i="9"/>
  <c r="W80" i="9"/>
  <c r="V93" i="9"/>
  <c r="U88" i="9"/>
  <c r="T92" i="9"/>
  <c r="P118" i="9"/>
  <c r="P81" i="9"/>
  <c r="Q114" i="9"/>
  <c r="P115" i="9"/>
  <c r="M104" i="9"/>
  <c r="M118" i="9"/>
  <c r="U85" i="9"/>
  <c r="M103" i="9"/>
  <c r="M116" i="9"/>
  <c r="O91" i="9"/>
  <c r="M85" i="9"/>
  <c r="M95" i="9"/>
  <c r="N86" i="9"/>
  <c r="O119" i="9"/>
  <c r="N104" i="9"/>
  <c r="M101" i="9"/>
  <c r="M107" i="9"/>
  <c r="M92" i="9"/>
  <c r="M117" i="9"/>
  <c r="O93" i="9"/>
  <c r="O103" i="9"/>
  <c r="N92" i="9"/>
  <c r="N96" i="9"/>
  <c r="N118" i="9"/>
  <c r="M93" i="9"/>
  <c r="T99" i="9"/>
  <c r="T106" i="9"/>
  <c r="W102" i="9"/>
  <c r="V106" i="9"/>
  <c r="W86" i="9"/>
  <c r="T83" i="9"/>
  <c r="S101" i="9"/>
  <c r="W96" i="9"/>
  <c r="U118" i="9"/>
  <c r="T87" i="9"/>
  <c r="U110" i="9"/>
  <c r="S109" i="9"/>
  <c r="V103" i="9"/>
  <c r="V92" i="9"/>
  <c r="Q83" i="9"/>
  <c r="Q84" i="9"/>
  <c r="P95" i="9"/>
  <c r="Q89" i="9"/>
  <c r="P96" i="9"/>
  <c r="Q105" i="9"/>
  <c r="Q115" i="9"/>
  <c r="O98" i="9"/>
  <c r="N116" i="9"/>
  <c r="O111" i="9"/>
  <c r="O81" i="9"/>
  <c r="N120" i="9"/>
  <c r="N117" i="9"/>
  <c r="N102" i="9"/>
  <c r="S83" i="9"/>
  <c r="U106" i="9"/>
  <c r="W119" i="9"/>
  <c r="U87" i="9"/>
  <c r="T90" i="9"/>
  <c r="W112" i="9"/>
  <c r="W89" i="9"/>
  <c r="S103" i="9"/>
  <c r="S82" i="9"/>
  <c r="W90" i="9"/>
  <c r="T104" i="9"/>
  <c r="P116" i="9"/>
  <c r="Q95" i="9"/>
  <c r="P93" i="9"/>
  <c r="Q110" i="9"/>
  <c r="Q101" i="9"/>
  <c r="Q86" i="9"/>
  <c r="Q90" i="9"/>
  <c r="P112" i="9"/>
  <c r="N80" i="9"/>
  <c r="M81" i="9"/>
  <c r="R104" i="9"/>
  <c r="R96" i="9"/>
  <c r="Q99" i="9"/>
  <c r="Q118" i="9"/>
  <c r="P92" i="9"/>
  <c r="Q113" i="9"/>
  <c r="P98" i="9"/>
  <c r="P120" i="9"/>
  <c r="P94" i="9"/>
  <c r="Q112" i="9"/>
  <c r="P103" i="9"/>
  <c r="Q80" i="9"/>
  <c r="U99" i="9"/>
  <c r="W85" i="9"/>
  <c r="S99" i="9"/>
  <c r="T103" i="9"/>
  <c r="W94" i="9"/>
  <c r="S81" i="9"/>
  <c r="R90" i="9"/>
  <c r="Q108" i="9"/>
  <c r="Q87" i="9"/>
  <c r="P106" i="9"/>
  <c r="P117" i="9"/>
  <c r="K10" i="9"/>
  <c r="K15" i="9"/>
  <c r="E71" i="9"/>
  <c r="P63" i="9"/>
  <c r="E35" i="9"/>
  <c r="T48" i="9"/>
  <c r="L59" i="9"/>
  <c r="T64" i="9"/>
  <c r="R55" i="9"/>
  <c r="J55" i="9"/>
  <c r="S63" i="9"/>
  <c r="M51" i="9"/>
  <c r="N48" i="9"/>
  <c r="T36" i="9"/>
  <c r="N63" i="9"/>
  <c r="E63" i="9"/>
  <c r="R40" i="9"/>
  <c r="O48" i="9"/>
  <c r="Q47" i="9"/>
  <c r="U41" i="9"/>
  <c r="F55" i="9"/>
  <c r="T46" i="9"/>
  <c r="H63" i="9"/>
  <c r="T53" i="9"/>
  <c r="R48" i="9"/>
  <c r="H61" i="9"/>
  <c r="O51" i="9"/>
  <c r="Q51" i="9"/>
  <c r="D48" i="9"/>
  <c r="F36" i="9"/>
  <c r="R64" i="9"/>
  <c r="U49" i="9"/>
  <c r="G63" i="9"/>
  <c r="J51" i="9"/>
  <c r="I40" i="9"/>
  <c r="R36" i="9"/>
  <c r="L47" i="9"/>
  <c r="S41" i="9"/>
  <c r="J63" i="9"/>
  <c r="D63" i="9"/>
  <c r="N40" i="9"/>
  <c r="E48" i="9"/>
  <c r="R47" i="9"/>
  <c r="I64" i="9"/>
  <c r="R61" i="9"/>
  <c r="U47" i="9"/>
  <c r="I46" i="9"/>
  <c r="N45" i="9"/>
  <c r="K73" i="9"/>
  <c r="K60" i="9"/>
  <c r="K43" i="9"/>
  <c r="P38" i="9"/>
  <c r="G68" i="9"/>
  <c r="G62" i="9"/>
  <c r="H67" i="9"/>
  <c r="J37" i="9"/>
  <c r="D61" i="9"/>
  <c r="S47" i="9"/>
  <c r="U46" i="9"/>
  <c r="K46" i="9"/>
  <c r="S72" i="9"/>
  <c r="L69" i="9"/>
  <c r="P60" i="9"/>
  <c r="D60" i="9"/>
  <c r="J54" i="9"/>
  <c r="P43" i="9"/>
  <c r="U38" i="9"/>
  <c r="O58" i="9"/>
  <c r="E68" i="9"/>
  <c r="T34" i="9"/>
  <c r="D62" i="9"/>
  <c r="Q39" i="9"/>
  <c r="N47" i="9"/>
  <c r="G41" i="9"/>
  <c r="I55" i="9"/>
  <c r="G46" i="9"/>
  <c r="Q45" i="9"/>
  <c r="O45" i="9"/>
  <c r="R69" i="9"/>
  <c r="T73" i="9"/>
  <c r="U60" i="9"/>
  <c r="M60" i="9"/>
  <c r="R54" i="9"/>
  <c r="E54" i="9"/>
  <c r="D38" i="9"/>
  <c r="F58" i="9"/>
  <c r="N68" i="9"/>
  <c r="K68" i="9"/>
  <c r="O62" i="9"/>
  <c r="K62" i="9"/>
  <c r="T44" i="9"/>
  <c r="S67" i="9"/>
  <c r="L37" i="9"/>
  <c r="K37" i="9"/>
  <c r="M70" i="9"/>
  <c r="O70" i="9"/>
  <c r="O59" i="9"/>
  <c r="M64" i="9"/>
  <c r="M55" i="9"/>
  <c r="D55" i="9"/>
  <c r="K33" i="9"/>
  <c r="L45" i="9"/>
  <c r="N69" i="9"/>
  <c r="M69" i="9"/>
  <c r="F65" i="9"/>
  <c r="S60" i="9"/>
  <c r="F56" i="9"/>
  <c r="P54" i="9"/>
  <c r="S38" i="9"/>
  <c r="T58" i="9"/>
  <c r="I42" i="9"/>
  <c r="S68" i="9"/>
  <c r="T62" i="9"/>
  <c r="F62" i="9"/>
  <c r="R44" i="9"/>
  <c r="U67" i="9"/>
  <c r="H66" i="9"/>
  <c r="I37" i="9"/>
  <c r="L70" i="9"/>
  <c r="D70" i="9"/>
  <c r="R37" i="9"/>
  <c r="R70" i="9"/>
  <c r="D37" i="9"/>
  <c r="J70" i="9"/>
  <c r="G48" i="9"/>
  <c r="M59" i="9"/>
  <c r="U52" i="9"/>
  <c r="M52" i="9"/>
  <c r="P46" i="9"/>
  <c r="M46" i="9"/>
  <c r="R45" i="9"/>
  <c r="E45" i="9"/>
  <c r="U69" i="9"/>
  <c r="I69" i="9"/>
  <c r="J73" i="9"/>
  <c r="T65" i="9"/>
  <c r="E60" i="9"/>
  <c r="U56" i="9"/>
  <c r="O54" i="9"/>
  <c r="D54" i="9"/>
  <c r="O38" i="9"/>
  <c r="E38" i="9"/>
  <c r="J58" i="9"/>
  <c r="F42" i="9"/>
  <c r="J68" i="9"/>
  <c r="S34" i="9"/>
  <c r="U62" i="9"/>
  <c r="H62" i="9"/>
  <c r="K44" i="9"/>
  <c r="T67" i="9"/>
  <c r="H37" i="9"/>
  <c r="Q57" i="9"/>
  <c r="K39" i="9"/>
  <c r="K67" i="9"/>
  <c r="E70" i="9"/>
  <c r="N71" i="9"/>
  <c r="N59" i="9"/>
  <c r="E47" i="9"/>
  <c r="T52" i="9"/>
  <c r="L99" i="9" s="1"/>
  <c r="L52" i="9"/>
  <c r="H99" i="9" s="1"/>
  <c r="N46" i="9"/>
  <c r="U33" i="9"/>
  <c r="P45" i="9"/>
  <c r="D45" i="9"/>
  <c r="D92" i="9" s="1"/>
  <c r="S69" i="9"/>
  <c r="K69" i="9"/>
  <c r="M73" i="9"/>
  <c r="R65" i="9"/>
  <c r="L60" i="9"/>
  <c r="T56" i="9"/>
  <c r="L103" i="9" s="1"/>
  <c r="G54" i="9"/>
  <c r="N54" i="9"/>
  <c r="G38" i="9"/>
  <c r="N38" i="9"/>
  <c r="T42" i="9"/>
  <c r="S42" i="9"/>
  <c r="I68" i="9"/>
  <c r="I34" i="9"/>
  <c r="O39" i="9"/>
  <c r="D44" i="9"/>
  <c r="F37" i="9"/>
  <c r="J57" i="9"/>
  <c r="G36" i="9"/>
  <c r="K59" i="9"/>
  <c r="R49" i="9"/>
  <c r="O52" i="9"/>
  <c r="S46" i="9"/>
  <c r="H46" i="9"/>
  <c r="E33" i="9"/>
  <c r="M45" i="9"/>
  <c r="J72" i="9"/>
  <c r="T69" i="9"/>
  <c r="O73" i="9"/>
  <c r="D73" i="9"/>
  <c r="T60" i="9"/>
  <c r="H60" i="9"/>
  <c r="L54" i="9"/>
  <c r="F54" i="9"/>
  <c r="F43" i="9"/>
  <c r="Q38" i="9"/>
  <c r="H58" i="9"/>
  <c r="R42" i="9"/>
  <c r="T68" i="9"/>
  <c r="F68" i="9"/>
  <c r="S62" i="9"/>
  <c r="R62" i="9"/>
  <c r="F39" i="9"/>
  <c r="M44" i="9"/>
  <c r="I67" i="9"/>
  <c r="J66" i="9"/>
  <c r="E37" i="9"/>
  <c r="G37" i="9"/>
  <c r="K70" i="9"/>
  <c r="U70" i="9"/>
  <c r="M61" i="9"/>
  <c r="E59" i="9"/>
  <c r="I49" i="9"/>
  <c r="K52" i="9"/>
  <c r="Q65" i="9"/>
  <c r="E43" i="9"/>
  <c r="L67" i="9"/>
  <c r="Q46" i="9"/>
  <c r="Q43" i="9"/>
  <c r="O68" i="9"/>
  <c r="N37" i="9"/>
  <c r="T70" i="9"/>
  <c r="G60" i="9"/>
  <c r="F38" i="9"/>
  <c r="O37" i="9"/>
  <c r="G70" i="9"/>
  <c r="G57" i="9"/>
  <c r="P33" i="9"/>
  <c r="R38" i="9"/>
  <c r="G34" i="9"/>
  <c r="P37" i="9"/>
  <c r="Q70" i="9"/>
  <c r="S37" i="9"/>
  <c r="Q33" i="9"/>
  <c r="R58" i="9"/>
  <c r="J34" i="9"/>
  <c r="H70" i="9"/>
  <c r="U45" i="9"/>
  <c r="D58" i="9"/>
  <c r="P62" i="9"/>
  <c r="I45" i="9"/>
  <c r="U65" i="9"/>
  <c r="E62" i="9"/>
  <c r="G44" i="9"/>
  <c r="K45" i="9"/>
  <c r="J65" i="9"/>
  <c r="S39" i="9"/>
  <c r="R67" i="9"/>
  <c r="H117" i="9" l="1"/>
  <c r="D110" i="9"/>
  <c r="L117" i="9"/>
  <c r="K17" i="9"/>
  <c r="L11" i="9"/>
  <c r="K14" i="9"/>
  <c r="L9" i="9"/>
  <c r="K11" i="9"/>
  <c r="J50" i="9"/>
  <c r="L63" i="9"/>
  <c r="H53" i="9"/>
  <c r="Q40" i="9"/>
  <c r="P36" i="9"/>
  <c r="K61" i="9"/>
  <c r="K47" i="9"/>
  <c r="I41" i="9"/>
  <c r="N52" i="9"/>
  <c r="N55" i="9"/>
  <c r="D50" i="9"/>
  <c r="I63" i="9"/>
  <c r="F110" i="9" s="1"/>
  <c r="P53" i="9"/>
  <c r="T40" i="9"/>
  <c r="U36" i="9"/>
  <c r="L83" i="9" s="1"/>
  <c r="J61" i="9"/>
  <c r="L71" i="9"/>
  <c r="L51" i="9"/>
  <c r="H98" i="9" s="1"/>
  <c r="R35" i="9"/>
  <c r="G40" i="9"/>
  <c r="E36" i="9"/>
  <c r="Q59" i="9"/>
  <c r="S64" i="9"/>
  <c r="K111" i="9" s="1"/>
  <c r="J41" i="9"/>
  <c r="S52" i="9"/>
  <c r="F46" i="9"/>
  <c r="E93" i="9" s="1"/>
  <c r="H71" i="9"/>
  <c r="N51" i="9"/>
  <c r="I98" i="9" s="1"/>
  <c r="U35" i="9"/>
  <c r="M40" i="9"/>
  <c r="H36" i="9"/>
  <c r="S50" i="9"/>
  <c r="K63" i="9"/>
  <c r="G110" i="9" s="1"/>
  <c r="S53" i="9"/>
  <c r="P40" i="9"/>
  <c r="L48" i="9"/>
  <c r="O61" i="9"/>
  <c r="P47" i="9"/>
  <c r="J94" i="9" s="1"/>
  <c r="R41" i="9"/>
  <c r="K88" i="9" s="1"/>
  <c r="Q50" i="9"/>
  <c r="T63" i="9"/>
  <c r="U51" i="9"/>
  <c r="F35" i="9"/>
  <c r="J48" i="9"/>
  <c r="T61" i="9"/>
  <c r="H59" i="9"/>
  <c r="O64" i="9"/>
  <c r="T49" i="9"/>
  <c r="L96" i="9" s="1"/>
  <c r="P71" i="9"/>
  <c r="R51" i="9"/>
  <c r="K53" i="9"/>
  <c r="O40" i="9"/>
  <c r="I87" i="9" s="1"/>
  <c r="O36" i="9"/>
  <c r="P59" i="9"/>
  <c r="J106" i="9" s="1"/>
  <c r="I47" i="9"/>
  <c r="Q41" i="9"/>
  <c r="O63" i="9"/>
  <c r="I110" i="9" s="1"/>
  <c r="N64" i="9"/>
  <c r="F52" i="9"/>
  <c r="N33" i="9"/>
  <c r="J45" i="9"/>
  <c r="F69" i="9"/>
  <c r="I65" i="9"/>
  <c r="L56" i="9"/>
  <c r="U43" i="9"/>
  <c r="J38" i="9"/>
  <c r="J42" i="9"/>
  <c r="M34" i="9"/>
  <c r="T39" i="9"/>
  <c r="F44" i="9"/>
  <c r="E91" i="9" s="1"/>
  <c r="P66" i="9"/>
  <c r="H57" i="9"/>
  <c r="S51" i="9"/>
  <c r="J64" i="9"/>
  <c r="Q55" i="9"/>
  <c r="L33" i="9"/>
  <c r="P72" i="9"/>
  <c r="E69" i="9"/>
  <c r="M65" i="9"/>
  <c r="K56" i="9"/>
  <c r="L15" i="9"/>
  <c r="K9" i="9"/>
  <c r="L14" i="9"/>
  <c r="K12" i="9"/>
  <c r="L12" i="9"/>
  <c r="M71" i="9"/>
  <c r="P51" i="9"/>
  <c r="J98" i="9" s="1"/>
  <c r="O53" i="9"/>
  <c r="E40" i="9"/>
  <c r="D36" i="9"/>
  <c r="T59" i="9"/>
  <c r="P64" i="9"/>
  <c r="M41" i="9"/>
  <c r="Q52" i="9"/>
  <c r="R46" i="9"/>
  <c r="K93" i="9" s="1"/>
  <c r="S71" i="9"/>
  <c r="T51" i="9"/>
  <c r="M53" i="9"/>
  <c r="H40" i="9"/>
  <c r="F87" i="9" s="1"/>
  <c r="J36" i="9"/>
  <c r="L50" i="9"/>
  <c r="O71" i="9"/>
  <c r="I118" i="9" s="1"/>
  <c r="E51" i="9"/>
  <c r="J35" i="9"/>
  <c r="S48" i="9"/>
  <c r="U61" i="9"/>
  <c r="F59" i="9"/>
  <c r="E64" i="9"/>
  <c r="O49" i="9"/>
  <c r="T55" i="9"/>
  <c r="R50" i="9"/>
  <c r="F71" i="9"/>
  <c r="G51" i="9"/>
  <c r="G35" i="9"/>
  <c r="K48" i="9"/>
  <c r="S61" i="9"/>
  <c r="K108" i="9" s="1"/>
  <c r="Q71" i="9"/>
  <c r="F63" i="9"/>
  <c r="E110" i="9" s="1"/>
  <c r="G53" i="9"/>
  <c r="K40" i="9"/>
  <c r="N36" i="9"/>
  <c r="R59" i="9"/>
  <c r="M47" i="9"/>
  <c r="H94" i="9" s="1"/>
  <c r="E41" i="9"/>
  <c r="I50" i="9"/>
  <c r="M63" i="9"/>
  <c r="R53" i="9"/>
  <c r="U40" i="9"/>
  <c r="I48" i="9"/>
  <c r="F61" i="9"/>
  <c r="J47" i="9"/>
  <c r="G94" i="9" s="1"/>
  <c r="P41" i="9"/>
  <c r="G49" i="9"/>
  <c r="K71" i="9"/>
  <c r="I51" i="9"/>
  <c r="Q35" i="9"/>
  <c r="P48" i="9"/>
  <c r="M36" i="9"/>
  <c r="D59" i="9"/>
  <c r="D106" i="9" s="1"/>
  <c r="D64" i="9"/>
  <c r="D111" i="9" s="1"/>
  <c r="L49" i="9"/>
  <c r="S40" i="9"/>
  <c r="K87" i="9" s="1"/>
  <c r="O41" i="9"/>
  <c r="G55" i="9"/>
  <c r="E102" i="9" s="1"/>
  <c r="H33" i="9"/>
  <c r="D72" i="9"/>
  <c r="P73" i="9"/>
  <c r="K65" i="9"/>
  <c r="G112" i="9" s="1"/>
  <c r="Q56" i="9"/>
  <c r="I43" i="9"/>
  <c r="N58" i="9"/>
  <c r="I105" i="9" s="1"/>
  <c r="U68" i="9"/>
  <c r="L115" i="9" s="1"/>
  <c r="D34" i="9"/>
  <c r="D39" i="9"/>
  <c r="O67" i="9"/>
  <c r="Q37" i="9"/>
  <c r="J84" i="9" s="1"/>
  <c r="M57" i="9"/>
  <c r="J40" i="9"/>
  <c r="F41" i="9"/>
  <c r="E88" i="9" s="1"/>
  <c r="K13" i="9"/>
  <c r="K16" i="9"/>
  <c r="L13" i="9"/>
  <c r="F50" i="9"/>
  <c r="U53" i="9"/>
  <c r="L100" i="9" s="1"/>
  <c r="H48" i="9"/>
  <c r="F95" i="9" s="1"/>
  <c r="T47" i="9"/>
  <c r="L94" i="9" s="1"/>
  <c r="E49" i="9"/>
  <c r="O50" i="9"/>
  <c r="N53" i="9"/>
  <c r="F48" i="9"/>
  <c r="E95" i="9" s="1"/>
  <c r="R71" i="9"/>
  <c r="F53" i="9"/>
  <c r="S36" i="9"/>
  <c r="K83" i="9" s="1"/>
  <c r="D47" i="9"/>
  <c r="D94" i="9" s="1"/>
  <c r="R52" i="9"/>
  <c r="J71" i="9"/>
  <c r="E53" i="9"/>
  <c r="Q36" i="9"/>
  <c r="J83" i="9" s="1"/>
  <c r="R63" i="9"/>
  <c r="K110" i="9" s="1"/>
  <c r="K35" i="9"/>
  <c r="N61" i="9"/>
  <c r="I108" i="9" s="1"/>
  <c r="H64" i="9"/>
  <c r="F111" i="9" s="1"/>
  <c r="I71" i="9"/>
  <c r="S35" i="9"/>
  <c r="I36" i="9"/>
  <c r="Q64" i="9"/>
  <c r="K50" i="9"/>
  <c r="I53" i="9"/>
  <c r="Q48" i="9"/>
  <c r="G47" i="9"/>
  <c r="P52" i="9"/>
  <c r="D52" i="9"/>
  <c r="H45" i="9"/>
  <c r="S65" i="9"/>
  <c r="K112" i="9" s="1"/>
  <c r="K54" i="9"/>
  <c r="G101" i="9" s="1"/>
  <c r="L42" i="9"/>
  <c r="M62" i="9"/>
  <c r="Q66" i="9"/>
  <c r="N70" i="9"/>
  <c r="I117" i="9" s="1"/>
  <c r="J52" i="9"/>
  <c r="G99" i="9" s="1"/>
  <c r="F33" i="9"/>
  <c r="M72" i="9"/>
  <c r="P65" i="9"/>
  <c r="J112" i="9" s="1"/>
  <c r="I56" i="9"/>
  <c r="G43" i="9"/>
  <c r="G58" i="9"/>
  <c r="E105" i="9" s="1"/>
  <c r="Q68" i="9"/>
  <c r="E34" i="9"/>
  <c r="H51" i="9"/>
  <c r="K64" i="9"/>
  <c r="G111" i="9" s="1"/>
  <c r="P55" i="9"/>
  <c r="J102" i="9" s="1"/>
  <c r="T33" i="9"/>
  <c r="L80" i="9" s="1"/>
  <c r="U72" i="9"/>
  <c r="D69" i="9"/>
  <c r="D116" i="9" s="1"/>
  <c r="H65" i="9"/>
  <c r="F112" i="9" s="1"/>
  <c r="D56" i="9"/>
  <c r="O43" i="9"/>
  <c r="K38" i="9"/>
  <c r="Q42" i="9"/>
  <c r="O34" i="9"/>
  <c r="P39" i="9"/>
  <c r="J86" i="9" s="1"/>
  <c r="J67" i="9"/>
  <c r="G114" i="9" s="1"/>
  <c r="I66" i="9"/>
  <c r="F113" i="9" s="1"/>
  <c r="E57" i="9"/>
  <c r="M50" i="9"/>
  <c r="O47" i="9"/>
  <c r="I94" i="9" s="1"/>
  <c r="H52" i="9"/>
  <c r="J46" i="9"/>
  <c r="G93" i="9" s="1"/>
  <c r="F45" i="9"/>
  <c r="P69" i="9"/>
  <c r="L65" i="9"/>
  <c r="H112" i="9" s="1"/>
  <c r="P56" i="9"/>
  <c r="H54" i="9"/>
  <c r="I38" i="9"/>
  <c r="G42" i="9"/>
  <c r="E89" i="9" s="1"/>
  <c r="U34" i="9"/>
  <c r="L81" i="9" s="1"/>
  <c r="I62" i="9"/>
  <c r="F109" i="9" s="1"/>
  <c r="Q44" i="9"/>
  <c r="F66" i="9"/>
  <c r="T57" i="9"/>
  <c r="H44" i="9"/>
  <c r="P57" i="9"/>
  <c r="J104" i="9" s="1"/>
  <c r="S66" i="9"/>
  <c r="H50" i="9"/>
  <c r="F47" i="9"/>
  <c r="F57" i="9"/>
  <c r="E104" i="9" s="1"/>
  <c r="K42" i="9"/>
  <c r="G89" i="9" s="1"/>
  <c r="P42" i="9"/>
  <c r="P70" i="9"/>
  <c r="J117" i="9" s="1"/>
  <c r="S54" i="9"/>
  <c r="K101" i="9" s="1"/>
  <c r="U66" i="9"/>
  <c r="H56" i="9"/>
  <c r="F103" i="9" s="1"/>
  <c r="G66" i="9"/>
  <c r="M67" i="9"/>
  <c r="H114" i="9" s="1"/>
  <c r="N56" i="9"/>
  <c r="L57" i="9"/>
  <c r="D67" i="9"/>
  <c r="Q69" i="9"/>
  <c r="N67" i="9"/>
  <c r="I114" i="9" s="1"/>
  <c r="R60" i="9"/>
  <c r="K107" i="9" s="1"/>
  <c r="H39" i="9"/>
  <c r="L72" i="9"/>
  <c r="H119" i="9" s="1"/>
  <c r="T41" i="9"/>
  <c r="L88" i="9" s="1"/>
  <c r="I35" i="9"/>
  <c r="K57" i="9"/>
  <c r="G104" i="9" s="1"/>
  <c r="T37" i="9"/>
  <c r="P67" i="9"/>
  <c r="J39" i="9"/>
  <c r="G86" i="9" s="1"/>
  <c r="Q34" i="9"/>
  <c r="E42" i="9"/>
  <c r="Q58" i="9"/>
  <c r="T43" i="9"/>
  <c r="O56" i="9"/>
  <c r="D65" i="9"/>
  <c r="U73" i="9"/>
  <c r="L120" i="9" s="1"/>
  <c r="T72" i="9"/>
  <c r="S33" i="9"/>
  <c r="O55" i="9"/>
  <c r="N41" i="9"/>
  <c r="I88" i="9" s="1"/>
  <c r="L35" i="9"/>
  <c r="L66" i="9"/>
  <c r="R39" i="9"/>
  <c r="K86" i="9" s="1"/>
  <c r="M68" i="9"/>
  <c r="I58" i="9"/>
  <c r="F105" i="9" s="1"/>
  <c r="L43" i="9"/>
  <c r="T54" i="9"/>
  <c r="N60" i="9"/>
  <c r="H73" i="9"/>
  <c r="K72" i="9"/>
  <c r="G119" i="9" s="1"/>
  <c r="J33" i="9"/>
  <c r="G80" i="9" s="1"/>
  <c r="E55" i="9"/>
  <c r="D102" i="9" s="1"/>
  <c r="S49" i="9"/>
  <c r="K96" i="9" s="1"/>
  <c r="K36" i="9"/>
  <c r="I57" i="9"/>
  <c r="R34" i="9"/>
  <c r="K81" i="9" s="1"/>
  <c r="O66" i="9"/>
  <c r="I39" i="9"/>
  <c r="L62" i="9"/>
  <c r="R68" i="9"/>
  <c r="K115" i="9" s="1"/>
  <c r="P58" i="9"/>
  <c r="N43" i="9"/>
  <c r="I90" i="9" s="1"/>
  <c r="G56" i="9"/>
  <c r="E103" i="9" s="1"/>
  <c r="Q60" i="9"/>
  <c r="J107" i="9" s="1"/>
  <c r="I73" i="9"/>
  <c r="H72" i="9"/>
  <c r="D33" i="9"/>
  <c r="D80" i="9" s="1"/>
  <c r="H55" i="9"/>
  <c r="F102" i="9" s="1"/>
  <c r="D41" i="9"/>
  <c r="D88" i="9" s="1"/>
  <c r="Q53" i="9"/>
  <c r="J100" i="9" s="1"/>
  <c r="I44" i="9"/>
  <c r="K66" i="9"/>
  <c r="G113" i="9" s="1"/>
  <c r="D57" i="9"/>
  <c r="T66" i="9"/>
  <c r="N39" i="9"/>
  <c r="I86" i="9" s="1"/>
  <c r="N34" i="9"/>
  <c r="K58" i="9"/>
  <c r="G105" i="9" s="1"/>
  <c r="H43" i="9"/>
  <c r="S56" i="9"/>
  <c r="G73" i="9"/>
  <c r="N72" i="9"/>
  <c r="O33" i="9"/>
  <c r="D49" i="9"/>
  <c r="M48" i="9"/>
  <c r="S70" i="9"/>
  <c r="K117" i="9" s="1"/>
  <c r="M66" i="9"/>
  <c r="H113" i="9" s="1"/>
  <c r="S44" i="9"/>
  <c r="K91" i="9" s="1"/>
  <c r="H34" i="9"/>
  <c r="F81" i="9" s="1"/>
  <c r="N42" i="9"/>
  <c r="L38" i="9"/>
  <c r="M56" i="9"/>
  <c r="N65" i="9"/>
  <c r="I72" i="9"/>
  <c r="G33" i="9"/>
  <c r="E80" i="9" s="1"/>
  <c r="E52" i="9"/>
  <c r="U59" i="9"/>
  <c r="N62" i="9"/>
  <c r="I109" i="9" s="1"/>
  <c r="D42" i="9"/>
  <c r="M38" i="9"/>
  <c r="U54" i="9"/>
  <c r="F73" i="9"/>
  <c r="T45" i="9"/>
  <c r="L92" i="9" s="1"/>
  <c r="U55" i="9"/>
  <c r="L102" i="9" s="1"/>
  <c r="F70" i="9"/>
  <c r="E117" i="9" s="1"/>
  <c r="E44" i="9"/>
  <c r="D91" i="9" s="1"/>
  <c r="D68" i="9"/>
  <c r="D115" i="9" s="1"/>
  <c r="Q54" i="9"/>
  <c r="J101" i="9" s="1"/>
  <c r="O69" i="9"/>
  <c r="I116" i="9" s="1"/>
  <c r="L46" i="9"/>
  <c r="H93" i="9" s="1"/>
  <c r="H49" i="9"/>
  <c r="F96" i="9" s="1"/>
  <c r="E61" i="9"/>
  <c r="D108" i="9" s="1"/>
  <c r="P35" i="9"/>
  <c r="G50" i="9"/>
  <c r="G59" i="9"/>
  <c r="D40" i="9"/>
  <c r="U71" i="9"/>
  <c r="I59" i="9"/>
  <c r="F40" i="9"/>
  <c r="T71" i="9"/>
  <c r="L40" i="9"/>
  <c r="U63" i="9"/>
  <c r="J49" i="9"/>
  <c r="G61" i="9"/>
  <c r="H35" i="9"/>
  <c r="N50" i="9"/>
  <c r="D35" i="9"/>
  <c r="D82" i="9" s="1"/>
  <c r="G71" i="9"/>
  <c r="Q49" i="9"/>
  <c r="I61" i="9"/>
  <c r="F108" i="9" s="1"/>
  <c r="O35" i="9"/>
  <c r="T50" i="9"/>
  <c r="L10" i="9"/>
  <c r="O57" i="9"/>
  <c r="D66" i="9"/>
  <c r="R43" i="9"/>
  <c r="E66" i="9"/>
  <c r="M54" i="9"/>
  <c r="H101" i="9" s="1"/>
  <c r="L44" i="9"/>
  <c r="H91" i="9" s="1"/>
  <c r="Q73" i="9"/>
  <c r="J44" i="9"/>
  <c r="G91" i="9" s="1"/>
  <c r="S73" i="9"/>
  <c r="U57" i="9"/>
  <c r="N44" i="9"/>
  <c r="J69" i="9"/>
  <c r="G116" i="9" s="1"/>
  <c r="L68" i="9"/>
  <c r="P44" i="9"/>
  <c r="D46" i="9"/>
  <c r="G39" i="9"/>
  <c r="E86" i="9" s="1"/>
  <c r="G72" i="9"/>
  <c r="P68" i="9"/>
  <c r="K55" i="9"/>
  <c r="G102" i="9" s="1"/>
  <c r="U64" i="9"/>
  <c r="L111" i="9" s="1"/>
  <c r="Q63" i="9"/>
  <c r="J110" i="9" s="1"/>
  <c r="R57" i="9"/>
  <c r="N66" i="9"/>
  <c r="O44" i="9"/>
  <c r="U39" i="9"/>
  <c r="L86" i="9" s="1"/>
  <c r="P34" i="9"/>
  <c r="M42" i="9"/>
  <c r="H38" i="9"/>
  <c r="I54" i="9"/>
  <c r="F101" i="9" s="1"/>
  <c r="R56" i="9"/>
  <c r="O65" i="9"/>
  <c r="H69" i="9"/>
  <c r="F116" i="9" s="1"/>
  <c r="G45" i="9"/>
  <c r="E92" i="9" s="1"/>
  <c r="R33" i="9"/>
  <c r="I52" i="9"/>
  <c r="H47" i="9"/>
  <c r="D71" i="9"/>
  <c r="D118" i="9" s="1"/>
  <c r="Q67" i="9"/>
  <c r="J62" i="9"/>
  <c r="G109" i="9" s="1"/>
  <c r="H42" i="9"/>
  <c r="F89" i="9" s="1"/>
  <c r="S58" i="9"/>
  <c r="J43" i="9"/>
  <c r="G90" i="9" s="1"/>
  <c r="E56" i="9"/>
  <c r="G65" i="9"/>
  <c r="E112" i="9" s="1"/>
  <c r="N73" i="9"/>
  <c r="I120" i="9" s="1"/>
  <c r="Q72" i="9"/>
  <c r="M33" i="9"/>
  <c r="S55" i="9"/>
  <c r="K102" i="9" s="1"/>
  <c r="F64" i="9"/>
  <c r="J53" i="9"/>
  <c r="U37" i="9"/>
  <c r="I70" i="9"/>
  <c r="F117" i="9" s="1"/>
  <c r="F67" i="9"/>
  <c r="L39" i="9"/>
  <c r="K34" i="9"/>
  <c r="G81" i="9" s="1"/>
  <c r="O42" i="9"/>
  <c r="L58" i="9"/>
  <c r="M43" i="9"/>
  <c r="J56" i="9"/>
  <c r="E65" i="9"/>
  <c r="G69" i="9"/>
  <c r="O72" i="9"/>
  <c r="I33" i="9"/>
  <c r="L55" i="9"/>
  <c r="H102" i="9" s="1"/>
  <c r="G64" i="9"/>
  <c r="G52" i="9"/>
  <c r="Q62" i="9"/>
  <c r="J109" i="9" s="1"/>
  <c r="R66" i="9"/>
  <c r="M37" i="9"/>
  <c r="H84" i="9" s="1"/>
  <c r="G67" i="9"/>
  <c r="M39" i="9"/>
  <c r="H68" i="9"/>
  <c r="F115" i="9" s="1"/>
  <c r="U58" i="9"/>
  <c r="L105" i="9" s="1"/>
  <c r="S43" i="9"/>
  <c r="J60" i="9"/>
  <c r="G107" i="9" s="1"/>
  <c r="R73" i="9"/>
  <c r="R72" i="9"/>
  <c r="K119" i="9" s="1"/>
  <c r="O46" i="9"/>
  <c r="I93" i="9" s="1"/>
  <c r="K41" i="9"/>
  <c r="F51" i="9"/>
  <c r="S57" i="9"/>
  <c r="E67" i="9"/>
  <c r="E39" i="9"/>
  <c r="L34" i="9"/>
  <c r="M58" i="9"/>
  <c r="D43" i="9"/>
  <c r="D90" i="9" s="1"/>
  <c r="I60" i="9"/>
  <c r="F107" i="9" s="1"/>
  <c r="E73" i="9"/>
  <c r="D120" i="9" s="1"/>
  <c r="E72" i="9"/>
  <c r="E46" i="9"/>
  <c r="P49" i="9"/>
  <c r="U48" i="9"/>
  <c r="L95" i="9" s="1"/>
  <c r="F34" i="9"/>
  <c r="E81" i="9" s="1"/>
  <c r="U42" i="9"/>
  <c r="L89" i="9" s="1"/>
  <c r="T38" i="9"/>
  <c r="L85" i="9" s="1"/>
  <c r="O60" i="9"/>
  <c r="L73" i="9"/>
  <c r="H120" i="9" s="1"/>
  <c r="S45" i="9"/>
  <c r="K92" i="9" s="1"/>
  <c r="K49" i="9"/>
  <c r="N57" i="9"/>
  <c r="U44" i="9"/>
  <c r="L91" i="9" s="1"/>
  <c r="E58" i="9"/>
  <c r="D105" i="9" s="1"/>
  <c r="F60" i="9"/>
  <c r="E107" i="9" s="1"/>
  <c r="F72" i="9"/>
  <c r="F49" i="9"/>
  <c r="E96" i="9" s="1"/>
  <c r="L41" i="9"/>
  <c r="L61" i="9"/>
  <c r="H108" i="9" s="1"/>
  <c r="K51" i="9"/>
  <c r="G98" i="9" s="1"/>
  <c r="N49" i="9"/>
  <c r="I96" i="9" s="1"/>
  <c r="S59" i="9"/>
  <c r="D53" i="9"/>
  <c r="M49" i="9"/>
  <c r="J59" i="9"/>
  <c r="G106" i="9" s="1"/>
  <c r="T35" i="9"/>
  <c r="L82" i="9" s="1"/>
  <c r="P50" i="9"/>
  <c r="M35" i="9"/>
  <c r="E50" i="9"/>
  <c r="H41" i="9"/>
  <c r="Q61" i="9"/>
  <c r="L53" i="9"/>
  <c r="P61" i="9"/>
  <c r="N35" i="9"/>
  <c r="U50" i="9"/>
  <c r="L64" i="9"/>
  <c r="H111" i="9" s="1"/>
  <c r="L36" i="9"/>
  <c r="D51" i="9"/>
  <c r="L16" i="9"/>
  <c r="L17" i="9"/>
  <c r="K105" i="9"/>
  <c r="L107" i="9"/>
  <c r="G120" i="9"/>
  <c r="E90" i="9"/>
  <c r="E115" i="9"/>
  <c r="F93" i="9"/>
  <c r="K95" i="9"/>
  <c r="K89" i="9"/>
  <c r="E84" i="9"/>
  <c r="H107" i="9"/>
  <c r="G115" i="9"/>
  <c r="J118" i="9"/>
  <c r="K94" i="9"/>
  <c r="J92" i="9"/>
  <c r="F84" i="9"/>
  <c r="K109" i="9"/>
  <c r="I85" i="9"/>
  <c r="L114" i="9"/>
  <c r="E109" i="9"/>
  <c r="K114" i="9"/>
  <c r="K84" i="9"/>
  <c r="D85" i="9"/>
  <c r="K116" i="9"/>
  <c r="F114" i="9"/>
  <c r="I92" i="9"/>
  <c r="E83" i="9"/>
  <c r="I95" i="9"/>
  <c r="H106" i="9"/>
  <c r="J80" i="9"/>
  <c r="E85" i="9"/>
  <c r="L116" i="9"/>
  <c r="I101" i="9"/>
  <c r="D101" i="9"/>
  <c r="L112" i="9"/>
  <c r="J95" i="9"/>
  <c r="I83" i="9"/>
  <c r="G117" i="9"/>
  <c r="H116" i="9"/>
  <c r="J85" i="9"/>
  <c r="D95" i="9"/>
  <c r="L93" i="9"/>
  <c r="D84" i="9"/>
  <c r="I115" i="9"/>
  <c r="D107" i="9"/>
  <c r="G84" i="9"/>
  <c r="E101" i="9"/>
  <c r="K85" i="9"/>
  <c r="I84" i="9"/>
  <c r="I106" i="9"/>
  <c r="J93" i="9"/>
  <c r="D117" i="9"/>
  <c r="H92" i="9"/>
  <c r="J90" i="9"/>
  <c r="G92" i="9"/>
  <c r="I99" i="9"/>
  <c r="L109" i="9"/>
  <c r="D109" i="9"/>
  <c r="F92" i="9"/>
  <c r="I17" i="1"/>
  <c r="H9" i="13" s="1"/>
  <c r="I15" i="1"/>
  <c r="H7" i="13" s="1"/>
  <c r="I14" i="1"/>
  <c r="H6" i="13" s="1"/>
  <c r="I13" i="1"/>
  <c r="H5" i="13" s="1"/>
  <c r="I11" i="1"/>
  <c r="H3" i="13" s="1"/>
  <c r="I10" i="1"/>
  <c r="H2" i="13" s="1"/>
  <c r="I12" i="1"/>
  <c r="H4" i="13" s="1"/>
  <c r="I18" i="1"/>
  <c r="H10" i="13" s="1"/>
  <c r="I19" i="1"/>
  <c r="H11" i="13" s="1"/>
  <c r="I20" i="1"/>
  <c r="H12" i="13" s="1"/>
  <c r="I21" i="1"/>
  <c r="H13" i="13" s="1"/>
  <c r="I22" i="1"/>
  <c r="H14" i="13" s="1"/>
  <c r="I23" i="1"/>
  <c r="H15" i="13" s="1"/>
  <c r="I24" i="1"/>
  <c r="H16" i="13" s="1"/>
  <c r="I25" i="1"/>
  <c r="H17" i="13" s="1"/>
  <c r="I26" i="1"/>
  <c r="H18" i="13" s="1"/>
  <c r="I27" i="1"/>
  <c r="H19" i="13" s="1"/>
  <c r="I28" i="1"/>
  <c r="H20" i="13" s="1"/>
  <c r="I29" i="1"/>
  <c r="H21" i="13" s="1"/>
  <c r="G82" i="9" l="1"/>
  <c r="J88" i="9"/>
  <c r="I97" i="9"/>
  <c r="D104" i="9"/>
  <c r="K106" i="9"/>
  <c r="J96" i="9"/>
  <c r="J91" i="9"/>
  <c r="F99" i="9"/>
  <c r="I89" i="9"/>
  <c r="K103" i="9"/>
  <c r="H97" i="9"/>
  <c r="H96" i="9"/>
  <c r="E98" i="9"/>
  <c r="L110" i="9"/>
  <c r="F80" i="9"/>
  <c r="H88" i="9"/>
  <c r="J119" i="9"/>
  <c r="H105" i="9"/>
  <c r="J108" i="9"/>
  <c r="I82" i="9"/>
  <c r="H90" i="9"/>
  <c r="K80" i="9"/>
  <c r="J81" i="9"/>
  <c r="H109" i="9"/>
  <c r="Y109" i="9" s="1"/>
  <c r="Z109" i="9" s="1"/>
  <c r="G103" i="9"/>
  <c r="F88" i="9"/>
  <c r="K97" i="9"/>
  <c r="J97" i="9"/>
  <c r="K118" i="9"/>
  <c r="F104" i="9"/>
  <c r="I80" i="9"/>
  <c r="L98" i="9"/>
  <c r="L90" i="9"/>
  <c r="K99" i="9"/>
  <c r="I113" i="9"/>
  <c r="F82" i="9"/>
  <c r="J82" i="9"/>
  <c r="I81" i="9"/>
  <c r="E113" i="9"/>
  <c r="D100" i="9"/>
  <c r="H83" i="9"/>
  <c r="H87" i="9"/>
  <c r="K100" i="9"/>
  <c r="I104" i="9"/>
  <c r="L97" i="9"/>
  <c r="L84" i="9"/>
  <c r="X84" i="9" s="1"/>
  <c r="J99" i="9"/>
  <c r="L118" i="9"/>
  <c r="L101" i="9"/>
  <c r="Y101" i="9" s="1"/>
  <c r="Z101" i="9" s="1"/>
  <c r="J87" i="9"/>
  <c r="K90" i="9"/>
  <c r="L113" i="9"/>
  <c r="L108" i="9"/>
  <c r="L119" i="9"/>
  <c r="K120" i="9"/>
  <c r="J103" i="9"/>
  <c r="I103" i="9"/>
  <c r="H115" i="9"/>
  <c r="H118" i="9"/>
  <c r="H104" i="9"/>
  <c r="I91" i="9"/>
  <c r="D99" i="9"/>
  <c r="J114" i="9"/>
  <c r="K98" i="9"/>
  <c r="G97" i="9"/>
  <c r="G96" i="9"/>
  <c r="F91" i="9"/>
  <c r="F97" i="9"/>
  <c r="F98" i="9"/>
  <c r="F90" i="9"/>
  <c r="E114" i="9"/>
  <c r="E116" i="9"/>
  <c r="E94" i="9"/>
  <c r="E119" i="9"/>
  <c r="D87" i="9"/>
  <c r="D86" i="9"/>
  <c r="D83" i="9"/>
  <c r="D81" i="9"/>
  <c r="D89" i="9"/>
  <c r="D93" i="9"/>
  <c r="X93" i="9" s="1"/>
  <c r="D112" i="9"/>
  <c r="D119" i="9"/>
  <c r="J116" i="9"/>
  <c r="E108" i="9"/>
  <c r="H110" i="9"/>
  <c r="G85" i="9"/>
  <c r="I102" i="9"/>
  <c r="Y102" i="9" s="1"/>
  <c r="Z102" i="9" s="1"/>
  <c r="H100" i="9"/>
  <c r="F85" i="9"/>
  <c r="F106" i="9"/>
  <c r="G118" i="9"/>
  <c r="L87" i="9"/>
  <c r="G108" i="9"/>
  <c r="I107" i="9"/>
  <c r="X107" i="9" s="1"/>
  <c r="K113" i="9"/>
  <c r="D96" i="9"/>
  <c r="E97" i="9"/>
  <c r="E100" i="9"/>
  <c r="E106" i="9"/>
  <c r="J113" i="9"/>
  <c r="E99" i="9"/>
  <c r="E82" i="9"/>
  <c r="F83" i="9"/>
  <c r="D97" i="9"/>
  <c r="F100" i="9"/>
  <c r="F94" i="9"/>
  <c r="I119" i="9"/>
  <c r="H82" i="9"/>
  <c r="I112" i="9"/>
  <c r="L106" i="9"/>
  <c r="J120" i="9"/>
  <c r="D98" i="9"/>
  <c r="G100" i="9"/>
  <c r="K104" i="9"/>
  <c r="J115" i="9"/>
  <c r="D113" i="9"/>
  <c r="F118" i="9"/>
  <c r="H85" i="9"/>
  <c r="E120" i="9"/>
  <c r="J105" i="9"/>
  <c r="J89" i="9"/>
  <c r="L104" i="9"/>
  <c r="D103" i="9"/>
  <c r="H89" i="9"/>
  <c r="K82" i="9"/>
  <c r="E118" i="9"/>
  <c r="G83" i="9"/>
  <c r="J111" i="9"/>
  <c r="I100" i="9"/>
  <c r="H80" i="9"/>
  <c r="H103" i="9"/>
  <c r="G95" i="9"/>
  <c r="H95" i="9"/>
  <c r="G88" i="9"/>
  <c r="E87" i="9"/>
  <c r="F120" i="9"/>
  <c r="E111" i="9"/>
  <c r="G87" i="9"/>
  <c r="I111" i="9"/>
  <c r="H86" i="9"/>
  <c r="H81" i="9"/>
  <c r="F119" i="9"/>
  <c r="F86" i="9"/>
  <c r="D114" i="9"/>
  <c r="S22" i="1"/>
  <c r="Q30" i="1"/>
  <c r="R30" i="1"/>
  <c r="N30" i="1"/>
  <c r="O30" i="1"/>
  <c r="P30" i="1"/>
  <c r="X92" i="9"/>
  <c r="X117" i="9"/>
  <c r="Y117" i="9"/>
  <c r="Z117" i="9" s="1"/>
  <c r="Y92" i="9"/>
  <c r="Z92" i="9" s="1"/>
  <c r="S18" i="1"/>
  <c r="S21" i="1"/>
  <c r="S28" i="1"/>
  <c r="S26" i="1"/>
  <c r="S12" i="1"/>
  <c r="S27" i="1"/>
  <c r="S15" i="1"/>
  <c r="S24" i="1"/>
  <c r="S14" i="1"/>
  <c r="S11" i="1"/>
  <c r="S29" i="1"/>
  <c r="S10" i="1"/>
  <c r="S17" i="1"/>
  <c r="S25" i="1"/>
  <c r="S19" i="1"/>
  <c r="S13" i="1"/>
  <c r="S16" i="1"/>
  <c r="S23" i="1"/>
  <c r="S20" i="1"/>
  <c r="I16" i="1"/>
  <c r="H8" i="13" s="1"/>
  <c r="Y88" i="9" l="1"/>
  <c r="Z88" i="9" s="1"/>
  <c r="X109" i="9"/>
  <c r="Y110" i="9"/>
  <c r="Z110" i="9" s="1"/>
  <c r="Y105" i="9"/>
  <c r="Z105" i="9" s="1"/>
  <c r="Y80" i="9"/>
  <c r="Z80" i="9" s="1"/>
  <c r="Y112" i="9"/>
  <c r="Z112" i="9" s="1"/>
  <c r="X101" i="9"/>
  <c r="X110" i="9"/>
  <c r="Y91" i="9"/>
  <c r="Z91" i="9" s="1"/>
  <c r="X102" i="9"/>
  <c r="X91" i="9"/>
  <c r="Y84" i="9"/>
  <c r="Z84" i="9" s="1"/>
  <c r="X90" i="9"/>
  <c r="Y90" i="9"/>
  <c r="Z90" i="9" s="1"/>
  <c r="X115" i="9"/>
  <c r="Y114" i="9"/>
  <c r="Z114" i="9" s="1"/>
  <c r="X98" i="9"/>
  <c r="X104" i="9"/>
  <c r="Y115" i="9"/>
  <c r="Z115" i="9" s="1"/>
  <c r="X99" i="9"/>
  <c r="X80" i="9"/>
  <c r="X116" i="9"/>
  <c r="X113" i="9"/>
  <c r="X86" i="9"/>
  <c r="Y93" i="9"/>
  <c r="Z93" i="9" s="1"/>
  <c r="X111" i="9"/>
  <c r="Y116" i="9"/>
  <c r="Z116" i="9" s="1"/>
  <c r="X96" i="9"/>
  <c r="X95" i="9"/>
  <c r="X83" i="9"/>
  <c r="X118" i="9"/>
  <c r="Y94" i="9"/>
  <c r="Z94" i="9" s="1"/>
  <c r="X120" i="9"/>
  <c r="X106" i="9"/>
  <c r="X108" i="9"/>
  <c r="Y97" i="9"/>
  <c r="Z97" i="9" s="1"/>
  <c r="X89" i="9"/>
  <c r="X114" i="9"/>
  <c r="Y81" i="9"/>
  <c r="Z81" i="9" s="1"/>
  <c r="X97" i="9"/>
  <c r="Y107" i="9"/>
  <c r="Z107" i="9" s="1"/>
  <c r="X82" i="9"/>
  <c r="X100" i="9"/>
  <c r="X94" i="9"/>
  <c r="Y96" i="9"/>
  <c r="Z96" i="9" s="1"/>
  <c r="Y108" i="9"/>
  <c r="Z108" i="9" s="1"/>
  <c r="X105" i="9"/>
  <c r="X103" i="9"/>
  <c r="Y120" i="9"/>
  <c r="Z120" i="9" s="1"/>
  <c r="Y83" i="9"/>
  <c r="Z83" i="9" s="1"/>
  <c r="Y106" i="9"/>
  <c r="Z106" i="9" s="1"/>
  <c r="Y113" i="9"/>
  <c r="Z113" i="9" s="1"/>
  <c r="X87" i="9"/>
  <c r="Y85" i="9"/>
  <c r="Z85" i="9" s="1"/>
  <c r="Y103" i="9"/>
  <c r="Z103" i="9" s="1"/>
  <c r="Y119" i="9"/>
  <c r="Z119" i="9" s="1"/>
  <c r="Y82" i="9"/>
  <c r="Z82" i="9" s="1"/>
  <c r="Y87" i="9"/>
  <c r="Z87" i="9" s="1"/>
  <c r="X119" i="9"/>
  <c r="X85" i="9"/>
  <c r="Y99" i="9"/>
  <c r="Z99" i="9" s="1"/>
  <c r="X81" i="9"/>
  <c r="X112" i="9"/>
  <c r="X88" i="9"/>
  <c r="Y100" i="9"/>
  <c r="Z100" i="9" s="1"/>
  <c r="Y95" i="9"/>
  <c r="Z95" i="9" s="1"/>
  <c r="Y89" i="9"/>
  <c r="Z89" i="9" s="1"/>
  <c r="Y98" i="9"/>
  <c r="Z98" i="9" s="1"/>
  <c r="Y86" i="9"/>
  <c r="Z86" i="9" s="1"/>
  <c r="Y118" i="9"/>
  <c r="Z118" i="9" s="1"/>
  <c r="Y104" i="9"/>
  <c r="Z104" i="9" s="1"/>
  <c r="Y111" i="9"/>
  <c r="Z111" i="9" s="1"/>
</calcChain>
</file>

<file path=xl/sharedStrings.xml><?xml version="1.0" encoding="utf-8"?>
<sst xmlns="http://schemas.openxmlformats.org/spreadsheetml/2006/main" count="214" uniqueCount="63">
  <si>
    <t>Underlying</t>
  </si>
  <si>
    <t>SPX Index</t>
  </si>
  <si>
    <t>Call or Put</t>
  </si>
  <si>
    <t>C</t>
  </si>
  <si>
    <t>Strike Price</t>
  </si>
  <si>
    <t>Expiration Date</t>
  </si>
  <si>
    <t>Open</t>
  </si>
  <si>
    <t>Expiration Time</t>
  </si>
  <si>
    <t>Close</t>
  </si>
  <si>
    <t>Quantity</t>
  </si>
  <si>
    <t>Price</t>
  </si>
  <si>
    <t>Market Value</t>
  </si>
  <si>
    <t>Implied volatility</t>
  </si>
  <si>
    <t>Date:</t>
  </si>
  <si>
    <t>S&amp;P 500:</t>
  </si>
  <si>
    <t>Dividend yld:</t>
  </si>
  <si>
    <t>date</t>
  </si>
  <si>
    <t>days</t>
  </si>
  <si>
    <t>rate</t>
  </si>
  <si>
    <t>Multiplier</t>
  </si>
  <si>
    <t>d1</t>
  </si>
  <si>
    <t>d2</t>
  </si>
  <si>
    <t>must be zero</t>
  </si>
  <si>
    <t>S</t>
  </si>
  <si>
    <t>%Change of S</t>
  </si>
  <si>
    <t>Portfolio</t>
  </si>
  <si>
    <t>V(S) for Portfolio</t>
  </si>
  <si>
    <t>K --&gt;</t>
  </si>
  <si>
    <t>Qn --&gt;</t>
  </si>
  <si>
    <t>d1 &amp; d2 --&gt;</t>
  </si>
  <si>
    <t>Options</t>
  </si>
  <si>
    <t>V(S) for each K-Options (Call)</t>
  </si>
  <si>
    <t>Options Portfolio Value</t>
  </si>
  <si>
    <t>Time to expiry (years)</t>
  </si>
  <si>
    <t>Time to expiry (days)</t>
  </si>
  <si>
    <t>Gamma</t>
  </si>
  <si>
    <t xml:space="preserve">Delta </t>
  </si>
  <si>
    <t>Theta</t>
  </si>
  <si>
    <t>Vega</t>
  </si>
  <si>
    <t>BSM value</t>
  </si>
  <si>
    <t>Abs(error)</t>
  </si>
  <si>
    <t xml:space="preserve">Interest rate </t>
  </si>
  <si>
    <t>Interest rates needed</t>
  </si>
  <si>
    <t>rate:</t>
  </si>
  <si>
    <t>time (days)</t>
  </si>
  <si>
    <t>time (years):</t>
  </si>
  <si>
    <t>Interest rate data</t>
  </si>
  <si>
    <t>time (days):</t>
  </si>
  <si>
    <t>Time (days)</t>
  </si>
  <si>
    <t>Time (years)</t>
  </si>
  <si>
    <t>% change in S</t>
  </si>
  <si>
    <t>Solver</t>
  </si>
  <si>
    <t>Volatility--&gt;</t>
  </si>
  <si>
    <t>Volatility --&gt;</t>
  </si>
  <si>
    <t>V(S) for Portfolio*Q*Multiplier</t>
  </si>
  <si>
    <t>V(S) for Portfolio*Q</t>
  </si>
  <si>
    <t>CallorPut</t>
  </si>
  <si>
    <t>Strike</t>
  </si>
  <si>
    <t>Expiration</t>
  </si>
  <si>
    <t>ExpTime</t>
  </si>
  <si>
    <t>tau</t>
  </si>
  <si>
    <t>volatilty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</si>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</sst>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.00000"/>
    <numFmt numFmtId="165" formatCode="_(* #,##0.0000_);_(* \(#,##0.0000\);_(* &quot;-&quot;??_);_(@_)"/>
    <numFmt numFmtId="166" formatCode="_(* #,##0.00000_);_(* \(#,##0.00000\);_(* &quot;-&quot;??_);_(@_)"/>
    <numFmt numFmtId="167" formatCode="#,##0.000"/>
    <numFmt numFmtId="168" formatCode="#,##0.000_);\(#,##0.000\)"/>
    <numFmt numFmtId="169" formatCode="#,##0.0000"/>
    <numFmt numFmtId="170" formatCode="0.0000"/>
    <numFmt numFmtId="171" formatCode="0.0000%"/>
    <numFmt numFmtId="172" formatCode="0.000%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9">
    <xf numFmtId="0" fontId="0" fillId="0" borderId="0" xfId="0"/>
    <xf numFmtId="9" fontId="0" fillId="5" borderId="2" xfId="1" applyNumberFormat="1" applyFont="1" applyFill="1" applyBorder="1"/>
    <xf numFmtId="0" fontId="0" fillId="5" borderId="0" xfId="0" applyFill="1"/>
    <xf numFmtId="0" fontId="1" fillId="5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right"/>
    </xf>
    <xf numFmtId="14" fontId="0" fillId="5" borderId="0" xfId="0" applyNumberFormat="1" applyFill="1"/>
    <xf numFmtId="4" fontId="0" fillId="5" borderId="0" xfId="0" applyNumberFormat="1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6" borderId="0" xfId="0" applyFill="1"/>
    <xf numFmtId="0" fontId="4" fillId="5" borderId="0" xfId="0" applyFont="1" applyFill="1" applyAlignment="1">
      <alignment horizontal="center" vertical="center"/>
    </xf>
    <xf numFmtId="166" fontId="0" fillId="5" borderId="0" xfId="1" applyNumberFormat="1" applyFont="1" applyFill="1"/>
    <xf numFmtId="0" fontId="6" fillId="5" borderId="0" xfId="0" applyFont="1" applyFill="1" applyAlignment="1">
      <alignment horizontal="center"/>
    </xf>
    <xf numFmtId="166" fontId="0" fillId="5" borderId="1" xfId="1" applyNumberFormat="1" applyFont="1" applyFill="1" applyBorder="1"/>
    <xf numFmtId="0" fontId="2" fillId="6" borderId="2" xfId="0" applyFont="1" applyFill="1" applyBorder="1" applyAlignment="1">
      <alignment horizontal="center" wrapText="1"/>
    </xf>
    <xf numFmtId="0" fontId="4" fillId="5" borderId="0" xfId="0" applyFont="1" applyFill="1" applyAlignment="1">
      <alignment vertical="center"/>
    </xf>
    <xf numFmtId="0" fontId="0" fillId="4" borderId="6" xfId="0" applyFill="1" applyBorder="1" applyAlignment="1">
      <alignment horizontal="center" vertical="center"/>
    </xf>
    <xf numFmtId="9" fontId="0" fillId="8" borderId="2" xfId="1" applyNumberFormat="1" applyFont="1" applyFill="1" applyBorder="1"/>
    <xf numFmtId="43" fontId="0" fillId="5" borderId="6" xfId="1" applyFont="1" applyFill="1" applyBorder="1"/>
    <xf numFmtId="43" fontId="0" fillId="5" borderId="8" xfId="1" applyFont="1" applyFill="1" applyBorder="1"/>
    <xf numFmtId="43" fontId="0" fillId="8" borderId="6" xfId="1" applyFont="1" applyFill="1" applyBorder="1"/>
    <xf numFmtId="43" fontId="0" fillId="8" borderId="8" xfId="1" applyFont="1" applyFill="1" applyBorder="1"/>
    <xf numFmtId="0" fontId="0" fillId="4" borderId="6" xfId="0" applyFill="1" applyBorder="1" applyAlignment="1">
      <alignment horizontal="left" vertical="center"/>
    </xf>
    <xf numFmtId="0" fontId="0" fillId="5" borderId="0" xfId="0" applyFill="1" applyBorder="1"/>
    <xf numFmtId="165" fontId="0" fillId="7" borderId="8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43" fontId="0" fillId="5" borderId="7" xfId="1" applyFont="1" applyFill="1" applyBorder="1"/>
    <xf numFmtId="43" fontId="0" fillId="8" borderId="7" xfId="1" applyFont="1" applyFill="1" applyBorder="1"/>
    <xf numFmtId="43" fontId="0" fillId="5" borderId="0" xfId="1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39" fontId="0" fillId="5" borderId="0" xfId="1" applyNumberFormat="1" applyFont="1" applyFill="1" applyBorder="1"/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center"/>
    </xf>
    <xf numFmtId="165" fontId="1" fillId="0" borderId="0" xfId="1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3" fontId="0" fillId="5" borderId="0" xfId="0" applyNumberFormat="1" applyFill="1"/>
    <xf numFmtId="37" fontId="0" fillId="5" borderId="0" xfId="1" applyNumberFormat="1" applyFont="1" applyFill="1" applyBorder="1"/>
    <xf numFmtId="169" fontId="1" fillId="0" borderId="0" xfId="1" applyNumberFormat="1" applyFont="1" applyFill="1" applyAlignment="1">
      <alignment horizontal="center"/>
    </xf>
    <xf numFmtId="169" fontId="1" fillId="0" borderId="1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1" fontId="0" fillId="5" borderId="0" xfId="0" applyNumberFormat="1" applyFill="1" applyBorder="1"/>
    <xf numFmtId="0" fontId="0" fillId="5" borderId="13" xfId="0" applyFill="1" applyBorder="1"/>
    <xf numFmtId="166" fontId="6" fillId="5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5" borderId="12" xfId="0" applyFill="1" applyBorder="1"/>
    <xf numFmtId="2" fontId="0" fillId="5" borderId="0" xfId="0" applyNumberFormat="1" applyFill="1" applyBorder="1"/>
    <xf numFmtId="0" fontId="0" fillId="6" borderId="12" xfId="0" applyFill="1" applyBorder="1"/>
    <xf numFmtId="170" fontId="0" fillId="5" borderId="0" xfId="0" applyNumberFormat="1" applyFill="1" applyBorder="1"/>
    <xf numFmtId="0" fontId="0" fillId="6" borderId="14" xfId="0" applyFill="1" applyBorder="1"/>
    <xf numFmtId="0" fontId="0" fillId="5" borderId="9" xfId="0" applyFill="1" applyBorder="1"/>
    <xf numFmtId="171" fontId="0" fillId="5" borderId="1" xfId="0" applyNumberFormat="1" applyFill="1" applyBorder="1"/>
    <xf numFmtId="171" fontId="0" fillId="5" borderId="15" xfId="0" applyNumberFormat="1" applyFill="1" applyBorder="1"/>
    <xf numFmtId="0" fontId="2" fillId="4" borderId="2" xfId="0" applyFont="1" applyFill="1" applyBorder="1" applyAlignment="1">
      <alignment horizontal="center" vertical="center" wrapText="1"/>
    </xf>
    <xf numFmtId="4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 wrapText="1"/>
    </xf>
    <xf numFmtId="39" fontId="0" fillId="10" borderId="0" xfId="1" applyNumberFormat="1" applyFont="1" applyFill="1" applyAlignment="1">
      <alignment horizontal="center"/>
    </xf>
    <xf numFmtId="166" fontId="0" fillId="10" borderId="0" xfId="1" applyNumberFormat="1" applyFont="1" applyFill="1" applyAlignment="1"/>
    <xf numFmtId="4" fontId="0" fillId="10" borderId="0" xfId="1" applyNumberFormat="1" applyFont="1" applyFill="1" applyAlignment="1">
      <alignment horizontal="center"/>
    </xf>
    <xf numFmtId="37" fontId="0" fillId="10" borderId="0" xfId="1" applyNumberFormat="1" applyFont="1" applyFill="1" applyAlignment="1">
      <alignment horizontal="center"/>
    </xf>
    <xf numFmtId="39" fontId="0" fillId="10" borderId="1" xfId="1" applyNumberFormat="1" applyFont="1" applyFill="1" applyBorder="1" applyAlignment="1">
      <alignment horizontal="center"/>
    </xf>
    <xf numFmtId="166" fontId="0" fillId="10" borderId="1" xfId="1" applyNumberFormat="1" applyFont="1" applyFill="1" applyBorder="1" applyAlignment="1"/>
    <xf numFmtId="4" fontId="0" fillId="10" borderId="1" xfId="1" applyNumberFormat="1" applyFont="1" applyFill="1" applyBorder="1" applyAlignment="1">
      <alignment horizontal="center"/>
    </xf>
    <xf numFmtId="37" fontId="0" fillId="10" borderId="1" xfId="1" applyNumberFormat="1" applyFont="1" applyFill="1" applyBorder="1" applyAlignment="1">
      <alignment horizontal="center"/>
    </xf>
    <xf numFmtId="0" fontId="0" fillId="10" borderId="0" xfId="0" applyFill="1"/>
    <xf numFmtId="0" fontId="4" fillId="5" borderId="0" xfId="0" applyFont="1" applyFill="1"/>
    <xf numFmtId="3" fontId="4" fillId="10" borderId="0" xfId="0" applyNumberFormat="1" applyFont="1" applyFill="1" applyAlignment="1">
      <alignment horizontal="center"/>
    </xf>
    <xf numFmtId="4" fontId="4" fillId="10" borderId="0" xfId="0" applyNumberFormat="1" applyFont="1" applyFill="1"/>
    <xf numFmtId="3" fontId="4" fillId="10" borderId="0" xfId="0" applyNumberFormat="1" applyFont="1" applyFill="1"/>
    <xf numFmtId="168" fontId="0" fillId="4" borderId="0" xfId="1" applyNumberFormat="1" applyFont="1" applyFill="1" applyAlignment="1">
      <alignment horizontal="center"/>
    </xf>
    <xf numFmtId="166" fontId="0" fillId="4" borderId="0" xfId="1" applyNumberFormat="1" applyFont="1" applyFill="1"/>
    <xf numFmtId="169" fontId="1" fillId="4" borderId="0" xfId="1" applyNumberFormat="1" applyFont="1" applyFill="1" applyAlignment="1">
      <alignment horizontal="center"/>
    </xf>
    <xf numFmtId="168" fontId="0" fillId="4" borderId="1" xfId="1" applyNumberFormat="1" applyFont="1" applyFill="1" applyBorder="1" applyAlignment="1">
      <alignment horizontal="center"/>
    </xf>
    <xf numFmtId="166" fontId="0" fillId="4" borderId="1" xfId="1" applyNumberFormat="1" applyFont="1" applyFill="1" applyBorder="1"/>
    <xf numFmtId="169" fontId="1" fillId="4" borderId="1" xfId="1" applyNumberFormat="1" applyFont="1" applyFill="1" applyBorder="1" applyAlignment="1">
      <alignment horizontal="center"/>
    </xf>
    <xf numFmtId="0" fontId="4" fillId="0" borderId="0" xfId="0" applyFont="1" applyFill="1"/>
    <xf numFmtId="0" fontId="0" fillId="5" borderId="10" xfId="0" applyFill="1" applyBorder="1"/>
    <xf numFmtId="37" fontId="0" fillId="5" borderId="13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1" fillId="0" borderId="13" xfId="1" applyNumberFormat="1" applyFont="1" applyFill="1" applyBorder="1" applyAlignment="1">
      <alignment horizontal="center"/>
    </xf>
    <xf numFmtId="166" fontId="0" fillId="5" borderId="15" xfId="1" applyNumberFormat="1" applyFont="1" applyFill="1" applyBorder="1"/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" fontId="2" fillId="0" borderId="2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5" fontId="0" fillId="9" borderId="8" xfId="0" applyNumberFormat="1" applyFill="1" applyBorder="1" applyAlignment="1">
      <alignment horizontal="center" vertical="center"/>
    </xf>
    <xf numFmtId="10" fontId="1" fillId="10" borderId="0" xfId="1" applyNumberFormat="1" applyFont="1" applyFill="1" applyAlignment="1">
      <alignment horizontal="center"/>
    </xf>
    <xf numFmtId="10" fontId="1" fillId="10" borderId="1" xfId="1" applyNumberFormat="1" applyFont="1" applyFill="1" applyBorder="1" applyAlignment="1">
      <alignment horizontal="center"/>
    </xf>
    <xf numFmtId="10" fontId="0" fillId="5" borderId="0" xfId="0" applyNumberFormat="1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9" fontId="0" fillId="5" borderId="0" xfId="1" applyNumberFormat="1" applyFont="1" applyFill="1" applyBorder="1" applyAlignment="1">
      <alignment horizontal="center"/>
    </xf>
    <xf numFmtId="0" fontId="0" fillId="8" borderId="0" xfId="0" applyFill="1" applyBorder="1"/>
    <xf numFmtId="2" fontId="0" fillId="5" borderId="0" xfId="0" applyNumberForma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70" fontId="0" fillId="5" borderId="0" xfId="0" applyNumberFormat="1" applyFill="1" applyAlignment="1">
      <alignment horizontal="center"/>
    </xf>
    <xf numFmtId="0" fontId="0" fillId="9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10" fontId="0" fillId="7" borderId="6" xfId="0" applyNumberFormat="1" applyFill="1" applyBorder="1" applyAlignment="1">
      <alignment vertical="center"/>
    </xf>
    <xf numFmtId="10" fontId="0" fillId="9" borderId="6" xfId="0" applyNumberFormat="1" applyFill="1" applyBorder="1" applyAlignment="1">
      <alignment vertical="center"/>
    </xf>
    <xf numFmtId="10" fontId="0" fillId="2" borderId="6" xfId="0" applyNumberFormat="1" applyFill="1" applyBorder="1" applyAlignment="1">
      <alignment vertical="center"/>
    </xf>
    <xf numFmtId="10" fontId="0" fillId="3" borderId="6" xfId="0" applyNumberFormat="1" applyFill="1" applyBorder="1" applyAlignment="1">
      <alignment vertical="center"/>
    </xf>
    <xf numFmtId="43" fontId="0" fillId="10" borderId="2" xfId="0" applyNumberFormat="1" applyFill="1" applyBorder="1"/>
    <xf numFmtId="2" fontId="0" fillId="10" borderId="2" xfId="1" applyNumberFormat="1" applyFont="1" applyFill="1" applyBorder="1" applyAlignment="1">
      <alignment horizontal="center"/>
    </xf>
    <xf numFmtId="2" fontId="0" fillId="8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" fontId="0" fillId="5" borderId="10" xfId="0" applyNumberFormat="1" applyFill="1" applyBorder="1" applyAlignment="1">
      <alignment horizontal="center" vertical="center" wrapText="1"/>
    </xf>
    <xf numFmtId="4" fontId="0" fillId="5" borderId="11" xfId="0" applyNumberForma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2" fontId="0" fillId="7" borderId="6" xfId="0" applyNumberFormat="1" applyFill="1" applyBorder="1" applyAlignment="1">
      <alignment horizontal="center" vertical="center"/>
    </xf>
    <xf numFmtId="172" fontId="0" fillId="7" borderId="8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72" fontId="0" fillId="9" borderId="6" xfId="0" applyNumberFormat="1" applyFill="1" applyBorder="1" applyAlignment="1">
      <alignment horizontal="center" vertical="center"/>
    </xf>
    <xf numFmtId="172" fontId="0" fillId="9" borderId="8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2" fontId="0" fillId="3" borderId="6" xfId="0" applyNumberFormat="1" applyFill="1" applyBorder="1" applyAlignment="1">
      <alignment horizontal="center" vertical="center"/>
    </xf>
    <xf numFmtId="172" fontId="0" fillId="3" borderId="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2" fontId="0" fillId="2" borderId="6" xfId="0" applyNumberFormat="1" applyFill="1" applyBorder="1" applyAlignment="1">
      <alignment horizontal="center" vertical="center"/>
    </xf>
    <xf numFmtId="172" fontId="0" fillId="2" borderId="8" xfId="0" applyNumberFormat="1" applyFill="1" applyBorder="1" applyAlignment="1">
      <alignment horizontal="center" vertical="center"/>
    </xf>
    <xf numFmtId="0" fontId="0" fillId="5" borderId="0" xfId="0" applyNumberFormat="1" applyFill="1"/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Portfolio value as function of stock index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'calculations for figure'!$B$80:$B$120</c:f>
              <c:numCache>
                <c:formatCode>0.00</c:formatCode>
                <c:ptCount val="41"/>
                <c:pt idx="0">
                  <c:v>2615.9680000000003</c:v>
                </c:pt>
                <c:pt idx="1">
                  <c:v>2648.6676000000002</c:v>
                </c:pt>
                <c:pt idx="2">
                  <c:v>2681.3672000000001</c:v>
                </c:pt>
                <c:pt idx="3">
                  <c:v>2714.0668000000001</c:v>
                </c:pt>
                <c:pt idx="4">
                  <c:v>2746.7664000000004</c:v>
                </c:pt>
                <c:pt idx="5">
                  <c:v>2779.4660000000003</c:v>
                </c:pt>
                <c:pt idx="6">
                  <c:v>2812.1656000000003</c:v>
                </c:pt>
                <c:pt idx="7">
                  <c:v>2844.8652000000002</c:v>
                </c:pt>
                <c:pt idx="8">
                  <c:v>2877.5648000000001</c:v>
                </c:pt>
                <c:pt idx="9">
                  <c:v>2910.2644</c:v>
                </c:pt>
                <c:pt idx="10">
                  <c:v>2942.9639999999999</c:v>
                </c:pt>
                <c:pt idx="11">
                  <c:v>2975.6636000000003</c:v>
                </c:pt>
                <c:pt idx="12">
                  <c:v>3008.3632000000002</c:v>
                </c:pt>
                <c:pt idx="13">
                  <c:v>3041.0628000000002</c:v>
                </c:pt>
                <c:pt idx="14">
                  <c:v>3073.7624000000001</c:v>
                </c:pt>
                <c:pt idx="15">
                  <c:v>3106.4620000000004</c:v>
                </c:pt>
                <c:pt idx="16">
                  <c:v>3139.1616000000004</c:v>
                </c:pt>
                <c:pt idx="17">
                  <c:v>3171.8611999999998</c:v>
                </c:pt>
                <c:pt idx="18">
                  <c:v>3204.5608000000002</c:v>
                </c:pt>
                <c:pt idx="19">
                  <c:v>3237.2604000000001</c:v>
                </c:pt>
                <c:pt idx="20">
                  <c:v>3269.96</c:v>
                </c:pt>
                <c:pt idx="21">
                  <c:v>3302.6596</c:v>
                </c:pt>
                <c:pt idx="22">
                  <c:v>3335.3591999999999</c:v>
                </c:pt>
                <c:pt idx="23">
                  <c:v>3368.0588000000002</c:v>
                </c:pt>
                <c:pt idx="24">
                  <c:v>3400.7584000000002</c:v>
                </c:pt>
                <c:pt idx="25">
                  <c:v>3433.4580000000001</c:v>
                </c:pt>
                <c:pt idx="26">
                  <c:v>3466.1576</c:v>
                </c:pt>
                <c:pt idx="27">
                  <c:v>3498.8572000000004</c:v>
                </c:pt>
                <c:pt idx="28">
                  <c:v>3531.5568000000003</c:v>
                </c:pt>
                <c:pt idx="29">
                  <c:v>3564.2564000000002</c:v>
                </c:pt>
                <c:pt idx="30">
                  <c:v>3596.9560000000001</c:v>
                </c:pt>
                <c:pt idx="31">
                  <c:v>3629.6556000000005</c:v>
                </c:pt>
                <c:pt idx="32">
                  <c:v>3662.3552000000004</c:v>
                </c:pt>
                <c:pt idx="33">
                  <c:v>3695.0547999999999</c:v>
                </c:pt>
                <c:pt idx="34">
                  <c:v>3727.7544000000003</c:v>
                </c:pt>
                <c:pt idx="35">
                  <c:v>3760.4539999999997</c:v>
                </c:pt>
                <c:pt idx="36">
                  <c:v>3793.1536000000006</c:v>
                </c:pt>
                <c:pt idx="37">
                  <c:v>3825.8532</c:v>
                </c:pt>
                <c:pt idx="38">
                  <c:v>3858.5528000000004</c:v>
                </c:pt>
                <c:pt idx="39">
                  <c:v>3891.2523999999999</c:v>
                </c:pt>
                <c:pt idx="40">
                  <c:v>3923.9520000000007</c:v>
                </c:pt>
              </c:numCache>
            </c:numRef>
          </c:cat>
          <c:val>
            <c:numRef>
              <c:f>'calculations for figure'!$Z$80:$Z$120</c:f>
              <c:numCache>
                <c:formatCode>_(* #,##0.00_);_(* \(#,##0.00\);_(* "-"??_);_(@_)</c:formatCode>
                <c:ptCount val="41"/>
                <c:pt idx="0">
                  <c:v>-597773.18342823093</c:v>
                </c:pt>
                <c:pt idx="1">
                  <c:v>-955820.28598512441</c:v>
                </c:pt>
                <c:pt idx="2">
                  <c:v>-1477715.0730640569</c:v>
                </c:pt>
                <c:pt idx="3">
                  <c:v>-2222289.7942110738</c:v>
                </c:pt>
                <c:pt idx="4">
                  <c:v>-3264132.7807772397</c:v>
                </c:pt>
                <c:pt idx="5">
                  <c:v>-4696146.1294157933</c:v>
                </c:pt>
                <c:pt idx="6">
                  <c:v>-6632052.406968453</c:v>
                </c:pt>
                <c:pt idx="7">
                  <c:v>-9208706.4160379153</c:v>
                </c:pt>
                <c:pt idx="8">
                  <c:v>-12588048.638880838</c:v>
                </c:pt>
                <c:pt idx="9">
                  <c:v>-16958526.441636734</c:v>
                </c:pt>
                <c:pt idx="10">
                  <c:v>-22535810.142919999</c:v>
                </c:pt>
                <c:pt idx="11">
                  <c:v>-29562645.52658369</c:v>
                </c:pt>
                <c:pt idx="12">
                  <c:v>-38307713.075930625</c:v>
                </c:pt>
                <c:pt idx="13">
                  <c:v>-49063406.519089922</c:v>
                </c:pt>
                <c:pt idx="14">
                  <c:v>-62142497.131527655</c:v>
                </c:pt>
                <c:pt idx="15">
                  <c:v>-77873712.200792313</c:v>
                </c:pt>
                <c:pt idx="16">
                  <c:v>-96596321.589222178</c:v>
                </c:pt>
                <c:pt idx="17">
                  <c:v>-118653890.24553618</c:v>
                </c:pt>
                <c:pt idx="18">
                  <c:v>-144387411.50909692</c:v>
                </c:pt>
                <c:pt idx="19">
                  <c:v>-174128081.26048324</c:v>
                </c:pt>
                <c:pt idx="20">
                  <c:v>-208190002.50457773</c:v>
                </c:pt>
                <c:pt idx="21">
                  <c:v>-246863121.30678332</c:v>
                </c:pt>
                <c:pt idx="22">
                  <c:v>-290406687.23591536</c:v>
                </c:pt>
                <c:pt idx="23">
                  <c:v>-339043505.36718017</c:v>
                </c:pt>
                <c:pt idx="24">
                  <c:v>-392955204.77442491</c:v>
                </c:pt>
                <c:pt idx="25">
                  <c:v>-452278693.85050136</c:v>
                </c:pt>
                <c:pt idx="26">
                  <c:v>-517103910.1389271</c:v>
                </c:pt>
                <c:pt idx="27">
                  <c:v>-587472906.42015386</c:v>
                </c:pt>
                <c:pt idx="28">
                  <c:v>-663380250.26971281</c:v>
                </c:pt>
                <c:pt idx="29">
                  <c:v>-744774655.39853632</c:v>
                </c:pt>
                <c:pt idx="30">
                  <c:v>-831561713.19107056</c:v>
                </c:pt>
                <c:pt idx="31">
                  <c:v>-923607554.35227752</c:v>
                </c:pt>
                <c:pt idx="32">
                  <c:v>-1020743244.7400079</c:v>
                </c:pt>
                <c:pt idx="33">
                  <c:v>-1122769706.507946</c:v>
                </c:pt>
                <c:pt idx="34">
                  <c:v>-1229462954.8868272</c:v>
                </c:pt>
                <c:pt idx="35">
                  <c:v>-1340579450.8075194</c:v>
                </c:pt>
                <c:pt idx="36">
                  <c:v>-1455861388.1146204</c:v>
                </c:pt>
                <c:pt idx="37">
                  <c:v>-1575041759.0410221</c:v>
                </c:pt>
                <c:pt idx="38">
                  <c:v>-1697849070.5542102</c:v>
                </c:pt>
                <c:pt idx="39">
                  <c:v>-1824011614.9045165</c:v>
                </c:pt>
                <c:pt idx="40">
                  <c:v>-1953261228.2291241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F-4474-A1F2-E5E5C9AA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8192"/>
        <c:axId val="378830528"/>
      </c:lineChart>
      <c:catAx>
        <c:axId val="4407781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78830528"/>
        <c:crossesAt val="-2000000000"/>
        <c:auto val="1"/>
        <c:lblAlgn val="ctr"/>
        <c:lblOffset val="100"/>
        <c:noMultiLvlLbl val="0"/>
      </c:catAx>
      <c:valAx>
        <c:axId val="378830528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40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Portfolio value as a function of % change in stock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'calculations for figure'!$A$80:$A$120</c:f>
              <c:numCache>
                <c:formatCode>0%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cat>
          <c:val>
            <c:numRef>
              <c:f>'calculations for figure'!$Z$80:$Z$120</c:f>
              <c:numCache>
                <c:formatCode>_(* #,##0.00_);_(* \(#,##0.00\);_(* "-"??_);_(@_)</c:formatCode>
                <c:ptCount val="41"/>
                <c:pt idx="0">
                  <c:v>-597773.18342823093</c:v>
                </c:pt>
                <c:pt idx="1">
                  <c:v>-955820.28598512441</c:v>
                </c:pt>
                <c:pt idx="2">
                  <c:v>-1477715.0730640569</c:v>
                </c:pt>
                <c:pt idx="3">
                  <c:v>-2222289.7942110738</c:v>
                </c:pt>
                <c:pt idx="4">
                  <c:v>-3264132.7807772397</c:v>
                </c:pt>
                <c:pt idx="5">
                  <c:v>-4696146.1294157933</c:v>
                </c:pt>
                <c:pt idx="6">
                  <c:v>-6632052.406968453</c:v>
                </c:pt>
                <c:pt idx="7">
                  <c:v>-9208706.4160379153</c:v>
                </c:pt>
                <c:pt idx="8">
                  <c:v>-12588048.638880838</c:v>
                </c:pt>
                <c:pt idx="9">
                  <c:v>-16958526.441636734</c:v>
                </c:pt>
                <c:pt idx="10">
                  <c:v>-22535810.142919999</c:v>
                </c:pt>
                <c:pt idx="11">
                  <c:v>-29562645.52658369</c:v>
                </c:pt>
                <c:pt idx="12">
                  <c:v>-38307713.075930625</c:v>
                </c:pt>
                <c:pt idx="13">
                  <c:v>-49063406.519089922</c:v>
                </c:pt>
                <c:pt idx="14">
                  <c:v>-62142497.131527655</c:v>
                </c:pt>
                <c:pt idx="15">
                  <c:v>-77873712.200792313</c:v>
                </c:pt>
                <c:pt idx="16">
                  <c:v>-96596321.589222178</c:v>
                </c:pt>
                <c:pt idx="17">
                  <c:v>-118653890.24553618</c:v>
                </c:pt>
                <c:pt idx="18">
                  <c:v>-144387411.50909692</c:v>
                </c:pt>
                <c:pt idx="19">
                  <c:v>-174128081.26048324</c:v>
                </c:pt>
                <c:pt idx="20">
                  <c:v>-208190002.50457773</c:v>
                </c:pt>
                <c:pt idx="21">
                  <c:v>-246863121.30678332</c:v>
                </c:pt>
                <c:pt idx="22">
                  <c:v>-290406687.23591536</c:v>
                </c:pt>
                <c:pt idx="23">
                  <c:v>-339043505.36718017</c:v>
                </c:pt>
                <c:pt idx="24">
                  <c:v>-392955204.77442491</c:v>
                </c:pt>
                <c:pt idx="25">
                  <c:v>-452278693.85050136</c:v>
                </c:pt>
                <c:pt idx="26">
                  <c:v>-517103910.1389271</c:v>
                </c:pt>
                <c:pt idx="27">
                  <c:v>-587472906.42015386</c:v>
                </c:pt>
                <c:pt idx="28">
                  <c:v>-663380250.26971281</c:v>
                </c:pt>
                <c:pt idx="29">
                  <c:v>-744774655.39853632</c:v>
                </c:pt>
                <c:pt idx="30">
                  <c:v>-831561713.19107056</c:v>
                </c:pt>
                <c:pt idx="31">
                  <c:v>-923607554.35227752</c:v>
                </c:pt>
                <c:pt idx="32">
                  <c:v>-1020743244.7400079</c:v>
                </c:pt>
                <c:pt idx="33">
                  <c:v>-1122769706.507946</c:v>
                </c:pt>
                <c:pt idx="34">
                  <c:v>-1229462954.8868272</c:v>
                </c:pt>
                <c:pt idx="35">
                  <c:v>-1340579450.8075194</c:v>
                </c:pt>
                <c:pt idx="36">
                  <c:v>-1455861388.1146204</c:v>
                </c:pt>
                <c:pt idx="37">
                  <c:v>-1575041759.0410221</c:v>
                </c:pt>
                <c:pt idx="38">
                  <c:v>-1697849070.5542102</c:v>
                </c:pt>
                <c:pt idx="39">
                  <c:v>-1824011614.9045165</c:v>
                </c:pt>
                <c:pt idx="40">
                  <c:v>-1953261228.2291241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0-41F9-B492-C466C568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8056"/>
        <c:axId val="441062568"/>
      </c:lineChart>
      <c:catAx>
        <c:axId val="4410680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Change in stock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%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41062568"/>
        <c:crossesAt val="-2000000000"/>
        <c:auto val="1"/>
        <c:lblAlgn val="ctr"/>
        <c:lblOffset val="100"/>
        <c:noMultiLvlLbl val="0"/>
      </c:catAx>
      <c:valAx>
        <c:axId val="441062568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4106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39" cy="62889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039" cy="62889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ocuments/Fall%202020%20Learn/FIN%20512/PS9/Binomial_Session14%20-%20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AMPUS/FALL%20SEMESTER%202020/FIN%20512%20-%20FIN%20DERIVATIVES/ASSIGNMENTS/PS10_Rafdy%20Edola%20Steph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iddicks/Dropbox/Martin%20Work/Teaching/FIN512/Fall2014/PS7_Q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EurOption Pur"/>
      <sheetName val="AmerOption Put"/>
      <sheetName val="ConvBond"/>
      <sheetName val="PS7 help"/>
    </sheetNames>
    <sheetDataSet>
      <sheetData sheetId="0">
        <row r="4">
          <cell r="D4">
            <v>100</v>
          </cell>
        </row>
        <row r="5">
          <cell r="D5">
            <v>105</v>
          </cell>
        </row>
        <row r="6">
          <cell r="D6">
            <v>0.4</v>
          </cell>
        </row>
        <row r="9">
          <cell r="D9">
            <v>0.25</v>
          </cell>
        </row>
        <row r="10">
          <cell r="D10">
            <v>50</v>
          </cell>
        </row>
        <row r="11">
          <cell r="D11">
            <v>5.0000000000000001E-3</v>
          </cell>
        </row>
        <row r="12">
          <cell r="D12">
            <v>1.0286880693018583</v>
          </cell>
        </row>
        <row r="13">
          <cell r="D13">
            <v>0.97211198403289723</v>
          </cell>
        </row>
        <row r="14">
          <cell r="D14">
            <v>0.4946970232071598</v>
          </cell>
        </row>
      </sheetData>
      <sheetData sheetId="1" refreshError="1"/>
      <sheetData sheetId="2" refreshError="1"/>
      <sheetData sheetId="3">
        <row r="16">
          <cell r="F16">
            <v>2</v>
          </cell>
        </row>
        <row r="17">
          <cell r="F17">
            <v>100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"/>
      <sheetName val="Overview"/>
      <sheetName val="value of repl. port."/>
      <sheetName val="Options data for Part d)"/>
      <sheetName val="Interest rate data for Part a)"/>
    </sheetNames>
    <sheetDataSet>
      <sheetData sheetId="0" refreshError="1"/>
      <sheetData sheetId="1">
        <row r="4">
          <cell r="B4">
            <v>44069</v>
          </cell>
        </row>
        <row r="7">
          <cell r="B7">
            <v>44984</v>
          </cell>
        </row>
      </sheetData>
      <sheetData sheetId="2">
        <row r="33">
          <cell r="I33">
            <v>2.506849315068493</v>
          </cell>
        </row>
        <row r="35">
          <cell r="I35">
            <v>2.2819090918745452E-3</v>
          </cell>
        </row>
        <row r="36">
          <cell r="I36">
            <v>1.8570010620366784E-2</v>
          </cell>
        </row>
        <row r="37">
          <cell r="I37">
            <v>3130.857</v>
          </cell>
          <cell r="K37">
            <v>3743.98</v>
          </cell>
        </row>
        <row r="38">
          <cell r="K38">
            <v>0.19769091305044068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ConvBond"/>
    </sheetNames>
    <sheetDataSet>
      <sheetData sheetId="0">
        <row r="9">
          <cell r="B9">
            <v>0.02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zoomScaleNormal="100" workbookViewId="0">
      <selection activeCell="N6" sqref="N6"/>
    </sheetView>
  </sheetViews>
  <sheetFormatPr baseColWidth="10" defaultColWidth="9" defaultRowHeight="15" x14ac:dyDescent="0.2"/>
  <cols>
    <col min="1" max="1" width="12.1640625" style="2" customWidth="1"/>
    <col min="2" max="2" width="11.83203125" style="2" customWidth="1"/>
    <col min="3" max="3" width="9.5" style="2" customWidth="1"/>
    <col min="4" max="4" width="12.5" style="2" customWidth="1"/>
    <col min="5" max="5" width="10.33203125" style="2" customWidth="1"/>
    <col min="6" max="7" width="9.5" style="2" customWidth="1"/>
    <col min="8" max="8" width="11.1640625" style="2" customWidth="1"/>
    <col min="9" max="9" width="14.5" style="2" bestFit="1" customWidth="1"/>
    <col min="10" max="11" width="7.83203125" style="2" customWidth="1"/>
    <col min="12" max="13" width="9" style="2" customWidth="1"/>
    <col min="14" max="14" width="11.5" style="2" customWidth="1"/>
    <col min="15" max="15" width="11.5" style="2" bestFit="1" customWidth="1"/>
    <col min="16" max="16" width="14.5" style="2" customWidth="1"/>
    <col min="17" max="17" width="17.33203125" style="2" customWidth="1"/>
    <col min="18" max="18" width="12.33203125" style="2" customWidth="1"/>
    <col min="19" max="19" width="10.5" style="2" customWidth="1"/>
    <col min="20" max="21" width="10.33203125" style="2" bestFit="1" customWidth="1"/>
    <col min="22" max="22" width="13.5" style="2" customWidth="1"/>
    <col min="23" max="23" width="12.5" style="2" customWidth="1"/>
    <col min="24" max="24" width="16" style="2" bestFit="1" customWidth="1"/>
    <col min="25" max="25" width="16.5" style="2" bestFit="1" customWidth="1"/>
    <col min="26" max="16384" width="9" style="2"/>
  </cols>
  <sheetData>
    <row r="1" spans="1:21" x14ac:dyDescent="0.2">
      <c r="A1" s="59"/>
    </row>
    <row r="2" spans="1:21" x14ac:dyDescent="0.2">
      <c r="A2" s="15"/>
    </row>
    <row r="3" spans="1:21" x14ac:dyDescent="0.2">
      <c r="A3" s="14" t="s">
        <v>13</v>
      </c>
      <c r="B3" s="11">
        <v>44134</v>
      </c>
      <c r="D3" s="70"/>
      <c r="E3" s="141" t="s">
        <v>42</v>
      </c>
      <c r="F3" s="141"/>
      <c r="G3" s="141"/>
      <c r="H3" s="141"/>
      <c r="I3" s="139" t="s">
        <v>46</v>
      </c>
      <c r="J3" s="139"/>
      <c r="K3" s="139"/>
      <c r="L3" s="140"/>
      <c r="N3" s="11">
        <v>44166</v>
      </c>
    </row>
    <row r="4" spans="1:21" x14ac:dyDescent="0.2">
      <c r="A4" s="14" t="s">
        <v>14</v>
      </c>
      <c r="B4" s="12">
        <v>3269.96</v>
      </c>
      <c r="D4" s="65" t="s">
        <v>44</v>
      </c>
      <c r="E4" s="66">
        <f>49-6.5/24</f>
        <v>48.729166666666664</v>
      </c>
      <c r="F4" s="28">
        <v>62</v>
      </c>
      <c r="G4" s="66">
        <f>(D10-B3)-6.5/24</f>
        <v>76.729166666666671</v>
      </c>
      <c r="H4" s="28">
        <v>119</v>
      </c>
      <c r="I4" s="28">
        <v>45</v>
      </c>
      <c r="J4" s="28">
        <v>81</v>
      </c>
      <c r="K4" s="61">
        <v>109</v>
      </c>
      <c r="L4" s="62">
        <v>136</v>
      </c>
      <c r="N4" s="168">
        <f>N3-date</f>
        <v>32</v>
      </c>
    </row>
    <row r="5" spans="1:21" x14ac:dyDescent="0.2">
      <c r="A5" s="14" t="s">
        <v>15</v>
      </c>
      <c r="B5" s="120">
        <v>1.6391699999999999E-2</v>
      </c>
      <c r="D5" s="67" t="s">
        <v>45</v>
      </c>
      <c r="E5" s="68">
        <f>E4/365</f>
        <v>0.13350456621004567</v>
      </c>
      <c r="F5" s="68">
        <f>F4/365</f>
        <v>0.16986301369863013</v>
      </c>
      <c r="G5" s="68">
        <f>G4/365</f>
        <v>0.21021689497716897</v>
      </c>
      <c r="H5" s="68">
        <f>H4/365</f>
        <v>0.32602739726027397</v>
      </c>
      <c r="I5" s="28"/>
      <c r="J5" s="28"/>
      <c r="K5" s="28"/>
      <c r="L5" s="62"/>
      <c r="N5" s="11">
        <v>44137</v>
      </c>
    </row>
    <row r="6" spans="1:21" x14ac:dyDescent="0.2">
      <c r="A6" s="14" t="s">
        <v>19</v>
      </c>
      <c r="B6" s="121">
        <v>100</v>
      </c>
      <c r="D6" s="69" t="s">
        <v>43</v>
      </c>
      <c r="E6" s="71">
        <f>I$6+(J$6-I$6)*(E4-I$4)/(J$4-I$4)</f>
        <v>1.8853425405092592E-3</v>
      </c>
      <c r="F6" s="71">
        <f>I$6+(J$6-I$6)*(F4-I$4)/(J$4-I$4)</f>
        <v>1.9794069444444445E-3</v>
      </c>
      <c r="G6" s="71">
        <f>I$6+(J$6-I$6)*(G4-I$4)/(J$4-I$4)</f>
        <v>2.0838080960648149E-3</v>
      </c>
      <c r="H6" s="71">
        <f>K$6+(L$6-K$6)*(H4-K$4)/(L$4-K$4)</f>
        <v>2.114998888888889E-3</v>
      </c>
      <c r="I6" s="71">
        <f>0.185891/100</f>
        <v>1.8589100000000001E-3</v>
      </c>
      <c r="J6" s="71">
        <f>0.211408/100</f>
        <v>2.11408E-3</v>
      </c>
      <c r="K6" s="71">
        <f>0.211791/100</f>
        <v>2.1179100000000002E-3</v>
      </c>
      <c r="L6" s="72">
        <f>0.211005/100</f>
        <v>2.11005E-3</v>
      </c>
      <c r="N6" s="168">
        <f>N5-date</f>
        <v>3</v>
      </c>
    </row>
    <row r="7" spans="1:21" x14ac:dyDescent="0.2">
      <c r="B7" s="13"/>
    </row>
    <row r="8" spans="1:21" x14ac:dyDescent="0.2">
      <c r="A8" s="104" t="s">
        <v>30</v>
      </c>
      <c r="B8" s="13"/>
      <c r="M8" s="17" t="s">
        <v>51</v>
      </c>
      <c r="S8" s="17" t="s">
        <v>22</v>
      </c>
    </row>
    <row r="9" spans="1:21" ht="48" x14ac:dyDescent="0.2">
      <c r="A9" s="38" t="s">
        <v>0</v>
      </c>
      <c r="B9" s="39" t="s">
        <v>2</v>
      </c>
      <c r="C9" s="39" t="s">
        <v>4</v>
      </c>
      <c r="D9" s="39" t="s">
        <v>5</v>
      </c>
      <c r="E9" s="39" t="s">
        <v>7</v>
      </c>
      <c r="F9" s="39" t="s">
        <v>9</v>
      </c>
      <c r="G9" s="39" t="s">
        <v>10</v>
      </c>
      <c r="H9" s="39" t="s">
        <v>19</v>
      </c>
      <c r="I9" s="39" t="s">
        <v>11</v>
      </c>
      <c r="J9" s="73" t="s">
        <v>34</v>
      </c>
      <c r="K9" s="73" t="s">
        <v>33</v>
      </c>
      <c r="L9" s="73" t="s">
        <v>41</v>
      </c>
      <c r="M9" s="84" t="s">
        <v>12</v>
      </c>
      <c r="N9" s="84" t="s">
        <v>36</v>
      </c>
      <c r="O9" s="84" t="s">
        <v>35</v>
      </c>
      <c r="P9" s="84" t="s">
        <v>37</v>
      </c>
      <c r="Q9" s="84" t="s">
        <v>38</v>
      </c>
      <c r="R9" s="73" t="s">
        <v>39</v>
      </c>
      <c r="S9" s="73" t="s">
        <v>40</v>
      </c>
      <c r="T9" s="73" t="s">
        <v>20</v>
      </c>
      <c r="U9" s="73" t="s">
        <v>21</v>
      </c>
    </row>
    <row r="10" spans="1:21" x14ac:dyDescent="0.2">
      <c r="A10" s="57" t="s">
        <v>1</v>
      </c>
      <c r="B10" s="3" t="s">
        <v>3</v>
      </c>
      <c r="C10" s="3">
        <v>3410</v>
      </c>
      <c r="D10" s="41">
        <v>44211</v>
      </c>
      <c r="E10" s="41" t="s">
        <v>6</v>
      </c>
      <c r="F10" s="42">
        <v>3000</v>
      </c>
      <c r="G10" s="43">
        <v>97.65</v>
      </c>
      <c r="H10" s="42">
        <f>$B$6</f>
        <v>100</v>
      </c>
      <c r="I10" s="44">
        <f t="shared" ref="I10:I29" si="0">F10*H10*G10</f>
        <v>29295000</v>
      </c>
      <c r="J10" s="74">
        <f t="shared" ref="J10:J18" si="1">D10-date-6.5/24</f>
        <v>76.729166666666671</v>
      </c>
      <c r="K10" s="75">
        <f>J10/365</f>
        <v>0.21021689497716897</v>
      </c>
      <c r="L10" s="76">
        <f t="shared" ref="L10:L18" si="2">I$6+(J$6-I$6)*(J10-I$4)/(J$4-I$4)</f>
        <v>2.0838080960648149E-3</v>
      </c>
      <c r="M10" s="118">
        <v>0.26526931681270932</v>
      </c>
      <c r="N10" s="85">
        <f t="shared" ref="N10:N29" si="3">(EXP(-q*K10)*_xlfn.NORM.S.DIST(T10,1))*H10</f>
        <v>37.747010510464456</v>
      </c>
      <c r="O10" s="86">
        <f t="shared" ref="O10:O29" si="4">(EXP(-q*K10)*_xlfn.NORM.S.DIST(T10,0)/(S*M10*SQRT(K10)))*H10</f>
        <v>9.5313948057174816E-2</v>
      </c>
      <c r="P10" s="87">
        <f t="shared" ref="P10:P29" si="5">(-EXP(-q*K10)*((S*M10)/(2*SQRT(K10)))*_xlfn.NORM.S.DIST(T10,0)-L10*C10*EXP(-L10*K10)*_xlfn.NORM.S.DIST(U10,1)+q*S*EXP(-q*K10)*_xlfn.NORM.S.DIST(T10,1))*H10</f>
        <v>-34071.554896672125</v>
      </c>
      <c r="Q10" s="88">
        <f t="shared" ref="Q10:Q29" si="6">(EXP(-q*K10)*S*SQRT(K10)*_xlfn.NORM.S.DIST(T10,0))*H10</f>
        <v>56832.397236020632</v>
      </c>
      <c r="R10" s="98">
        <f t="shared" ref="R10:R29" si="7">EXP(-q*K10)*S*_xlfn.NORM.S.DIST(T10,1)-EXP(-L10*K10)*C10*_xlfn.NORM.S.DIST(U10,1)</f>
        <v>97.649929409204105</v>
      </c>
      <c r="S10" s="99">
        <f t="shared" ref="S10:S29" si="8">ABS(G10-R10)</f>
        <v>7.0590795900216108E-5</v>
      </c>
      <c r="T10" s="100">
        <f t="shared" ref="T10:T29" si="9">(LN(S/C10)+(L10-q+0.5*M10^2)*K10)/(M10*SQRT(K10))</f>
        <v>-0.30870481662082827</v>
      </c>
      <c r="U10" s="100">
        <f t="shared" ref="U10:U29" si="10">(LN(S/C10)+(L10-q-0.5*M10^2)*K10)/(M10*SQRT(K10))</f>
        <v>-0.43032924927117377</v>
      </c>
    </row>
    <row r="11" spans="1:21" x14ac:dyDescent="0.2">
      <c r="A11" s="57" t="s">
        <v>1</v>
      </c>
      <c r="B11" s="3" t="s">
        <v>3</v>
      </c>
      <c r="C11" s="3">
        <v>3420</v>
      </c>
      <c r="D11" s="41">
        <v>44211</v>
      </c>
      <c r="E11" s="41" t="s">
        <v>6</v>
      </c>
      <c r="F11" s="42">
        <v>6000</v>
      </c>
      <c r="G11" s="43">
        <v>92.95</v>
      </c>
      <c r="H11" s="42">
        <f t="shared" ref="H11:H29" si="11">$B$6</f>
        <v>100</v>
      </c>
      <c r="I11" s="44">
        <f t="shared" si="0"/>
        <v>55770000</v>
      </c>
      <c r="J11" s="74">
        <f t="shared" si="1"/>
        <v>76.729166666666671</v>
      </c>
      <c r="K11" s="75">
        <f t="shared" ref="K11:K29" si="12">J11/365</f>
        <v>0.21021689497716897</v>
      </c>
      <c r="L11" s="76">
        <f t="shared" si="2"/>
        <v>2.0838080960648149E-3</v>
      </c>
      <c r="M11" s="118">
        <v>0.26276684602279304</v>
      </c>
      <c r="N11" s="85">
        <f t="shared" si="3"/>
        <v>36.675362799310641</v>
      </c>
      <c r="O11" s="86">
        <f t="shared" si="4"/>
        <v>9.5343361076755534E-2</v>
      </c>
      <c r="P11" s="87">
        <f t="shared" si="5"/>
        <v>-33460.175378405736</v>
      </c>
      <c r="Q11" s="88">
        <f t="shared" si="6"/>
        <v>56313.630042514982</v>
      </c>
      <c r="R11" s="98">
        <f t="shared" si="7"/>
        <v>92.949978792299817</v>
      </c>
      <c r="S11" s="99">
        <f t="shared" si="8"/>
        <v>2.1207700186209877E-5</v>
      </c>
      <c r="T11" s="100">
        <f t="shared" si="9"/>
        <v>-0.3371031485671353</v>
      </c>
      <c r="U11" s="100">
        <f t="shared" si="10"/>
        <v>-0.45758021297412488</v>
      </c>
    </row>
    <row r="12" spans="1:21" x14ac:dyDescent="0.2">
      <c r="A12" s="57" t="s">
        <v>1</v>
      </c>
      <c r="B12" s="3" t="s">
        <v>3</v>
      </c>
      <c r="C12" s="3">
        <v>3490</v>
      </c>
      <c r="D12" s="41">
        <v>44211</v>
      </c>
      <c r="E12" s="41" t="s">
        <v>6</v>
      </c>
      <c r="F12" s="42">
        <v>-1000</v>
      </c>
      <c r="G12" s="43">
        <v>63.45</v>
      </c>
      <c r="H12" s="42">
        <f t="shared" si="11"/>
        <v>100</v>
      </c>
      <c r="I12" s="44">
        <f t="shared" si="0"/>
        <v>-6345000</v>
      </c>
      <c r="J12" s="74">
        <f t="shared" si="1"/>
        <v>76.729166666666671</v>
      </c>
      <c r="K12" s="75">
        <f t="shared" si="12"/>
        <v>0.21021689497716897</v>
      </c>
      <c r="L12" s="76">
        <f t="shared" si="2"/>
        <v>2.0838080960648149E-3</v>
      </c>
      <c r="M12" s="118">
        <v>0.24557762155002805</v>
      </c>
      <c r="N12" s="85">
        <f t="shared" si="3"/>
        <v>29.056779906449648</v>
      </c>
      <c r="O12" s="86">
        <f t="shared" si="4"/>
        <v>9.2885389087658976E-2</v>
      </c>
      <c r="P12" s="87">
        <f t="shared" si="5"/>
        <v>-28576.151367314451</v>
      </c>
      <c r="Q12" s="88">
        <f t="shared" si="6"/>
        <v>51272.995507556756</v>
      </c>
      <c r="R12" s="98">
        <f t="shared" si="7"/>
        <v>63.449999931972343</v>
      </c>
      <c r="S12" s="99">
        <f t="shared" si="8"/>
        <v>6.8027659949621011E-8</v>
      </c>
      <c r="T12" s="100">
        <f t="shared" si="9"/>
        <v>-0.54880171042998771</v>
      </c>
      <c r="U12" s="100">
        <f t="shared" si="10"/>
        <v>-0.66139761579710399</v>
      </c>
    </row>
    <row r="13" spans="1:21" x14ac:dyDescent="0.2">
      <c r="A13" s="57" t="s">
        <v>1</v>
      </c>
      <c r="B13" s="3" t="s">
        <v>3</v>
      </c>
      <c r="C13" s="3">
        <v>3500</v>
      </c>
      <c r="D13" s="41">
        <v>44211</v>
      </c>
      <c r="E13" s="41" t="s">
        <v>6</v>
      </c>
      <c r="F13" s="42">
        <v>-18000</v>
      </c>
      <c r="G13" s="43">
        <v>59.75</v>
      </c>
      <c r="H13" s="42">
        <f t="shared" si="11"/>
        <v>100</v>
      </c>
      <c r="I13" s="44">
        <f t="shared" si="0"/>
        <v>-107550000</v>
      </c>
      <c r="J13" s="74">
        <f t="shared" si="1"/>
        <v>76.729166666666671</v>
      </c>
      <c r="K13" s="75">
        <f t="shared" si="12"/>
        <v>0.21021689497716897</v>
      </c>
      <c r="L13" s="76">
        <f t="shared" si="2"/>
        <v>2.0838080960648149E-3</v>
      </c>
      <c r="M13" s="118">
        <v>0.24319932850814821</v>
      </c>
      <c r="N13" s="85">
        <f t="shared" si="3"/>
        <v>27.968033866323434</v>
      </c>
      <c r="O13" s="86">
        <f t="shared" si="4"/>
        <v>9.2107204362579534E-2</v>
      </c>
      <c r="P13" s="87">
        <f t="shared" si="5"/>
        <v>-27804.519449714484</v>
      </c>
      <c r="Q13" s="88">
        <f t="shared" si="6"/>
        <v>50351.042816204208</v>
      </c>
      <c r="R13" s="98">
        <f t="shared" si="7"/>
        <v>59.749998401510538</v>
      </c>
      <c r="S13" s="99">
        <f t="shared" si="8"/>
        <v>1.5984894616849488E-6</v>
      </c>
      <c r="T13" s="100">
        <f t="shared" si="9"/>
        <v>-0.58092433002421318</v>
      </c>
      <c r="U13" s="100">
        <f t="shared" si="10"/>
        <v>-0.69242980192028047</v>
      </c>
    </row>
    <row r="14" spans="1:21" x14ac:dyDescent="0.2">
      <c r="A14" s="57" t="s">
        <v>1</v>
      </c>
      <c r="B14" s="3" t="s">
        <v>3</v>
      </c>
      <c r="C14" s="3">
        <v>3430</v>
      </c>
      <c r="D14" s="41">
        <v>44211</v>
      </c>
      <c r="E14" s="41" t="s">
        <v>6</v>
      </c>
      <c r="F14" s="42">
        <v>3000</v>
      </c>
      <c r="G14" s="43">
        <v>88.35</v>
      </c>
      <c r="H14" s="42">
        <f t="shared" si="11"/>
        <v>100</v>
      </c>
      <c r="I14" s="44">
        <f t="shared" si="0"/>
        <v>26505000</v>
      </c>
      <c r="J14" s="74">
        <f t="shared" si="1"/>
        <v>76.729166666666671</v>
      </c>
      <c r="K14" s="75">
        <f t="shared" si="12"/>
        <v>0.21021689497716897</v>
      </c>
      <c r="L14" s="76">
        <f t="shared" si="2"/>
        <v>2.0838080960648149E-3</v>
      </c>
      <c r="M14" s="118">
        <v>0.26024228360676549</v>
      </c>
      <c r="N14" s="85">
        <f t="shared" si="3"/>
        <v>35.59516028256359</v>
      </c>
      <c r="O14" s="86">
        <f t="shared" si="4"/>
        <v>9.5295043545691446E-2</v>
      </c>
      <c r="P14" s="87">
        <f t="shared" si="5"/>
        <v>-32821.137711656454</v>
      </c>
      <c r="Q14" s="88">
        <f t="shared" si="6"/>
        <v>55744.326329238938</v>
      </c>
      <c r="R14" s="98">
        <f t="shared" si="7"/>
        <v>88.349999811996213</v>
      </c>
      <c r="S14" s="99">
        <f t="shared" si="8"/>
        <v>1.8800378143168928E-7</v>
      </c>
      <c r="T14" s="100">
        <f t="shared" si="9"/>
        <v>-0.36600610273492951</v>
      </c>
      <c r="U14" s="100">
        <f t="shared" si="10"/>
        <v>-0.48532567001700089</v>
      </c>
    </row>
    <row r="15" spans="1:21" x14ac:dyDescent="0.2">
      <c r="A15" s="57" t="s">
        <v>1</v>
      </c>
      <c r="B15" s="3" t="s">
        <v>3</v>
      </c>
      <c r="C15" s="3">
        <v>3390</v>
      </c>
      <c r="D15" s="41">
        <v>44211</v>
      </c>
      <c r="E15" s="41" t="s">
        <v>6</v>
      </c>
      <c r="F15" s="42">
        <v>3000</v>
      </c>
      <c r="G15" s="43">
        <v>107.35</v>
      </c>
      <c r="H15" s="42">
        <f t="shared" si="11"/>
        <v>100</v>
      </c>
      <c r="I15" s="44">
        <f t="shared" si="0"/>
        <v>32205000</v>
      </c>
      <c r="J15" s="74">
        <f t="shared" si="1"/>
        <v>76.729166666666671</v>
      </c>
      <c r="K15" s="75">
        <f t="shared" si="12"/>
        <v>0.21021689497716897</v>
      </c>
      <c r="L15" s="76">
        <f t="shared" si="2"/>
        <v>2.0838080960648149E-3</v>
      </c>
      <c r="M15" s="118">
        <v>0.27022244934217682</v>
      </c>
      <c r="N15" s="85">
        <f t="shared" si="3"/>
        <v>39.863539542491978</v>
      </c>
      <c r="O15" s="86">
        <f t="shared" si="4"/>
        <v>9.5034565662301632E-2</v>
      </c>
      <c r="P15" s="87">
        <f t="shared" si="5"/>
        <v>-35213.028573511438</v>
      </c>
      <c r="Q15" s="88">
        <f t="shared" si="6"/>
        <v>57723.880337043411</v>
      </c>
      <c r="R15" s="98">
        <f t="shared" si="7"/>
        <v>107.3499841839598</v>
      </c>
      <c r="S15" s="99">
        <f t="shared" si="8"/>
        <v>1.5816040189520209E-5</v>
      </c>
      <c r="T15" s="100">
        <f t="shared" si="9"/>
        <v>-0.25331762808481878</v>
      </c>
      <c r="U15" s="100">
        <f t="shared" si="10"/>
        <v>-0.377213043074836</v>
      </c>
    </row>
    <row r="16" spans="1:21" x14ac:dyDescent="0.2">
      <c r="A16" s="57" t="s">
        <v>1</v>
      </c>
      <c r="B16" s="3" t="s">
        <v>3</v>
      </c>
      <c r="C16" s="3">
        <v>3460</v>
      </c>
      <c r="D16" s="41">
        <v>44211</v>
      </c>
      <c r="E16" s="41" t="s">
        <v>6</v>
      </c>
      <c r="F16" s="42">
        <v>-1500</v>
      </c>
      <c r="G16" s="43">
        <v>75.25</v>
      </c>
      <c r="H16" s="42">
        <f t="shared" si="11"/>
        <v>100</v>
      </c>
      <c r="I16" s="44">
        <f t="shared" si="0"/>
        <v>-11287500</v>
      </c>
      <c r="J16" s="74">
        <f t="shared" si="1"/>
        <v>76.729166666666671</v>
      </c>
      <c r="K16" s="75">
        <f t="shared" si="12"/>
        <v>0.21021689497716897</v>
      </c>
      <c r="L16" s="76">
        <f t="shared" si="2"/>
        <v>2.0838080960648149E-3</v>
      </c>
      <c r="M16" s="118">
        <v>0.2526840708240834</v>
      </c>
      <c r="N16" s="85">
        <f t="shared" si="3"/>
        <v>32.32097012728893</v>
      </c>
      <c r="O16" s="86">
        <f t="shared" si="4"/>
        <v>9.4597245342493155E-2</v>
      </c>
      <c r="P16" s="87">
        <f t="shared" si="5"/>
        <v>-30763.708684360638</v>
      </c>
      <c r="Q16" s="88">
        <f t="shared" si="6"/>
        <v>53729.011709837243</v>
      </c>
      <c r="R16" s="98">
        <f t="shared" si="7"/>
        <v>75.249994744957462</v>
      </c>
      <c r="S16" s="99">
        <f t="shared" si="8"/>
        <v>5.2550425380104571E-6</v>
      </c>
      <c r="T16" s="100">
        <f t="shared" si="9"/>
        <v>-0.45563748302375451</v>
      </c>
      <c r="U16" s="100">
        <f t="shared" si="10"/>
        <v>-0.57149165388309009</v>
      </c>
    </row>
    <row r="17" spans="1:21" x14ac:dyDescent="0.2">
      <c r="A17" s="57" t="s">
        <v>1</v>
      </c>
      <c r="B17" s="3" t="s">
        <v>3</v>
      </c>
      <c r="C17" s="3">
        <v>3470</v>
      </c>
      <c r="D17" s="41">
        <v>44211</v>
      </c>
      <c r="E17" s="41" t="s">
        <v>6</v>
      </c>
      <c r="F17" s="42">
        <v>-9000</v>
      </c>
      <c r="G17" s="43">
        <v>71.150000000000006</v>
      </c>
      <c r="H17" s="42">
        <f t="shared" si="11"/>
        <v>100</v>
      </c>
      <c r="I17" s="44">
        <f t="shared" si="0"/>
        <v>-64035000.000000007</v>
      </c>
      <c r="J17" s="74">
        <f t="shared" si="1"/>
        <v>76.729166666666671</v>
      </c>
      <c r="K17" s="75">
        <f t="shared" si="12"/>
        <v>0.21021689497716897</v>
      </c>
      <c r="L17" s="76">
        <f t="shared" si="2"/>
        <v>2.0838080960648149E-3</v>
      </c>
      <c r="M17" s="118">
        <v>0.25022343483286924</v>
      </c>
      <c r="N17" s="85">
        <f t="shared" si="3"/>
        <v>31.226129464139557</v>
      </c>
      <c r="O17" s="86">
        <f t="shared" si="4"/>
        <v>9.4152962010277536E-2</v>
      </c>
      <c r="P17" s="87">
        <f t="shared" si="5"/>
        <v>-30041.218012415378</v>
      </c>
      <c r="Q17" s="88">
        <f t="shared" si="6"/>
        <v>52955.913731223598</v>
      </c>
      <c r="R17" s="98">
        <f t="shared" si="7"/>
        <v>71.149999998407338</v>
      </c>
      <c r="S17" s="99">
        <f t="shared" si="8"/>
        <v>1.5926673313515494E-9</v>
      </c>
      <c r="T17" s="100">
        <f t="shared" si="9"/>
        <v>-0.48640747916313226</v>
      </c>
      <c r="U17" s="100">
        <f t="shared" si="10"/>
        <v>-0.6011334627900119</v>
      </c>
    </row>
    <row r="18" spans="1:21" x14ac:dyDescent="0.2">
      <c r="A18" s="58" t="s">
        <v>1</v>
      </c>
      <c r="B18" s="7" t="s">
        <v>3</v>
      </c>
      <c r="C18" s="7">
        <v>3475</v>
      </c>
      <c r="D18" s="47">
        <v>44211</v>
      </c>
      <c r="E18" s="47" t="s">
        <v>6</v>
      </c>
      <c r="F18" s="48">
        <v>-3000</v>
      </c>
      <c r="G18" s="49">
        <v>69.150000000000006</v>
      </c>
      <c r="H18" s="48">
        <f t="shared" si="11"/>
        <v>100</v>
      </c>
      <c r="I18" s="50">
        <f t="shared" si="0"/>
        <v>-20745000</v>
      </c>
      <c r="J18" s="77">
        <f t="shared" si="1"/>
        <v>76.729166666666671</v>
      </c>
      <c r="K18" s="78">
        <f t="shared" si="12"/>
        <v>0.21021689497716897</v>
      </c>
      <c r="L18" s="79">
        <f t="shared" si="2"/>
        <v>2.0838080960648149E-3</v>
      </c>
      <c r="M18" s="119">
        <v>0.24900328348953102</v>
      </c>
      <c r="N18" s="89">
        <f t="shared" si="3"/>
        <v>30.678750458604178</v>
      </c>
      <c r="O18" s="90">
        <f t="shared" si="4"/>
        <v>9.3889741726877321E-2</v>
      </c>
      <c r="P18" s="91">
        <f t="shared" si="5"/>
        <v>-29673.370836481779</v>
      </c>
      <c r="Q18" s="92">
        <f t="shared" si="6"/>
        <v>52550.362440198114</v>
      </c>
      <c r="R18" s="101">
        <f t="shared" si="7"/>
        <v>69.149964240012764</v>
      </c>
      <c r="S18" s="102">
        <f t="shared" si="8"/>
        <v>3.5759987241590352E-5</v>
      </c>
      <c r="T18" s="103">
        <f t="shared" si="9"/>
        <v>-0.50196389222419646</v>
      </c>
      <c r="U18" s="103">
        <f t="shared" si="10"/>
        <v>-0.61613044358554248</v>
      </c>
    </row>
    <row r="19" spans="1:21" x14ac:dyDescent="0.2">
      <c r="A19" s="57" t="s">
        <v>1</v>
      </c>
      <c r="B19" s="3" t="s">
        <v>3</v>
      </c>
      <c r="C19" s="3">
        <v>3440</v>
      </c>
      <c r="D19" s="41">
        <v>44253</v>
      </c>
      <c r="E19" s="57" t="s">
        <v>8</v>
      </c>
      <c r="F19" s="42">
        <v>3000</v>
      </c>
      <c r="G19" s="43">
        <v>111.85</v>
      </c>
      <c r="H19" s="42">
        <f t="shared" si="11"/>
        <v>100</v>
      </c>
      <c r="I19" s="44">
        <f t="shared" si="0"/>
        <v>33555000</v>
      </c>
      <c r="J19" s="80">
        <f t="shared" ref="J19:J23" si="13">D19-date</f>
        <v>119</v>
      </c>
      <c r="K19" s="75">
        <f t="shared" si="12"/>
        <v>0.32602739726027397</v>
      </c>
      <c r="L19" s="81">
        <f>K$6+(L$6-K$6)*(J19-K$4)/(L$4-K$4)</f>
        <v>2.114998888888889E-3</v>
      </c>
      <c r="M19" s="118">
        <v>0.24994736450063909</v>
      </c>
      <c r="N19" s="85">
        <f t="shared" si="3"/>
        <v>37.3823479683466</v>
      </c>
      <c r="O19" s="86">
        <f t="shared" si="4"/>
        <v>8.0876885455243033E-2</v>
      </c>
      <c r="P19" s="87">
        <f t="shared" si="5"/>
        <v>-25244.401599250115</v>
      </c>
      <c r="Q19" s="88">
        <f t="shared" si="6"/>
        <v>70471.247153457924</v>
      </c>
      <c r="R19" s="98">
        <f t="shared" si="7"/>
        <v>111.8499820502459</v>
      </c>
      <c r="S19" s="99">
        <f t="shared" si="8"/>
        <v>1.794975409552535E-5</v>
      </c>
      <c r="T19" s="100">
        <f t="shared" si="9"/>
        <v>-0.31646025610017547</v>
      </c>
      <c r="U19" s="100">
        <f t="shared" si="10"/>
        <v>-0.45917722399325606</v>
      </c>
    </row>
    <row r="20" spans="1:21" x14ac:dyDescent="0.2">
      <c r="A20" s="57" t="s">
        <v>1</v>
      </c>
      <c r="B20" s="3" t="s">
        <v>3</v>
      </c>
      <c r="C20" s="3">
        <v>3510</v>
      </c>
      <c r="D20" s="41">
        <v>44253</v>
      </c>
      <c r="E20" s="57" t="s">
        <v>8</v>
      </c>
      <c r="F20" s="42">
        <v>-9000</v>
      </c>
      <c r="G20" s="43">
        <v>81.849999999999994</v>
      </c>
      <c r="H20" s="42">
        <f t="shared" si="11"/>
        <v>100</v>
      </c>
      <c r="I20" s="44">
        <f t="shared" si="0"/>
        <v>-73665000</v>
      </c>
      <c r="J20" s="80">
        <f t="shared" si="13"/>
        <v>119</v>
      </c>
      <c r="K20" s="75">
        <f t="shared" si="12"/>
        <v>0.32602739726027397</v>
      </c>
      <c r="L20" s="81">
        <f>K$6+(L$6-K$6)*(J20-K$4)/(L$4-K$4)</f>
        <v>2.114998888888889E-3</v>
      </c>
      <c r="M20" s="118">
        <v>0.23613950137955886</v>
      </c>
      <c r="N20" s="85">
        <f t="shared" si="3"/>
        <v>30.953023478854657</v>
      </c>
      <c r="O20" s="86">
        <f t="shared" si="4"/>
        <v>7.9723092938235832E-2</v>
      </c>
      <c r="P20" s="87">
        <f t="shared" si="5"/>
        <v>-22304.776561715989</v>
      </c>
      <c r="Q20" s="88">
        <f t="shared" si="6"/>
        <v>65628.391227608488</v>
      </c>
      <c r="R20" s="98">
        <f t="shared" si="7"/>
        <v>81.849976488058246</v>
      </c>
      <c r="S20" s="99">
        <f t="shared" si="8"/>
        <v>2.3511941748211029E-5</v>
      </c>
      <c r="T20" s="100">
        <f t="shared" si="9"/>
        <v>-0.49248337282145943</v>
      </c>
      <c r="U20" s="100">
        <f t="shared" si="10"/>
        <v>-0.62731621534414339</v>
      </c>
    </row>
    <row r="21" spans="1:21" x14ac:dyDescent="0.2">
      <c r="A21" s="58" t="s">
        <v>1</v>
      </c>
      <c r="B21" s="7" t="s">
        <v>3</v>
      </c>
      <c r="C21" s="7">
        <v>3520</v>
      </c>
      <c r="D21" s="47">
        <v>44253</v>
      </c>
      <c r="E21" s="58" t="s">
        <v>8</v>
      </c>
      <c r="F21" s="48">
        <v>-6000</v>
      </c>
      <c r="G21" s="49">
        <v>78</v>
      </c>
      <c r="H21" s="48">
        <f t="shared" si="11"/>
        <v>100</v>
      </c>
      <c r="I21" s="50">
        <f t="shared" si="0"/>
        <v>-46800000</v>
      </c>
      <c r="J21" s="82">
        <f t="shared" si="13"/>
        <v>119</v>
      </c>
      <c r="K21" s="78">
        <f t="shared" si="12"/>
        <v>0.32602739726027397</v>
      </c>
      <c r="L21" s="83">
        <f>K$6+(L$6-K$6)*(J21-K$4)/(L$4-K$4)</f>
        <v>2.114998888888889E-3</v>
      </c>
      <c r="M21" s="119">
        <v>0.23423665110687053</v>
      </c>
      <c r="N21" s="89">
        <f t="shared" si="3"/>
        <v>30.032469197278331</v>
      </c>
      <c r="O21" s="90">
        <f t="shared" si="4"/>
        <v>7.9306436731590491E-2</v>
      </c>
      <c r="P21" s="91">
        <f t="shared" si="5"/>
        <v>-21844.851089084481</v>
      </c>
      <c r="Q21" s="92">
        <f t="shared" si="6"/>
        <v>64759.317764965977</v>
      </c>
      <c r="R21" s="101">
        <f t="shared" si="7"/>
        <v>77.999999398437808</v>
      </c>
      <c r="S21" s="102">
        <f t="shared" si="8"/>
        <v>6.0156219205964589E-7</v>
      </c>
      <c r="T21" s="103">
        <f t="shared" si="9"/>
        <v>-0.5188462927422135</v>
      </c>
      <c r="U21" s="103">
        <f t="shared" si="10"/>
        <v>-0.65259263042490789</v>
      </c>
    </row>
    <row r="22" spans="1:21" x14ac:dyDescent="0.2">
      <c r="A22" s="57" t="s">
        <v>1</v>
      </c>
      <c r="B22" s="3" t="s">
        <v>3</v>
      </c>
      <c r="C22" s="3">
        <v>3405</v>
      </c>
      <c r="D22" s="41">
        <v>44196</v>
      </c>
      <c r="E22" s="57" t="s">
        <v>8</v>
      </c>
      <c r="F22" s="42">
        <v>4000</v>
      </c>
      <c r="G22" s="43">
        <v>87.1</v>
      </c>
      <c r="H22" s="42">
        <f t="shared" si="11"/>
        <v>100</v>
      </c>
      <c r="I22" s="44">
        <f t="shared" si="0"/>
        <v>34840000</v>
      </c>
      <c r="J22" s="80">
        <f t="shared" si="13"/>
        <v>62</v>
      </c>
      <c r="K22" s="75">
        <f t="shared" si="12"/>
        <v>0.16986301369863013</v>
      </c>
      <c r="L22" s="81">
        <f t="shared" ref="L22:L29" si="14">I$6+(J$6-I$6)*(J22-I$4)/(J$4-I$4)</f>
        <v>1.9794069444444445E-3</v>
      </c>
      <c r="M22" s="118">
        <v>0.26977430740623837</v>
      </c>
      <c r="N22" s="85">
        <f t="shared" si="3"/>
        <v>36.952433959282175</v>
      </c>
      <c r="O22" s="86">
        <f t="shared" si="4"/>
        <v>0.10361100904118423</v>
      </c>
      <c r="P22" s="87">
        <f t="shared" si="5"/>
        <v>-38555.84238955906</v>
      </c>
      <c r="Q22" s="88">
        <f t="shared" si="6"/>
        <v>50768.01637153935</v>
      </c>
      <c r="R22" s="98">
        <f t="shared" si="7"/>
        <v>87.099996153096527</v>
      </c>
      <c r="S22" s="99">
        <f t="shared" si="8"/>
        <v>3.8469034677746095E-6</v>
      </c>
      <c r="T22" s="100">
        <f t="shared" si="9"/>
        <v>-0.33038468503609048</v>
      </c>
      <c r="U22" s="100">
        <f t="shared" si="10"/>
        <v>-0.4415706574693461</v>
      </c>
    </row>
    <row r="23" spans="1:21" x14ac:dyDescent="0.2">
      <c r="A23" s="58" t="s">
        <v>1</v>
      </c>
      <c r="B23" s="7" t="s">
        <v>3</v>
      </c>
      <c r="C23" s="7">
        <v>3485</v>
      </c>
      <c r="D23" s="47">
        <v>44196</v>
      </c>
      <c r="E23" s="58" t="s">
        <v>8</v>
      </c>
      <c r="F23" s="48">
        <v>-12000</v>
      </c>
      <c r="G23" s="49">
        <v>53.650000000000006</v>
      </c>
      <c r="H23" s="48">
        <f t="shared" si="11"/>
        <v>100</v>
      </c>
      <c r="I23" s="50">
        <f t="shared" si="0"/>
        <v>-64380000.000000007</v>
      </c>
      <c r="J23" s="82">
        <f t="shared" si="13"/>
        <v>62</v>
      </c>
      <c r="K23" s="78">
        <f t="shared" si="12"/>
        <v>0.16986301369863013</v>
      </c>
      <c r="L23" s="83">
        <f t="shared" si="14"/>
        <v>1.9794069444444445E-3</v>
      </c>
      <c r="M23" s="119">
        <v>0.2477805606232906</v>
      </c>
      <c r="N23" s="89">
        <f t="shared" si="3"/>
        <v>27.462671699082726</v>
      </c>
      <c r="O23" s="90">
        <f t="shared" si="4"/>
        <v>9.9714022727977109E-2</v>
      </c>
      <c r="P23" s="91">
        <f t="shared" si="5"/>
        <v>-31425.098349370688</v>
      </c>
      <c r="Q23" s="92">
        <f t="shared" si="6"/>
        <v>44875.280249016316</v>
      </c>
      <c r="R23" s="101">
        <f t="shared" si="7"/>
        <v>53.649999663465792</v>
      </c>
      <c r="S23" s="102">
        <f t="shared" si="8"/>
        <v>3.365342138295091E-7</v>
      </c>
      <c r="T23" s="103">
        <f t="shared" si="9"/>
        <v>-0.59658442064664785</v>
      </c>
      <c r="U23" s="103">
        <f t="shared" si="10"/>
        <v>-0.69870579331492122</v>
      </c>
    </row>
    <row r="24" spans="1:21" x14ac:dyDescent="0.2">
      <c r="A24" s="57" t="s">
        <v>1</v>
      </c>
      <c r="B24" s="3" t="s">
        <v>3</v>
      </c>
      <c r="C24" s="3">
        <v>3415</v>
      </c>
      <c r="D24" s="41">
        <v>44183</v>
      </c>
      <c r="E24" s="3" t="s">
        <v>6</v>
      </c>
      <c r="F24" s="4">
        <v>2500</v>
      </c>
      <c r="G24" s="6">
        <v>70.3</v>
      </c>
      <c r="H24" s="4">
        <f t="shared" si="11"/>
        <v>100</v>
      </c>
      <c r="I24" s="5">
        <f t="shared" si="0"/>
        <v>17575000</v>
      </c>
      <c r="J24" s="74">
        <f t="shared" ref="J24:J29" si="15">D24-date - 6.5/24</f>
        <v>48.729166666666664</v>
      </c>
      <c r="K24" s="75">
        <f t="shared" si="12"/>
        <v>0.13350456621004567</v>
      </c>
      <c r="L24" s="81">
        <f t="shared" si="14"/>
        <v>1.8853425405092592E-3</v>
      </c>
      <c r="M24" s="118">
        <v>0.27230679667646374</v>
      </c>
      <c r="N24" s="85">
        <f t="shared" si="3"/>
        <v>34.16553228572301</v>
      </c>
      <c r="O24" s="86">
        <f t="shared" si="4"/>
        <v>0.11267630755071358</v>
      </c>
      <c r="P24" s="87">
        <f t="shared" si="5"/>
        <v>-43034.914192886921</v>
      </c>
      <c r="Q24" s="88">
        <f t="shared" si="6"/>
        <v>43799.796037739368</v>
      </c>
      <c r="R24" s="98">
        <f t="shared" si="7"/>
        <v>70.299995469394162</v>
      </c>
      <c r="S24" s="99">
        <f t="shared" si="8"/>
        <v>4.5306058353844492E-6</v>
      </c>
      <c r="T24" s="100">
        <f t="shared" si="9"/>
        <v>-0.40591151437689982</v>
      </c>
      <c r="U24" s="100">
        <f t="shared" si="10"/>
        <v>-0.50540772514100196</v>
      </c>
    </row>
    <row r="25" spans="1:21" x14ac:dyDescent="0.2">
      <c r="A25" s="57" t="s">
        <v>1</v>
      </c>
      <c r="B25" s="3" t="s">
        <v>3</v>
      </c>
      <c r="C25" s="3">
        <v>3420</v>
      </c>
      <c r="D25" s="41">
        <v>44183</v>
      </c>
      <c r="E25" s="3" t="s">
        <v>6</v>
      </c>
      <c r="F25" s="4">
        <v>1500</v>
      </c>
      <c r="G25" s="6">
        <v>68.2</v>
      </c>
      <c r="H25" s="4">
        <f t="shared" si="11"/>
        <v>100</v>
      </c>
      <c r="I25" s="5">
        <f t="shared" si="0"/>
        <v>10230000</v>
      </c>
      <c r="J25" s="74">
        <f t="shared" si="15"/>
        <v>48.729166666666664</v>
      </c>
      <c r="K25" s="75">
        <f t="shared" si="12"/>
        <v>0.13350456621004567</v>
      </c>
      <c r="L25" s="81">
        <f t="shared" si="14"/>
        <v>1.8853425405092592E-3</v>
      </c>
      <c r="M25" s="118">
        <v>0.2709736202652096</v>
      </c>
      <c r="N25" s="85">
        <f t="shared" si="3"/>
        <v>33.534952133059356</v>
      </c>
      <c r="O25" s="86">
        <f t="shared" si="4"/>
        <v>0.11242328312358037</v>
      </c>
      <c r="P25" s="87">
        <f t="shared" si="5"/>
        <v>-42529.579876481264</v>
      </c>
      <c r="Q25" s="88">
        <f t="shared" si="6"/>
        <v>43487.48359012077</v>
      </c>
      <c r="R25" s="98">
        <f t="shared" si="7"/>
        <v>68.199996629006137</v>
      </c>
      <c r="S25" s="99">
        <f t="shared" si="8"/>
        <v>3.3709938662696004E-6</v>
      </c>
      <c r="T25" s="100">
        <f t="shared" si="9"/>
        <v>-0.42317390354288598</v>
      </c>
      <c r="U25" s="100">
        <f t="shared" si="10"/>
        <v>-0.52218299462132922</v>
      </c>
    </row>
    <row r="26" spans="1:21" x14ac:dyDescent="0.2">
      <c r="A26" s="57" t="s">
        <v>1</v>
      </c>
      <c r="B26" s="3" t="s">
        <v>3</v>
      </c>
      <c r="C26" s="3">
        <v>3440</v>
      </c>
      <c r="D26" s="41">
        <v>44183</v>
      </c>
      <c r="E26" s="3" t="s">
        <v>6</v>
      </c>
      <c r="F26" s="4">
        <v>1000</v>
      </c>
      <c r="G26" s="6">
        <v>59.900000000000006</v>
      </c>
      <c r="H26" s="4">
        <f t="shared" si="11"/>
        <v>100</v>
      </c>
      <c r="I26" s="5">
        <f t="shared" si="0"/>
        <v>5990000.0000000009</v>
      </c>
      <c r="J26" s="74">
        <f t="shared" si="15"/>
        <v>48.729166666666664</v>
      </c>
      <c r="K26" s="75">
        <f t="shared" si="12"/>
        <v>0.13350456621004567</v>
      </c>
      <c r="L26" s="81">
        <f t="shared" si="14"/>
        <v>1.8853425405092592E-3</v>
      </c>
      <c r="M26" s="118">
        <v>0.26507696461429542</v>
      </c>
      <c r="N26" s="85">
        <f t="shared" si="3"/>
        <v>30.96327444833722</v>
      </c>
      <c r="O26" s="86">
        <f t="shared" si="4"/>
        <v>0.11119810549325955</v>
      </c>
      <c r="P26" s="87">
        <f t="shared" si="5"/>
        <v>-40293.013637462835</v>
      </c>
      <c r="Q26" s="88">
        <f t="shared" si="6"/>
        <v>42077.543465921568</v>
      </c>
      <c r="R26" s="98">
        <f t="shared" si="7"/>
        <v>59.899995449648145</v>
      </c>
      <c r="S26" s="99">
        <f t="shared" si="8"/>
        <v>4.5503518606437865E-6</v>
      </c>
      <c r="T26" s="100">
        <f t="shared" si="9"/>
        <v>-0.49496878777635045</v>
      </c>
      <c r="U26" s="100">
        <f t="shared" si="10"/>
        <v>-0.59182334249871515</v>
      </c>
    </row>
    <row r="27" spans="1:21" x14ac:dyDescent="0.2">
      <c r="A27" s="57" t="s">
        <v>1</v>
      </c>
      <c r="B27" s="3" t="s">
        <v>3</v>
      </c>
      <c r="C27" s="3">
        <v>3490</v>
      </c>
      <c r="D27" s="41">
        <v>44183</v>
      </c>
      <c r="E27" s="3" t="s">
        <v>6</v>
      </c>
      <c r="F27" s="4">
        <v>-7500</v>
      </c>
      <c r="G27" s="6">
        <v>41.95</v>
      </c>
      <c r="H27" s="4">
        <f t="shared" si="11"/>
        <v>100</v>
      </c>
      <c r="I27" s="5">
        <f t="shared" si="0"/>
        <v>-31462500.000000004</v>
      </c>
      <c r="J27" s="74">
        <f t="shared" si="15"/>
        <v>48.729166666666664</v>
      </c>
      <c r="K27" s="75">
        <f t="shared" si="12"/>
        <v>0.13350456621004567</v>
      </c>
      <c r="L27" s="81">
        <f t="shared" si="14"/>
        <v>1.8853425405092592E-3</v>
      </c>
      <c r="M27" s="118">
        <v>0.25114159869516345</v>
      </c>
      <c r="N27" s="85">
        <f t="shared" si="3"/>
        <v>24.61570482453946</v>
      </c>
      <c r="O27" s="86">
        <f t="shared" si="4"/>
        <v>0.10492586726487552</v>
      </c>
      <c r="P27" s="87">
        <f t="shared" si="5"/>
        <v>-34205.819348991892</v>
      </c>
      <c r="Q27" s="88">
        <f t="shared" si="6"/>
        <v>37616.832421166131</v>
      </c>
      <c r="R27" s="98">
        <f t="shared" si="7"/>
        <v>41.94999946637995</v>
      </c>
      <c r="S27" s="99">
        <f t="shared" si="8"/>
        <v>5.3362005303370097E-7</v>
      </c>
      <c r="T27" s="100">
        <f t="shared" si="9"/>
        <v>-0.68492279631201836</v>
      </c>
      <c r="U27" s="100">
        <f t="shared" si="10"/>
        <v>-0.7766856084797078</v>
      </c>
    </row>
    <row r="28" spans="1:21" x14ac:dyDescent="0.2">
      <c r="A28" s="57" t="s">
        <v>1</v>
      </c>
      <c r="B28" s="3" t="s">
        <v>3</v>
      </c>
      <c r="C28" s="3">
        <v>3500</v>
      </c>
      <c r="D28" s="41">
        <v>44183</v>
      </c>
      <c r="E28" s="3" t="s">
        <v>6</v>
      </c>
      <c r="F28" s="4">
        <v>-4500</v>
      </c>
      <c r="G28" s="6">
        <v>38.9</v>
      </c>
      <c r="H28" s="4">
        <f t="shared" si="11"/>
        <v>100</v>
      </c>
      <c r="I28" s="5">
        <f t="shared" si="0"/>
        <v>-17505000</v>
      </c>
      <c r="J28" s="74">
        <f t="shared" si="15"/>
        <v>48.729166666666664</v>
      </c>
      <c r="K28" s="75">
        <f t="shared" si="12"/>
        <v>0.13350456621004567</v>
      </c>
      <c r="L28" s="81">
        <f t="shared" si="14"/>
        <v>1.8853425405092592E-3</v>
      </c>
      <c r="M28" s="118">
        <v>0.24866336265719291</v>
      </c>
      <c r="N28" s="85">
        <f t="shared" si="3"/>
        <v>23.397411966634145</v>
      </c>
      <c r="O28" s="86">
        <f t="shared" si="4"/>
        <v>0.10308291693343413</v>
      </c>
      <c r="P28" s="87">
        <f t="shared" si="5"/>
        <v>-32960.105754045726</v>
      </c>
      <c r="Q28" s="88">
        <f t="shared" si="6"/>
        <v>36591.440086715193</v>
      </c>
      <c r="R28" s="98">
        <f t="shared" si="7"/>
        <v>38.899999678287941</v>
      </c>
      <c r="S28" s="99">
        <f t="shared" si="8"/>
        <v>3.2171205788245061E-7</v>
      </c>
      <c r="T28" s="100">
        <f t="shared" si="9"/>
        <v>-0.72415040400352559</v>
      </c>
      <c r="U28" s="100">
        <f t="shared" si="10"/>
        <v>-0.81500771143109629</v>
      </c>
    </row>
    <row r="29" spans="1:21" x14ac:dyDescent="0.2">
      <c r="A29" s="58" t="s">
        <v>1</v>
      </c>
      <c r="B29" s="7" t="s">
        <v>3</v>
      </c>
      <c r="C29" s="7">
        <v>3515</v>
      </c>
      <c r="D29" s="47">
        <v>44183</v>
      </c>
      <c r="E29" s="7" t="s">
        <v>6</v>
      </c>
      <c r="F29" s="8">
        <v>-3000</v>
      </c>
      <c r="G29" s="9">
        <v>34.6</v>
      </c>
      <c r="H29" s="8">
        <f t="shared" si="11"/>
        <v>100</v>
      </c>
      <c r="I29" s="10">
        <f t="shared" si="0"/>
        <v>-10380000</v>
      </c>
      <c r="J29" s="77">
        <f t="shared" si="15"/>
        <v>48.729166666666664</v>
      </c>
      <c r="K29" s="78">
        <f t="shared" si="12"/>
        <v>0.13350456621004567</v>
      </c>
      <c r="L29" s="83">
        <f t="shared" si="14"/>
        <v>1.8853425405092592E-3</v>
      </c>
      <c r="M29" s="119">
        <v>0.24500036433112835</v>
      </c>
      <c r="N29" s="89">
        <f t="shared" si="3"/>
        <v>21.601799125007712</v>
      </c>
      <c r="O29" s="90">
        <f t="shared" si="4"/>
        <v>9.9999570678426422E-2</v>
      </c>
      <c r="P29" s="91">
        <f t="shared" si="5"/>
        <v>-31060.029542962569</v>
      </c>
      <c r="Q29" s="92">
        <f t="shared" si="6"/>
        <v>34974.045117526752</v>
      </c>
      <c r="R29" s="101">
        <f t="shared" si="7"/>
        <v>34.599972189211599</v>
      </c>
      <c r="S29" s="102">
        <f t="shared" si="8"/>
        <v>2.7810788402859998E-5</v>
      </c>
      <c r="T29" s="103">
        <f t="shared" si="9"/>
        <v>-0.78409823508241383</v>
      </c>
      <c r="U29" s="103">
        <f t="shared" si="10"/>
        <v>-0.87361714604714613</v>
      </c>
    </row>
    <row r="30" spans="1:21" x14ac:dyDescent="0.2">
      <c r="A30" s="94" t="s">
        <v>25</v>
      </c>
      <c r="I30" s="53">
        <f>SUMPRODUCT($F10:$F29,100*G10:G29)</f>
        <v>-208190000</v>
      </c>
      <c r="M30" s="93"/>
      <c r="N30" s="95">
        <f>SUMPRODUCT($F10:$F29,N10:N29)</f>
        <v>-1110764.2646287247</v>
      </c>
      <c r="O30" s="96">
        <f>SUMPRODUCT($F10:$F29,O10:O29)</f>
        <v>-4314.8980613507329</v>
      </c>
      <c r="P30" s="97">
        <f>SUMPRODUCT($F10:$F29,P10:P29)</f>
        <v>1192842165.4254885</v>
      </c>
      <c r="Q30" s="95">
        <f>SUMPRODUCT($F10:$F29,Q10:Q29)</f>
        <v>-2261786586.3396263</v>
      </c>
      <c r="R30" s="53">
        <f>SUMPRODUCT($F10:$F29,100*R10:R29)</f>
        <v>-208190002.50457776</v>
      </c>
      <c r="S30" s="63"/>
    </row>
  </sheetData>
  <mergeCells count="2">
    <mergeCell ref="I3:L3"/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20"/>
  <sheetViews>
    <sheetView topLeftCell="A16" zoomScaleNormal="100" workbookViewId="0">
      <selection activeCell="D85" sqref="D85"/>
    </sheetView>
  </sheetViews>
  <sheetFormatPr baseColWidth="10" defaultColWidth="9" defaultRowHeight="15" x14ac:dyDescent="0.2"/>
  <cols>
    <col min="1" max="1" width="12.5" style="2" customWidth="1"/>
    <col min="2" max="2" width="19.1640625" style="2" customWidth="1"/>
    <col min="3" max="3" width="12.5" style="2" customWidth="1"/>
    <col min="4" max="4" width="14.1640625" style="2" customWidth="1"/>
    <col min="5" max="5" width="12" style="2" customWidth="1"/>
    <col min="6" max="6" width="12" style="2" bestFit="1" customWidth="1"/>
    <col min="7" max="7" width="9.6640625" style="2" customWidth="1"/>
    <col min="8" max="8" width="11.33203125" style="2" customWidth="1"/>
    <col min="9" max="10" width="9" style="2"/>
    <col min="11" max="11" width="10.6640625" style="2" customWidth="1"/>
    <col min="12" max="12" width="10.33203125" style="2" customWidth="1"/>
    <col min="13" max="23" width="9" style="2"/>
    <col min="24" max="24" width="14.5" style="2" bestFit="1" customWidth="1"/>
    <col min="25" max="25" width="17.5" style="2" bestFit="1" customWidth="1"/>
    <col min="26" max="26" width="22.6640625" style="2" bestFit="1" customWidth="1"/>
    <col min="27" max="27" width="15.6640625" style="2" bestFit="1" customWidth="1"/>
    <col min="28" max="33" width="9" style="2"/>
    <col min="34" max="34" width="9.1640625" style="2" bestFit="1" customWidth="1"/>
    <col min="35" max="35" width="9.1640625" style="2" customWidth="1"/>
    <col min="36" max="39" width="9" style="2"/>
    <col min="40" max="41" width="11.5" style="2" customWidth="1"/>
    <col min="42" max="16384" width="9" style="2"/>
  </cols>
  <sheetData>
    <row r="1" spans="1:12" x14ac:dyDescent="0.2">
      <c r="A1" s="64"/>
      <c r="B1" s="20"/>
    </row>
    <row r="2" spans="1:12" x14ac:dyDescent="0.2">
      <c r="A2" s="20"/>
      <c r="B2" s="20"/>
    </row>
    <row r="3" spans="1:12" x14ac:dyDescent="0.2">
      <c r="A3" s="14" t="str">
        <f>'Option prices'!A3</f>
        <v>Date:</v>
      </c>
      <c r="B3" s="11">
        <f>'Option prices'!B3</f>
        <v>44134</v>
      </c>
      <c r="D3" s="70"/>
      <c r="E3" s="105"/>
      <c r="F3" s="141" t="s">
        <v>42</v>
      </c>
      <c r="G3" s="141"/>
      <c r="H3" s="142"/>
    </row>
    <row r="4" spans="1:12" x14ac:dyDescent="0.2">
      <c r="A4" s="14" t="str">
        <f>'Option prices'!A4</f>
        <v>S&amp;P 500:</v>
      </c>
      <c r="B4" s="12">
        <f>'Option prices'!B4</f>
        <v>3269.96</v>
      </c>
      <c r="D4" s="67" t="s">
        <v>47</v>
      </c>
      <c r="E4" s="54">
        <f>'Option prices'!E4</f>
        <v>48.729166666666664</v>
      </c>
      <c r="F4" s="54">
        <f>'Option prices'!F4</f>
        <v>62</v>
      </c>
      <c r="G4" s="40">
        <f>'Option prices'!G4</f>
        <v>76.729166666666671</v>
      </c>
      <c r="H4" s="106">
        <f>'Option prices'!H4</f>
        <v>119</v>
      </c>
    </row>
    <row r="5" spans="1:12" x14ac:dyDescent="0.2">
      <c r="A5" s="14" t="str">
        <f>'Option prices'!A5</f>
        <v>Dividend yld:</v>
      </c>
      <c r="B5" s="13">
        <f>'Option prices'!B5</f>
        <v>1.6391699999999999E-2</v>
      </c>
      <c r="D5" s="67" t="s">
        <v>45</v>
      </c>
      <c r="E5" s="107">
        <f>'Option prices'!E5</f>
        <v>0.13350456621004567</v>
      </c>
      <c r="F5" s="107">
        <f>'Option prices'!F5</f>
        <v>0.16986301369863013</v>
      </c>
      <c r="G5" s="107">
        <f>'Option prices'!G5</f>
        <v>0.21021689497716897</v>
      </c>
      <c r="H5" s="108">
        <f>'Option prices'!H5</f>
        <v>0.32602739726027397</v>
      </c>
    </row>
    <row r="6" spans="1:12" x14ac:dyDescent="0.2">
      <c r="A6" s="14" t="str">
        <f>'Option prices'!A6</f>
        <v>Multiplier</v>
      </c>
      <c r="B6" s="121">
        <f>'Option prices'!B6</f>
        <v>100</v>
      </c>
      <c r="D6" s="69" t="s">
        <v>43</v>
      </c>
      <c r="E6" s="18">
        <f>'Option prices'!F6</f>
        <v>1.9794069444444445E-3</v>
      </c>
      <c r="F6" s="18">
        <f>'Option prices'!E6</f>
        <v>1.8853425405092592E-3</v>
      </c>
      <c r="G6" s="18">
        <f>'Option prices'!G6</f>
        <v>2.0838080960648149E-3</v>
      </c>
      <c r="H6" s="109">
        <f>'Option prices'!H6</f>
        <v>2.114998888888889E-3</v>
      </c>
    </row>
    <row r="7" spans="1:12" ht="14.25" customHeight="1" x14ac:dyDescent="0.2">
      <c r="B7" s="13"/>
      <c r="D7" s="16"/>
      <c r="E7" s="16"/>
      <c r="F7" s="16"/>
      <c r="G7" s="16"/>
      <c r="H7" s="16"/>
    </row>
    <row r="8" spans="1:12" ht="32" x14ac:dyDescent="0.2">
      <c r="A8" s="112" t="s">
        <v>0</v>
      </c>
      <c r="B8" s="113" t="s">
        <v>2</v>
      </c>
      <c r="C8" s="113" t="s">
        <v>4</v>
      </c>
      <c r="D8" s="113" t="str">
        <f>'Option prices'!D9</f>
        <v>Expiration Date</v>
      </c>
      <c r="E8" s="113" t="str">
        <f>'Option prices'!E9</f>
        <v>Expiration Time</v>
      </c>
      <c r="F8" s="113" t="s">
        <v>9</v>
      </c>
      <c r="G8" s="114" t="s">
        <v>48</v>
      </c>
      <c r="H8" s="114" t="s">
        <v>49</v>
      </c>
      <c r="I8" s="114" t="str">
        <f>'Option prices'!L9</f>
        <v xml:space="preserve">Interest rate </v>
      </c>
      <c r="J8" s="113" t="s">
        <v>12</v>
      </c>
      <c r="K8" s="19" t="s">
        <v>20</v>
      </c>
      <c r="L8" s="19" t="s">
        <v>21</v>
      </c>
    </row>
    <row r="9" spans="1:12" ht="16" x14ac:dyDescent="0.2">
      <c r="A9" s="57" t="s">
        <v>1</v>
      </c>
      <c r="B9" s="57" t="s">
        <v>3</v>
      </c>
      <c r="C9" s="57">
        <f>'Option prices'!C10</f>
        <v>3410</v>
      </c>
      <c r="D9" s="110">
        <f>'Option prices'!D10</f>
        <v>44211</v>
      </c>
      <c r="E9" s="111" t="str">
        <f>'Option prices'!E10</f>
        <v>Open</v>
      </c>
      <c r="F9" s="57">
        <f>'Option prices'!F10</f>
        <v>3000</v>
      </c>
      <c r="G9" s="45">
        <f>'Option prices'!J10</f>
        <v>76.729166666666671</v>
      </c>
      <c r="H9" s="45">
        <f>'Option prices'!K10</f>
        <v>0.21021689497716897</v>
      </c>
      <c r="I9" s="45">
        <f>'Option prices'!L10</f>
        <v>2.0838080960648149E-3</v>
      </c>
      <c r="J9" s="46">
        <f>'Option prices'!M10</f>
        <v>0.26526931681270932</v>
      </c>
      <c r="K9" s="55">
        <f t="shared" ref="K9:K17" si="0">(LN($B$4/C9)+($G$6-$B$5+0.5*J9^2)*($G$5))/(J9*SQRT($G$5))</f>
        <v>-0.30870481662082827</v>
      </c>
      <c r="L9" s="55">
        <f t="shared" ref="L9:L17" si="1">(LN($B$4/C9)+($G$6-$B$5-0.5*J9^2)*($G$5))/(J9*SQRT($G$5))</f>
        <v>-0.43032924927117377</v>
      </c>
    </row>
    <row r="10" spans="1:12" ht="16" x14ac:dyDescent="0.2">
      <c r="A10" s="57" t="s">
        <v>1</v>
      </c>
      <c r="B10" s="57" t="s">
        <v>3</v>
      </c>
      <c r="C10" s="57">
        <f>'Option prices'!C11</f>
        <v>3420</v>
      </c>
      <c r="D10" s="110">
        <f>'Option prices'!D11</f>
        <v>44211</v>
      </c>
      <c r="E10" s="111" t="str">
        <f>'Option prices'!E11</f>
        <v>Open</v>
      </c>
      <c r="F10" s="57">
        <f>'Option prices'!F11</f>
        <v>6000</v>
      </c>
      <c r="G10" s="45">
        <f>'Option prices'!J11</f>
        <v>76.729166666666671</v>
      </c>
      <c r="H10" s="45">
        <f>'Option prices'!K11</f>
        <v>0.21021689497716897</v>
      </c>
      <c r="I10" s="45">
        <f>'Option prices'!L11</f>
        <v>2.0838080960648149E-3</v>
      </c>
      <c r="J10" s="46">
        <f>'Option prices'!M11</f>
        <v>0.26276684602279304</v>
      </c>
      <c r="K10" s="55">
        <f t="shared" si="0"/>
        <v>-0.3371031485671353</v>
      </c>
      <c r="L10" s="55">
        <f t="shared" si="1"/>
        <v>-0.45758021297412488</v>
      </c>
    </row>
    <row r="11" spans="1:12" ht="16" x14ac:dyDescent="0.2">
      <c r="A11" s="57" t="s">
        <v>1</v>
      </c>
      <c r="B11" s="57" t="s">
        <v>3</v>
      </c>
      <c r="C11" s="57">
        <f>'Option prices'!C12</f>
        <v>3490</v>
      </c>
      <c r="D11" s="110">
        <f>'Option prices'!D12</f>
        <v>44211</v>
      </c>
      <c r="E11" s="111" t="str">
        <f>'Option prices'!E12</f>
        <v>Open</v>
      </c>
      <c r="F11" s="57">
        <f>'Option prices'!F12</f>
        <v>-1000</v>
      </c>
      <c r="G11" s="45">
        <f>'Option prices'!J12</f>
        <v>76.729166666666671</v>
      </c>
      <c r="H11" s="45">
        <f>'Option prices'!K12</f>
        <v>0.21021689497716897</v>
      </c>
      <c r="I11" s="45">
        <f>'Option prices'!L12</f>
        <v>2.0838080960648149E-3</v>
      </c>
      <c r="J11" s="46">
        <f>'Option prices'!M12</f>
        <v>0.24557762155002805</v>
      </c>
      <c r="K11" s="55">
        <f t="shared" si="0"/>
        <v>-0.54880171042998771</v>
      </c>
      <c r="L11" s="55">
        <f t="shared" si="1"/>
        <v>-0.66139761579710399</v>
      </c>
    </row>
    <row r="12" spans="1:12" ht="16" x14ac:dyDescent="0.2">
      <c r="A12" s="57" t="s">
        <v>1</v>
      </c>
      <c r="B12" s="57" t="s">
        <v>3</v>
      </c>
      <c r="C12" s="57">
        <f>'Option prices'!C13</f>
        <v>3500</v>
      </c>
      <c r="D12" s="110">
        <f>'Option prices'!D13</f>
        <v>44211</v>
      </c>
      <c r="E12" s="111" t="str">
        <f>'Option prices'!E13</f>
        <v>Open</v>
      </c>
      <c r="F12" s="57">
        <f>'Option prices'!F13</f>
        <v>-18000</v>
      </c>
      <c r="G12" s="45">
        <f>'Option prices'!J13</f>
        <v>76.729166666666671</v>
      </c>
      <c r="H12" s="45">
        <f>'Option prices'!K13</f>
        <v>0.21021689497716897</v>
      </c>
      <c r="I12" s="45">
        <f>'Option prices'!L13</f>
        <v>2.0838080960648149E-3</v>
      </c>
      <c r="J12" s="46">
        <f>'Option prices'!M13</f>
        <v>0.24319932850814821</v>
      </c>
      <c r="K12" s="55">
        <f t="shared" si="0"/>
        <v>-0.58092433002421318</v>
      </c>
      <c r="L12" s="55">
        <f t="shared" si="1"/>
        <v>-0.69242980192028047</v>
      </c>
    </row>
    <row r="13" spans="1:12" ht="16" x14ac:dyDescent="0.2">
      <c r="A13" s="57" t="s">
        <v>1</v>
      </c>
      <c r="B13" s="57" t="s">
        <v>3</v>
      </c>
      <c r="C13" s="57">
        <f>'Option prices'!C14</f>
        <v>3430</v>
      </c>
      <c r="D13" s="110">
        <f>'Option prices'!D14</f>
        <v>44211</v>
      </c>
      <c r="E13" s="111" t="str">
        <f>'Option prices'!E14</f>
        <v>Open</v>
      </c>
      <c r="F13" s="57">
        <f>'Option prices'!F14</f>
        <v>3000</v>
      </c>
      <c r="G13" s="45">
        <f>'Option prices'!J14</f>
        <v>76.729166666666671</v>
      </c>
      <c r="H13" s="45">
        <f>'Option prices'!K14</f>
        <v>0.21021689497716897</v>
      </c>
      <c r="I13" s="45">
        <f>'Option prices'!L14</f>
        <v>2.0838080960648149E-3</v>
      </c>
      <c r="J13" s="46">
        <f>'Option prices'!M14</f>
        <v>0.26024228360676549</v>
      </c>
      <c r="K13" s="55">
        <f t="shared" si="0"/>
        <v>-0.36600610273492951</v>
      </c>
      <c r="L13" s="55">
        <f t="shared" si="1"/>
        <v>-0.48532567001700089</v>
      </c>
    </row>
    <row r="14" spans="1:12" ht="16" x14ac:dyDescent="0.2">
      <c r="A14" s="57" t="s">
        <v>1</v>
      </c>
      <c r="B14" s="57" t="s">
        <v>3</v>
      </c>
      <c r="C14" s="57">
        <f>'Option prices'!C15</f>
        <v>3390</v>
      </c>
      <c r="D14" s="110">
        <f>'Option prices'!D15</f>
        <v>44211</v>
      </c>
      <c r="E14" s="111" t="str">
        <f>'Option prices'!E15</f>
        <v>Open</v>
      </c>
      <c r="F14" s="57">
        <f>'Option prices'!F15</f>
        <v>3000</v>
      </c>
      <c r="G14" s="45">
        <f>'Option prices'!J15</f>
        <v>76.729166666666671</v>
      </c>
      <c r="H14" s="45">
        <f>'Option prices'!K15</f>
        <v>0.21021689497716897</v>
      </c>
      <c r="I14" s="45">
        <f>'Option prices'!L15</f>
        <v>2.0838080960648149E-3</v>
      </c>
      <c r="J14" s="46">
        <f>'Option prices'!M15</f>
        <v>0.27022244934217682</v>
      </c>
      <c r="K14" s="55">
        <f t="shared" si="0"/>
        <v>-0.25331762808481878</v>
      </c>
      <c r="L14" s="55">
        <f t="shared" si="1"/>
        <v>-0.377213043074836</v>
      </c>
    </row>
    <row r="15" spans="1:12" ht="16" x14ac:dyDescent="0.2">
      <c r="A15" s="57" t="s">
        <v>1</v>
      </c>
      <c r="B15" s="57" t="s">
        <v>3</v>
      </c>
      <c r="C15" s="57">
        <f>'Option prices'!C16</f>
        <v>3460</v>
      </c>
      <c r="D15" s="110">
        <f>'Option prices'!D16</f>
        <v>44211</v>
      </c>
      <c r="E15" s="111" t="str">
        <f>'Option prices'!E16</f>
        <v>Open</v>
      </c>
      <c r="F15" s="57">
        <f>'Option prices'!F16</f>
        <v>-1500</v>
      </c>
      <c r="G15" s="45">
        <f>'Option prices'!J16</f>
        <v>76.729166666666671</v>
      </c>
      <c r="H15" s="45">
        <f>'Option prices'!K16</f>
        <v>0.21021689497716897</v>
      </c>
      <c r="I15" s="45">
        <f>'Option prices'!L16</f>
        <v>2.0838080960648149E-3</v>
      </c>
      <c r="J15" s="46">
        <f>'Option prices'!M16</f>
        <v>0.2526840708240834</v>
      </c>
      <c r="K15" s="55">
        <f t="shared" si="0"/>
        <v>-0.45563748302375451</v>
      </c>
      <c r="L15" s="55">
        <f t="shared" si="1"/>
        <v>-0.57149165388309009</v>
      </c>
    </row>
    <row r="16" spans="1:12" ht="16" x14ac:dyDescent="0.2">
      <c r="A16" s="57" t="s">
        <v>1</v>
      </c>
      <c r="B16" s="57" t="s">
        <v>3</v>
      </c>
      <c r="C16" s="57">
        <f>'Option prices'!C17</f>
        <v>3470</v>
      </c>
      <c r="D16" s="110">
        <f>'Option prices'!D17</f>
        <v>44211</v>
      </c>
      <c r="E16" s="111" t="str">
        <f>'Option prices'!E17</f>
        <v>Open</v>
      </c>
      <c r="F16" s="57">
        <f>'Option prices'!F17</f>
        <v>-9000</v>
      </c>
      <c r="G16" s="45">
        <f>'Option prices'!J17</f>
        <v>76.729166666666671</v>
      </c>
      <c r="H16" s="45">
        <f>'Option prices'!K17</f>
        <v>0.21021689497716897</v>
      </c>
      <c r="I16" s="45">
        <f>'Option prices'!L17</f>
        <v>2.0838080960648149E-3</v>
      </c>
      <c r="J16" s="46">
        <f>'Option prices'!M17</f>
        <v>0.25022343483286924</v>
      </c>
      <c r="K16" s="55">
        <f t="shared" si="0"/>
        <v>-0.48640747916313226</v>
      </c>
      <c r="L16" s="55">
        <f t="shared" si="1"/>
        <v>-0.6011334627900119</v>
      </c>
    </row>
    <row r="17" spans="1:43" ht="16" x14ac:dyDescent="0.2">
      <c r="A17" s="58" t="s">
        <v>1</v>
      </c>
      <c r="B17" s="58" t="s">
        <v>3</v>
      </c>
      <c r="C17" s="58">
        <f>'Option prices'!C18</f>
        <v>3475</v>
      </c>
      <c r="D17" s="115">
        <f>'Option prices'!D18</f>
        <v>44211</v>
      </c>
      <c r="E17" s="116" t="str">
        <f>'Option prices'!E18</f>
        <v>Open</v>
      </c>
      <c r="F17" s="58">
        <f>'Option prices'!F18</f>
        <v>-3000</v>
      </c>
      <c r="G17" s="51">
        <f>'Option prices'!J18</f>
        <v>76.729166666666671</v>
      </c>
      <c r="H17" s="51">
        <f>'Option prices'!K18</f>
        <v>0.21021689497716897</v>
      </c>
      <c r="I17" s="51">
        <f>'Option prices'!L18</f>
        <v>2.0838080960648149E-3</v>
      </c>
      <c r="J17" s="52">
        <f>'Option prices'!M18</f>
        <v>0.24900328348953102</v>
      </c>
      <c r="K17" s="56">
        <f t="shared" si="0"/>
        <v>-0.50196389222419646</v>
      </c>
      <c r="L17" s="56">
        <f t="shared" si="1"/>
        <v>-0.61613044358554248</v>
      </c>
    </row>
    <row r="18" spans="1:43" ht="16" x14ac:dyDescent="0.2">
      <c r="A18" s="57" t="s">
        <v>1</v>
      </c>
      <c r="B18" s="57" t="s">
        <v>3</v>
      </c>
      <c r="C18" s="57">
        <f>'Option prices'!C19</f>
        <v>3440</v>
      </c>
      <c r="D18" s="110">
        <f>'Option prices'!D19</f>
        <v>44253</v>
      </c>
      <c r="E18" s="111" t="str">
        <f>'Option prices'!E19</f>
        <v>Close</v>
      </c>
      <c r="F18" s="57">
        <f>'Option prices'!F19</f>
        <v>3000</v>
      </c>
      <c r="G18" s="45">
        <f>'Option prices'!J19</f>
        <v>119</v>
      </c>
      <c r="H18" s="45">
        <f>'Option prices'!K19</f>
        <v>0.32602739726027397</v>
      </c>
      <c r="I18" s="45">
        <f>'Option prices'!L19</f>
        <v>2.114998888888889E-3</v>
      </c>
      <c r="J18" s="46">
        <f>'Option prices'!M19</f>
        <v>0.24994736450063909</v>
      </c>
      <c r="K18" s="55">
        <f>(LN($B$4/C18)+($H$6-$B$5+0.5*J18^2)*($H$5))/(J18*SQRT($H$5))</f>
        <v>-0.31646025610017547</v>
      </c>
      <c r="L18" s="55">
        <f>(LN($B$4/C18)+($H$6-$B$5-0.5*J18^2)*($H$5))/(J18*SQRT($H$5))</f>
        <v>-0.45917722399325606</v>
      </c>
    </row>
    <row r="19" spans="1:43" ht="16" x14ac:dyDescent="0.2">
      <c r="A19" s="57" t="s">
        <v>1</v>
      </c>
      <c r="B19" s="57" t="s">
        <v>3</v>
      </c>
      <c r="C19" s="57">
        <f>'Option prices'!C20</f>
        <v>3510</v>
      </c>
      <c r="D19" s="110">
        <f>'Option prices'!D20</f>
        <v>44253</v>
      </c>
      <c r="E19" s="111" t="str">
        <f>'Option prices'!E20</f>
        <v>Close</v>
      </c>
      <c r="F19" s="57">
        <f>'Option prices'!F20</f>
        <v>-9000</v>
      </c>
      <c r="G19" s="45">
        <f>'Option prices'!J20</f>
        <v>119</v>
      </c>
      <c r="H19" s="45">
        <f>'Option prices'!K20</f>
        <v>0.32602739726027397</v>
      </c>
      <c r="I19" s="45">
        <f>'Option prices'!L20</f>
        <v>2.114998888888889E-3</v>
      </c>
      <c r="J19" s="46">
        <f>'Option prices'!M20</f>
        <v>0.23613950137955886</v>
      </c>
      <c r="K19" s="55">
        <f>(LN($B$4/C19)+($H$6-$B$5+0.5*J19^2)*($H$5))/(J19*SQRT($H$5))</f>
        <v>-0.49248337282145943</v>
      </c>
      <c r="L19" s="55">
        <f>(LN($B$4/C19)+($H$6-$B$5-0.5*J19^2)*($H$5))/(J19*SQRT($H$5))</f>
        <v>-0.62731621534414339</v>
      </c>
    </row>
    <row r="20" spans="1:43" ht="16" x14ac:dyDescent="0.2">
      <c r="A20" s="58" t="s">
        <v>1</v>
      </c>
      <c r="B20" s="58" t="s">
        <v>3</v>
      </c>
      <c r="C20" s="58">
        <f>'Option prices'!C21</f>
        <v>3520</v>
      </c>
      <c r="D20" s="115">
        <f>'Option prices'!D21</f>
        <v>44253</v>
      </c>
      <c r="E20" s="116" t="str">
        <f>'Option prices'!E21</f>
        <v>Close</v>
      </c>
      <c r="F20" s="58">
        <f>'Option prices'!F21</f>
        <v>-6000</v>
      </c>
      <c r="G20" s="51">
        <f>'Option prices'!J21</f>
        <v>119</v>
      </c>
      <c r="H20" s="51">
        <f>'Option prices'!K21</f>
        <v>0.32602739726027397</v>
      </c>
      <c r="I20" s="51">
        <f>'Option prices'!L21</f>
        <v>2.114998888888889E-3</v>
      </c>
      <c r="J20" s="52">
        <f>'Option prices'!M21</f>
        <v>0.23423665110687053</v>
      </c>
      <c r="K20" s="56">
        <f>(LN($B$4/C20)+($H$6-$B$5+0.5*J20^2)*($H$5))/(J20*SQRT($H$5))</f>
        <v>-0.5188462927422135</v>
      </c>
      <c r="L20" s="56">
        <f>(LN($B$4/C20)+($H$6-$B$5-0.5*J20^2)*($H$5))/(J20*SQRT($H$5))</f>
        <v>-0.65259263042490789</v>
      </c>
      <c r="P20" s="126"/>
    </row>
    <row r="21" spans="1:43" ht="16" x14ac:dyDescent="0.2">
      <c r="A21" s="57" t="s">
        <v>1</v>
      </c>
      <c r="B21" s="57" t="s">
        <v>3</v>
      </c>
      <c r="C21" s="57">
        <f>'Option prices'!C22</f>
        <v>3405</v>
      </c>
      <c r="D21" s="110">
        <f>'Option prices'!D22</f>
        <v>44196</v>
      </c>
      <c r="E21" s="111" t="str">
        <f>'Option prices'!E22</f>
        <v>Close</v>
      </c>
      <c r="F21" s="57">
        <f>'Option prices'!F22</f>
        <v>4000</v>
      </c>
      <c r="G21" s="45">
        <f>'Option prices'!J22</f>
        <v>62</v>
      </c>
      <c r="H21" s="45">
        <f>'Option prices'!K22</f>
        <v>0.16986301369863013</v>
      </c>
      <c r="I21" s="45">
        <f>'Option prices'!L22</f>
        <v>1.9794069444444445E-3</v>
      </c>
      <c r="J21" s="46">
        <f>'Option prices'!M22</f>
        <v>0.26977430740623837</v>
      </c>
      <c r="K21" s="55">
        <f>(LN($B$4/C21)+($E$6-$B$5+0.5*J21^2)*($F$5))/(J21*SQRT($F$5))</f>
        <v>-0.33038468503609048</v>
      </c>
      <c r="L21" s="55">
        <f>(LN($B$4/C21)+($E$6-$B$5-0.5*J21^2)*($F$5))/(J21*SQRT($F$5))</f>
        <v>-0.4415706574693461</v>
      </c>
    </row>
    <row r="22" spans="1:43" ht="16" x14ac:dyDescent="0.2">
      <c r="A22" s="58" t="s">
        <v>1</v>
      </c>
      <c r="B22" s="58" t="s">
        <v>3</v>
      </c>
      <c r="C22" s="58">
        <f>'Option prices'!C23</f>
        <v>3485</v>
      </c>
      <c r="D22" s="115">
        <f>'Option prices'!D23</f>
        <v>44196</v>
      </c>
      <c r="E22" s="116" t="str">
        <f>'Option prices'!E23</f>
        <v>Close</v>
      </c>
      <c r="F22" s="58">
        <f>'Option prices'!F23</f>
        <v>-12000</v>
      </c>
      <c r="G22" s="51">
        <f>'Option prices'!J23</f>
        <v>62</v>
      </c>
      <c r="H22" s="51">
        <f>'Option prices'!K23</f>
        <v>0.16986301369863013</v>
      </c>
      <c r="I22" s="51">
        <f>'Option prices'!L23</f>
        <v>1.9794069444444445E-3</v>
      </c>
      <c r="J22" s="52">
        <f>'Option prices'!M23</f>
        <v>0.2477805606232906</v>
      </c>
      <c r="K22" s="56">
        <f>(LN($B$4/C22)+($E$6-$B$5+0.5*J22^2)*($F$5))/(J22*SQRT($F$5))</f>
        <v>-0.59658442064664785</v>
      </c>
      <c r="L22" s="56">
        <f>(LN($B$4/C22)+($E$6-$B$5-0.5*J22^2)*($F$5))/(J22*SQRT($F$5))</f>
        <v>-0.69870579331492122</v>
      </c>
    </row>
    <row r="23" spans="1:43" ht="16" x14ac:dyDescent="0.2">
      <c r="A23" s="57" t="s">
        <v>1</v>
      </c>
      <c r="B23" s="57" t="s">
        <v>3</v>
      </c>
      <c r="C23" s="57">
        <f>'Option prices'!C24</f>
        <v>3415</v>
      </c>
      <c r="D23" s="110">
        <f>'Option prices'!D24</f>
        <v>44183</v>
      </c>
      <c r="E23" s="111" t="str">
        <f>'Option prices'!E24</f>
        <v>Open</v>
      </c>
      <c r="F23" s="57">
        <f>'Option prices'!F24</f>
        <v>2500</v>
      </c>
      <c r="G23" s="45">
        <f>'Option prices'!J24</f>
        <v>48.729166666666664</v>
      </c>
      <c r="H23" s="45">
        <f>'Option prices'!K24</f>
        <v>0.13350456621004567</v>
      </c>
      <c r="I23" s="45">
        <f>'Option prices'!L24</f>
        <v>1.8853425405092592E-3</v>
      </c>
      <c r="J23" s="46">
        <f>'Option prices'!M24</f>
        <v>0.27230679667646374</v>
      </c>
      <c r="K23" s="55">
        <f t="shared" ref="K23:K28" si="2">(LN($B$4/C23)+($F$6-$B$5+0.5*J23^2)*($E$5))/(J23*SQRT($E$5))</f>
        <v>-0.40591151437689982</v>
      </c>
      <c r="L23" s="55">
        <f t="shared" ref="L23:L28" si="3">(LN($B$4/C23)+($F$6-$B$5-0.5*J23^2)*($E$5))/(J23*SQRT($E$5))</f>
        <v>-0.50540772514100196</v>
      </c>
    </row>
    <row r="24" spans="1:43" ht="16" x14ac:dyDescent="0.2">
      <c r="A24" s="57" t="s">
        <v>1</v>
      </c>
      <c r="B24" s="57" t="s">
        <v>3</v>
      </c>
      <c r="C24" s="57">
        <f>'Option prices'!C25</f>
        <v>3420</v>
      </c>
      <c r="D24" s="110">
        <f>'Option prices'!D25</f>
        <v>44183</v>
      </c>
      <c r="E24" s="111" t="str">
        <f>'Option prices'!E25</f>
        <v>Open</v>
      </c>
      <c r="F24" s="57">
        <f>'Option prices'!F25</f>
        <v>1500</v>
      </c>
      <c r="G24" s="45">
        <f>'Option prices'!J25</f>
        <v>48.729166666666664</v>
      </c>
      <c r="H24" s="45">
        <f>'Option prices'!K25</f>
        <v>0.13350456621004567</v>
      </c>
      <c r="I24" s="45">
        <f>'Option prices'!L25</f>
        <v>1.8853425405092592E-3</v>
      </c>
      <c r="J24" s="46">
        <f>'Option prices'!M25</f>
        <v>0.2709736202652096</v>
      </c>
      <c r="K24" s="55">
        <f t="shared" si="2"/>
        <v>-0.42317390354288598</v>
      </c>
      <c r="L24" s="55">
        <f t="shared" si="3"/>
        <v>-0.52218299462132922</v>
      </c>
    </row>
    <row r="25" spans="1:43" ht="16" x14ac:dyDescent="0.2">
      <c r="A25" s="57" t="s">
        <v>1</v>
      </c>
      <c r="B25" s="57" t="s">
        <v>3</v>
      </c>
      <c r="C25" s="57">
        <f>'Option prices'!C26</f>
        <v>3440</v>
      </c>
      <c r="D25" s="110">
        <f>'Option prices'!D26</f>
        <v>44183</v>
      </c>
      <c r="E25" s="111" t="str">
        <f>'Option prices'!E26</f>
        <v>Open</v>
      </c>
      <c r="F25" s="57">
        <f>'Option prices'!F26</f>
        <v>1000</v>
      </c>
      <c r="G25" s="45">
        <f>'Option prices'!J26</f>
        <v>48.729166666666664</v>
      </c>
      <c r="H25" s="45">
        <f>'Option prices'!K26</f>
        <v>0.13350456621004567</v>
      </c>
      <c r="I25" s="45">
        <f>'Option prices'!L26</f>
        <v>1.8853425405092592E-3</v>
      </c>
      <c r="J25" s="46">
        <f>'Option prices'!M26</f>
        <v>0.26507696461429542</v>
      </c>
      <c r="K25" s="55">
        <f t="shared" si="2"/>
        <v>-0.49496878777635045</v>
      </c>
      <c r="L25" s="55">
        <f t="shared" si="3"/>
        <v>-0.59182334249871515</v>
      </c>
    </row>
    <row r="26" spans="1:43" ht="16" x14ac:dyDescent="0.2">
      <c r="A26" s="57" t="s">
        <v>1</v>
      </c>
      <c r="B26" s="57" t="s">
        <v>3</v>
      </c>
      <c r="C26" s="57">
        <f>'Option prices'!C27</f>
        <v>3490</v>
      </c>
      <c r="D26" s="110">
        <f>'Option prices'!D27</f>
        <v>44183</v>
      </c>
      <c r="E26" s="111" t="str">
        <f>'Option prices'!E27</f>
        <v>Open</v>
      </c>
      <c r="F26" s="57">
        <f>'Option prices'!F27</f>
        <v>-7500</v>
      </c>
      <c r="G26" s="45">
        <f>'Option prices'!J27</f>
        <v>48.729166666666664</v>
      </c>
      <c r="H26" s="45">
        <f>'Option prices'!K27</f>
        <v>0.13350456621004567</v>
      </c>
      <c r="I26" s="45">
        <f>'Option prices'!L27</f>
        <v>1.8853425405092592E-3</v>
      </c>
      <c r="J26" s="46">
        <f>'Option prices'!M27</f>
        <v>0.25114159869516345</v>
      </c>
      <c r="K26" s="55">
        <f t="shared" si="2"/>
        <v>-0.68492279631201836</v>
      </c>
      <c r="L26" s="55">
        <f t="shared" si="3"/>
        <v>-0.7766856084797078</v>
      </c>
    </row>
    <row r="27" spans="1:43" ht="16" x14ac:dyDescent="0.2">
      <c r="A27" s="57" t="s">
        <v>1</v>
      </c>
      <c r="B27" s="57" t="s">
        <v>3</v>
      </c>
      <c r="C27" s="57">
        <f>'Option prices'!C28</f>
        <v>3500</v>
      </c>
      <c r="D27" s="110">
        <f>'Option prices'!D28</f>
        <v>44183</v>
      </c>
      <c r="E27" s="111" t="str">
        <f>'Option prices'!E28</f>
        <v>Open</v>
      </c>
      <c r="F27" s="57">
        <f>'Option prices'!F28</f>
        <v>-4500</v>
      </c>
      <c r="G27" s="45">
        <f>'Option prices'!J28</f>
        <v>48.729166666666664</v>
      </c>
      <c r="H27" s="45">
        <f>'Option prices'!K28</f>
        <v>0.13350456621004567</v>
      </c>
      <c r="I27" s="45">
        <f>'Option prices'!L28</f>
        <v>1.8853425405092592E-3</v>
      </c>
      <c r="J27" s="46">
        <f>'Option prices'!M28</f>
        <v>0.24866336265719291</v>
      </c>
      <c r="K27" s="55">
        <f t="shared" si="2"/>
        <v>-0.72415040400352559</v>
      </c>
      <c r="L27" s="55">
        <f t="shared" si="3"/>
        <v>-0.81500771143109629</v>
      </c>
    </row>
    <row r="28" spans="1:43" ht="16" x14ac:dyDescent="0.2">
      <c r="A28" s="58" t="s">
        <v>1</v>
      </c>
      <c r="B28" s="58" t="s">
        <v>3</v>
      </c>
      <c r="C28" s="58">
        <f>'Option prices'!C29</f>
        <v>3515</v>
      </c>
      <c r="D28" s="115">
        <f>'Option prices'!D29</f>
        <v>44183</v>
      </c>
      <c r="E28" s="116" t="str">
        <f>'Option prices'!E29</f>
        <v>Open</v>
      </c>
      <c r="F28" s="58">
        <f>'Option prices'!F29</f>
        <v>-3000</v>
      </c>
      <c r="G28" s="51">
        <f>'Option prices'!J29</f>
        <v>48.729166666666664</v>
      </c>
      <c r="H28" s="51">
        <f>'Option prices'!K29</f>
        <v>0.13350456621004567</v>
      </c>
      <c r="I28" s="51">
        <f>'Option prices'!L29</f>
        <v>1.8853425405092592E-3</v>
      </c>
      <c r="J28" s="52">
        <f>'Option prices'!M29</f>
        <v>0.24500036433112835</v>
      </c>
      <c r="K28" s="56">
        <f t="shared" si="2"/>
        <v>-0.78409823508241383</v>
      </c>
      <c r="L28" s="56">
        <f t="shared" si="3"/>
        <v>-0.87361714604714613</v>
      </c>
    </row>
    <row r="29" spans="1:43" x14ac:dyDescent="0.2">
      <c r="B29" s="13"/>
      <c r="D29" s="16"/>
      <c r="E29" s="16"/>
      <c r="F29" s="16"/>
      <c r="G29" s="16"/>
    </row>
    <row r="30" spans="1:43" x14ac:dyDescent="0.2">
      <c r="A30" s="145" t="s">
        <v>50</v>
      </c>
      <c r="B30" s="143" t="s">
        <v>23</v>
      </c>
      <c r="C30" s="27" t="s">
        <v>27</v>
      </c>
      <c r="D30" s="158">
        <f>$C$9</f>
        <v>3410</v>
      </c>
      <c r="E30" s="151"/>
      <c r="F30" s="150">
        <f>$C$10</f>
        <v>3420</v>
      </c>
      <c r="G30" s="151"/>
      <c r="H30" s="150">
        <f>$C$11</f>
        <v>3490</v>
      </c>
      <c r="I30" s="151"/>
      <c r="J30" s="150">
        <f>$C$12</f>
        <v>3500</v>
      </c>
      <c r="K30" s="151"/>
      <c r="L30" s="150">
        <f>$C$13</f>
        <v>3430</v>
      </c>
      <c r="M30" s="151"/>
      <c r="N30" s="150">
        <f>$C$14</f>
        <v>3390</v>
      </c>
      <c r="O30" s="151"/>
      <c r="P30" s="150">
        <f>$C$15</f>
        <v>3460</v>
      </c>
      <c r="Q30" s="151"/>
      <c r="R30" s="150">
        <f>$C$16</f>
        <v>3470</v>
      </c>
      <c r="S30" s="151"/>
      <c r="T30" s="150">
        <f>$C$17</f>
        <v>3475</v>
      </c>
      <c r="U30" s="151"/>
      <c r="V30" s="154">
        <f>$C$18</f>
        <v>3440</v>
      </c>
      <c r="W30" s="155"/>
      <c r="X30" s="154">
        <f>$C$19</f>
        <v>3510</v>
      </c>
      <c r="Y30" s="155"/>
      <c r="Z30" s="154">
        <f>$C$20</f>
        <v>3520</v>
      </c>
      <c r="AA30" s="155"/>
      <c r="AB30" s="164">
        <f>$C$21</f>
        <v>3405</v>
      </c>
      <c r="AC30" s="165"/>
      <c r="AD30" s="164">
        <f>$C$22</f>
        <v>3485</v>
      </c>
      <c r="AE30" s="165"/>
      <c r="AF30" s="159">
        <f>$C$23</f>
        <v>3415</v>
      </c>
      <c r="AG30" s="160"/>
      <c r="AH30" s="159">
        <f>$C$24</f>
        <v>3420</v>
      </c>
      <c r="AI30" s="160"/>
      <c r="AJ30" s="159">
        <f>$C$25</f>
        <v>3440</v>
      </c>
      <c r="AK30" s="160"/>
      <c r="AL30" s="159">
        <f>$C$26</f>
        <v>3490</v>
      </c>
      <c r="AM30" s="160"/>
      <c r="AN30" s="159">
        <f>$C$27</f>
        <v>3500</v>
      </c>
      <c r="AO30" s="160"/>
      <c r="AP30" s="159">
        <f>$C$28</f>
        <v>3515</v>
      </c>
      <c r="AQ30" s="160"/>
    </row>
    <row r="31" spans="1:43" x14ac:dyDescent="0.2">
      <c r="A31" s="146"/>
      <c r="B31" s="144"/>
      <c r="C31" s="27" t="s">
        <v>52</v>
      </c>
      <c r="D31" s="152">
        <f>$J$9</f>
        <v>0.26526931681270932</v>
      </c>
      <c r="E31" s="153"/>
      <c r="F31" s="152">
        <f>$J$10</f>
        <v>0.26276684602279304</v>
      </c>
      <c r="G31" s="153"/>
      <c r="H31" s="152">
        <f>$J$11</f>
        <v>0.24557762155002805</v>
      </c>
      <c r="I31" s="153"/>
      <c r="J31" s="152">
        <f>$J$12</f>
        <v>0.24319932850814821</v>
      </c>
      <c r="K31" s="153"/>
      <c r="L31" s="152">
        <f>$J$13</f>
        <v>0.26024228360676549</v>
      </c>
      <c r="M31" s="153"/>
      <c r="N31" s="152">
        <f>$J$14</f>
        <v>0.27022244934217682</v>
      </c>
      <c r="O31" s="153"/>
      <c r="P31" s="152">
        <f>$J$15</f>
        <v>0.2526840708240834</v>
      </c>
      <c r="Q31" s="153"/>
      <c r="R31" s="152">
        <f>$J$16</f>
        <v>0.25022343483286924</v>
      </c>
      <c r="S31" s="153"/>
      <c r="T31" s="152">
        <f>$J$17</f>
        <v>0.24900328348953102</v>
      </c>
      <c r="U31" s="153"/>
      <c r="V31" s="156">
        <f>$J$18</f>
        <v>0.24994736450063909</v>
      </c>
      <c r="W31" s="157"/>
      <c r="X31" s="156">
        <f>$J$19</f>
        <v>0.23613950137955886</v>
      </c>
      <c r="Y31" s="157"/>
      <c r="Z31" s="156">
        <f>$J$20</f>
        <v>0.23423665110687053</v>
      </c>
      <c r="AA31" s="157"/>
      <c r="AB31" s="166">
        <f>$J$21</f>
        <v>0.26977430740623837</v>
      </c>
      <c r="AC31" s="167"/>
      <c r="AD31" s="166">
        <f>$J$22</f>
        <v>0.2477805606232906</v>
      </c>
      <c r="AE31" s="167"/>
      <c r="AF31" s="161">
        <f>$J$23</f>
        <v>0.27230679667646374</v>
      </c>
      <c r="AG31" s="162"/>
      <c r="AH31" s="161">
        <f>$J$24</f>
        <v>0.2709736202652096</v>
      </c>
      <c r="AI31" s="162"/>
      <c r="AJ31" s="161">
        <f>$J$25</f>
        <v>0.26507696461429542</v>
      </c>
      <c r="AK31" s="162"/>
      <c r="AL31" s="161">
        <f>$J$26</f>
        <v>0.25114159869516345</v>
      </c>
      <c r="AM31" s="162"/>
      <c r="AN31" s="161">
        <f>$J$27</f>
        <v>0.24866336265719291</v>
      </c>
      <c r="AO31" s="162"/>
      <c r="AP31" s="161">
        <f>$J$28</f>
        <v>0.24500036433112835</v>
      </c>
      <c r="AQ31" s="162"/>
    </row>
    <row r="32" spans="1:43" x14ac:dyDescent="0.2">
      <c r="A32" s="147"/>
      <c r="B32" s="148"/>
      <c r="C32" s="27" t="s">
        <v>29</v>
      </c>
      <c r="D32" s="29" t="s">
        <v>20</v>
      </c>
      <c r="E32" s="29" t="s">
        <v>21</v>
      </c>
      <c r="F32" s="29" t="s">
        <v>20</v>
      </c>
      <c r="G32" s="29" t="s">
        <v>21</v>
      </c>
      <c r="H32" s="29" t="s">
        <v>20</v>
      </c>
      <c r="I32" s="29" t="s">
        <v>21</v>
      </c>
      <c r="J32" s="29" t="s">
        <v>20</v>
      </c>
      <c r="K32" s="29" t="s">
        <v>21</v>
      </c>
      <c r="L32" s="29" t="s">
        <v>20</v>
      </c>
      <c r="M32" s="29" t="s">
        <v>21</v>
      </c>
      <c r="N32" s="29" t="s">
        <v>20</v>
      </c>
      <c r="O32" s="29" t="s">
        <v>21</v>
      </c>
      <c r="P32" s="29" t="s">
        <v>20</v>
      </c>
      <c r="Q32" s="29" t="s">
        <v>21</v>
      </c>
      <c r="R32" s="29" t="s">
        <v>20</v>
      </c>
      <c r="S32" s="29" t="s">
        <v>21</v>
      </c>
      <c r="T32" s="29" t="s">
        <v>20</v>
      </c>
      <c r="U32" s="29" t="s">
        <v>21</v>
      </c>
      <c r="V32" s="117" t="s">
        <v>20</v>
      </c>
      <c r="W32" s="117" t="s">
        <v>21</v>
      </c>
      <c r="X32" s="117" t="s">
        <v>20</v>
      </c>
      <c r="Y32" s="117" t="s">
        <v>21</v>
      </c>
      <c r="Z32" s="117" t="s">
        <v>20</v>
      </c>
      <c r="AA32" s="117" t="s">
        <v>21</v>
      </c>
      <c r="AB32" s="30" t="s">
        <v>20</v>
      </c>
      <c r="AC32" s="30" t="s">
        <v>21</v>
      </c>
      <c r="AD32" s="30" t="s">
        <v>20</v>
      </c>
      <c r="AE32" s="30" t="s">
        <v>21</v>
      </c>
      <c r="AF32" s="31" t="s">
        <v>20</v>
      </c>
      <c r="AG32" s="31" t="s">
        <v>21</v>
      </c>
      <c r="AH32" s="31" t="s">
        <v>20</v>
      </c>
      <c r="AI32" s="31" t="s">
        <v>21</v>
      </c>
      <c r="AJ32" s="31" t="s">
        <v>20</v>
      </c>
      <c r="AK32" s="31" t="s">
        <v>21</v>
      </c>
      <c r="AL32" s="31" t="s">
        <v>20</v>
      </c>
      <c r="AM32" s="31" t="s">
        <v>21</v>
      </c>
      <c r="AN32" s="31" t="s">
        <v>20</v>
      </c>
      <c r="AO32" s="31" t="s">
        <v>21</v>
      </c>
      <c r="AP32" s="31" t="s">
        <v>20</v>
      </c>
      <c r="AQ32" s="31" t="s">
        <v>21</v>
      </c>
    </row>
    <row r="33" spans="1:43" x14ac:dyDescent="0.2">
      <c r="A33" s="122">
        <v>-0.2</v>
      </c>
      <c r="B33" s="124">
        <f>$B$4*(1+A33)</f>
        <v>2615.9680000000003</v>
      </c>
      <c r="C33" s="28"/>
      <c r="D33" s="126">
        <f t="shared" ref="D33:D73" si="4">(LN($B33/D$30)+($G$6-$B$5+0.5*D$31^2)*($G$5))/(D$31*SQRT($G$5))</f>
        <v>-2.1433982778903928</v>
      </c>
      <c r="E33" s="126">
        <f t="shared" ref="E33:E73" si="5">(LN($B33/D$30)+($G$6-$B$5-0.5*D$31^2)*($G$5))/(D$31*SQRT($G$5))</f>
        <v>-2.2650227105407388</v>
      </c>
      <c r="F33" s="126">
        <f t="shared" ref="F33:F73" si="6">(LN($B33/F$30)+($G$6-$B$5+0.5*F$31^2)*($G$5))/(F$31*SQRT($G$5))</f>
        <v>-2.1892693879469167</v>
      </c>
      <c r="G33" s="126">
        <f t="shared" ref="G33:G73" si="7">(LN($B33/F$30)+($G$6-$B$5-0.5*F$31^2)*($G$5))/(F$31*SQRT($G$5))</f>
        <v>-2.3097464523539064</v>
      </c>
      <c r="H33" s="126">
        <f t="shared" ref="H33:H73" si="8">(LN($B33/H$30)+($G$6-$B$5+0.5*H$31^2)*($G$5))/(H$31*SQRT($G$5))</f>
        <v>-2.5306104679212589</v>
      </c>
      <c r="I33" s="126">
        <f t="shared" ref="I33:I73" si="9">(LN($B33/H$30)+($G$6-$B$5-0.5*H$31^2)*($G$5))/(H$31*SQRT($G$5))</f>
        <v>-2.6432063732883746</v>
      </c>
      <c r="J33" s="126">
        <f t="shared" ref="J33:J73" si="10">(LN($B33/J$30)+($G$6-$B$5+0.5*J$31^2)*($G$5))/(J$31*SQRT($G$5))</f>
        <v>-2.5821135767922887</v>
      </c>
      <c r="K33" s="126">
        <f t="shared" ref="K33:K73" si="11">(LN($B33/J$30)+($G$6-$B$5-0.5*J$31^2)*($G$5))/(J$31*SQRT($G$5))</f>
        <v>-2.693619048688356</v>
      </c>
      <c r="L33" s="126">
        <f t="shared" ref="L33:L73" si="12">(LN($B33/L$30)+($G$6-$B$5+0.5*L$31^2)*($G$5))/(L$31*SQRT($G$5))</f>
        <v>-2.2361398653448665</v>
      </c>
      <c r="M33" s="126">
        <f t="shared" ref="M33:M73" si="13">(LN($B33/L$30)+($G$6-$B$5-0.5*L$31^2)*($G$5))/(L$31*SQRT($G$5))</f>
        <v>-2.355459432626938</v>
      </c>
      <c r="N33" s="126">
        <f t="shared" ref="N33:N73" si="14">(LN($B33/N$30)+($G$6-$B$5+0.5*N$31^2)*($G$5))/(N$31*SQRT($G$5))</f>
        <v>-2.054381463515607</v>
      </c>
      <c r="O33" s="126">
        <f t="shared" ref="O33:O73" si="15">(LN($B33/N$30)+($G$6-$B$5-0.5*N$31^2)*($G$5))/(N$31*SQRT($G$5))</f>
        <v>-2.1782768785056241</v>
      </c>
      <c r="P33" s="126">
        <f t="shared" ref="P33:P73" si="16">(LN($B33/P$30)+($G$6-$B$5+0.5*P$31^2)*($G$5))/(P$31*SQRT($G$5))</f>
        <v>-2.3817101453980714</v>
      </c>
      <c r="Q33" s="126">
        <f t="shared" ref="Q33:Q73" si="17">(LN($B33/P$30)+($G$6-$B$5-0.5*P$31^2)*($G$5))/(P$31*SQRT($G$5))</f>
        <v>-2.497564316257407</v>
      </c>
      <c r="R33" s="126">
        <f t="shared" ref="R33:R73" si="18">(LN($B33/R$30)+($G$6-$B$5+0.5*R$31^2)*($G$5))/(R$31*SQRT($G$5))</f>
        <v>-2.4314206685024691</v>
      </c>
      <c r="S33" s="126">
        <f t="shared" ref="S33:S73" si="19">(LN($B33/R$30)+($G$6-$B$5-0.5*R$31^2)*($G$5))/(R$31*SQRT($G$5))</f>
        <v>-2.546146652129349</v>
      </c>
      <c r="T33" s="126">
        <f t="shared" ref="T33:T73" si="20">(LN($B33/T$30)+($G$6-$B$5+0.5*T$31^2)*($G$5))/(T$31*SQRT($G$5))</f>
        <v>-2.4565079215690342</v>
      </c>
      <c r="U33" s="126">
        <f t="shared" ref="U33:U73" si="21">(LN($B33/T$30)+($G$6-$B$5-0.5*T$31^2)*($G$5))/(T$31*SQRT($G$5))</f>
        <v>-2.5706744729303805</v>
      </c>
      <c r="V33" s="126">
        <f t="shared" ref="V33:V73" si="22">(LN($B33/V$30)+($H$6-$B$5+0.5*V$31^2)*($H$5))/(V$31*SQRT($H$5))</f>
        <v>-1.8799992985031948</v>
      </c>
      <c r="W33" s="126">
        <f t="shared" ref="W33:W73" si="23">(LN($B33/V$30)+($H$6-$B$5-0.5*V$31^2)*($H$5))/(V$31*SQRT($H$5))</f>
        <v>-2.0227162663962757</v>
      </c>
      <c r="X33" s="126">
        <f t="shared" ref="X33:X73" si="24">(LN($B33/X$30)+($H$6-$B$5+0.5*X$31^2)*($H$5))/(X$31*SQRT($H$5))</f>
        <v>-2.14744775048537</v>
      </c>
      <c r="Y33" s="126">
        <f t="shared" ref="Y33:Y73" si="25">(LN($B33/X$30)+($H$6-$B$5-0.5*X$31^2)*($H$5))/(X$31*SQRT($H$5))</f>
        <v>-2.2822805930080539</v>
      </c>
      <c r="Z33" s="126">
        <f t="shared" ref="Z33:Z73" si="26">(LN($B33/Z$30)+($H$6-$B$5+0.5*Z$31^2)*($H$5))/(Z$31*SQRT($H$5))</f>
        <v>-2.1872549772746104</v>
      </c>
      <c r="AA33" s="126">
        <f t="shared" ref="AA33:AA73" si="27">(LN($B33/Z$30)+($H$6-$B$5-0.5*Z$31^2)*($H$5))/(Z$31*SQRT($H$5))</f>
        <v>-2.321001314957305</v>
      </c>
      <c r="AB33" s="126">
        <f t="shared" ref="AB33:AB73" si="28">(LN($B33/AB$30)+($E$6-$B$5+0.5*AB$31^2)*($F$5))/(AB$31*SQRT($F$5))</f>
        <v>-2.3373244673738451</v>
      </c>
      <c r="AC33" s="126">
        <f t="shared" ref="AC33:AC73" si="29">(LN($B33/AB$30)+($E$6-$B$5-0.5*AB$31^2)*($F$5))/(AB$31*SQRT($F$5))</f>
        <v>-2.4485104398071007</v>
      </c>
      <c r="AD33" s="126">
        <f t="shared" ref="AD33:AD73" si="30">(LN($B33/AD$30)+($E$6-$B$5+0.5*AD$31^2)*($F$5))/(AD$31*SQRT($F$5))</f>
        <v>-2.781666206014529</v>
      </c>
      <c r="AE33" s="126">
        <f t="shared" ref="AE33:AE73" si="31">(LN($B33/AD$30)+($E$6-$B$5-0.5*AD$31^2)*($F$5))/(AD$31*SQRT($F$5))</f>
        <v>-2.8837875786828024</v>
      </c>
      <c r="AF33" s="126">
        <f t="shared" ref="AF33:AF73" si="32">(LN($B33/AF$30)+($F$6-$B$5+0.5*AF$31^2)*($E$5))/(AF$31*SQRT($E$5))</f>
        <v>-2.6486456808394365</v>
      </c>
      <c r="AG33" s="126">
        <f t="shared" ref="AG33:AG73" si="33">(LN($B33/AF$30)+($F$6-$B$5-0.5*AF$31^2)*($E$5))/(AF$31*SQRT($E$5))</f>
        <v>-2.7481418916035385</v>
      </c>
      <c r="AH33" s="126">
        <f t="shared" ref="AH33:AH73" si="34">(LN($B33/AH$30)+($F$6-$B$5+0.5*AH$31^2)*($E$5))/(AH$31*SQRT($E$5))</f>
        <v>-2.676942207883918</v>
      </c>
      <c r="AI33" s="126">
        <f t="shared" ref="AI33:AI73" si="35">(LN($B33/AH$30)+($F$6-$B$5-0.5*AH$31^2)*($E$5))/(AH$31*SQRT($E$5))</f>
        <v>-2.7759512989623611</v>
      </c>
      <c r="AJ33" s="126">
        <f t="shared" ref="AJ33:AJ73" si="36">(LN($B33/AJ$30)+($F$6-$B$5+0.5*AJ$31^2)*($E$5))/(AJ$31*SQRT($E$5))</f>
        <v>-2.7988723259615655</v>
      </c>
      <c r="AK33" s="126">
        <f t="shared" ref="AK33:AK73" si="37">(LN($B33/AJ$30)+($F$6-$B$5-0.5*AJ$31^2)*($E$5))/(AJ$31*SQRT($E$5))</f>
        <v>-2.89572688068393</v>
      </c>
      <c r="AL33" s="126">
        <f t="shared" ref="AL33:AL73" si="38">(LN($B33/AL$30)+($F$6-$B$5+0.5*AL$31^2)*($E$5))/(AL$31*SQRT($E$5))</f>
        <v>-3.1166655256698741</v>
      </c>
      <c r="AM33" s="126">
        <f t="shared" ref="AM33:AM73" si="39">(LN($B33/AL$30)+($F$6-$B$5-0.5*AL$31^2)*($E$5))/(AL$31*SQRT($E$5))</f>
        <v>-3.2084283378375638</v>
      </c>
      <c r="AN33" s="126">
        <f t="shared" ref="AN33:AN73" si="40">(LN($B33/AN$30)+($F$6-$B$5+0.5*AN$31^2)*($E$5))/(AN$31*SQRT($E$5))</f>
        <v>-3.1801284384846205</v>
      </c>
      <c r="AO33" s="126">
        <f t="shared" ref="AO33:AO73" si="41">(LN($B33/AN$30)+($F$6-$B$5-0.5*AN$31^2)*($E$5))/(AN$31*SQRT($E$5))</f>
        <v>-3.2709857459121916</v>
      </c>
      <c r="AP33" s="126">
        <f t="shared" ref="AP33:AP73" si="42">(LN($B33/AP$30)+($F$6-$B$5+0.5*AP$31^2)*($E$5))/(AP$31*SQRT($E$5))</f>
        <v>-3.2767955758948131</v>
      </c>
      <c r="AQ33" s="126">
        <f t="shared" ref="AQ33:AQ73" si="43">(LN($B33/AP$30)+($F$6-$B$5-0.5*AP$31^2)*($E$5))/(AP$31*SQRT($E$5))</f>
        <v>-3.3663144868595452</v>
      </c>
    </row>
    <row r="34" spans="1:43" x14ac:dyDescent="0.2">
      <c r="A34" s="122">
        <f>A33+1%</f>
        <v>-0.19</v>
      </c>
      <c r="B34" s="124">
        <f t="shared" ref="B34:B73" si="44">$B$4*(1+A34)</f>
        <v>2648.6676000000002</v>
      </c>
      <c r="C34" s="28"/>
      <c r="D34" s="126">
        <f t="shared" si="4"/>
        <v>-2.0412599186162312</v>
      </c>
      <c r="E34" s="126">
        <f t="shared" si="5"/>
        <v>-2.1628843512665772</v>
      </c>
      <c r="F34" s="126">
        <f t="shared" si="6"/>
        <v>-2.0861583098367138</v>
      </c>
      <c r="G34" s="126">
        <f t="shared" si="7"/>
        <v>-2.206635374243703</v>
      </c>
      <c r="H34" s="126">
        <f t="shared" si="8"/>
        <v>-2.4202821219831554</v>
      </c>
      <c r="I34" s="126">
        <f t="shared" si="9"/>
        <v>-2.5328780273502716</v>
      </c>
      <c r="J34" s="126">
        <f t="shared" si="10"/>
        <v>-2.4707063087244396</v>
      </c>
      <c r="K34" s="126">
        <f t="shared" si="11"/>
        <v>-2.5822117806205069</v>
      </c>
      <c r="L34" s="126">
        <f t="shared" si="12"/>
        <v>-2.132028525675068</v>
      </c>
      <c r="M34" s="126">
        <f t="shared" si="13"/>
        <v>-2.251348092957139</v>
      </c>
      <c r="N34" s="126">
        <f t="shared" si="14"/>
        <v>-1.954115283370377</v>
      </c>
      <c r="O34" s="126">
        <f t="shared" si="15"/>
        <v>-2.0780106983603943</v>
      </c>
      <c r="P34" s="126">
        <f t="shared" si="16"/>
        <v>-2.2744846574729118</v>
      </c>
      <c r="Q34" s="126">
        <f t="shared" si="17"/>
        <v>-2.3903388283322471</v>
      </c>
      <c r="R34" s="126">
        <f t="shared" si="18"/>
        <v>-2.3231407513830953</v>
      </c>
      <c r="S34" s="126">
        <f t="shared" si="19"/>
        <v>-2.4378667350099748</v>
      </c>
      <c r="T34" s="126">
        <f t="shared" si="20"/>
        <v>-2.3476974175253509</v>
      </c>
      <c r="U34" s="126">
        <f t="shared" si="21"/>
        <v>-2.4618639688866968</v>
      </c>
      <c r="V34" s="126">
        <f t="shared" si="22"/>
        <v>-1.7929562497196494</v>
      </c>
      <c r="W34" s="126">
        <f t="shared" si="23"/>
        <v>-1.9356732176127303</v>
      </c>
      <c r="X34" s="126">
        <f t="shared" si="24"/>
        <v>-2.0553150047378552</v>
      </c>
      <c r="Y34" s="126">
        <f t="shared" si="25"/>
        <v>-2.1901478472605391</v>
      </c>
      <c r="Z34" s="126">
        <f t="shared" si="26"/>
        <v>-2.094373779824338</v>
      </c>
      <c r="AA34" s="126">
        <f t="shared" si="27"/>
        <v>-2.2281201175070322</v>
      </c>
      <c r="AB34" s="126">
        <f t="shared" si="28"/>
        <v>-2.2255970639371006</v>
      </c>
      <c r="AC34" s="126">
        <f t="shared" si="29"/>
        <v>-2.3367830363703561</v>
      </c>
      <c r="AD34" s="126">
        <f t="shared" si="30"/>
        <v>-2.660021542669571</v>
      </c>
      <c r="AE34" s="126">
        <f t="shared" si="31"/>
        <v>-2.762142915337845</v>
      </c>
      <c r="AF34" s="126">
        <f t="shared" si="32"/>
        <v>-2.5237914788235427</v>
      </c>
      <c r="AG34" s="126">
        <f t="shared" si="33"/>
        <v>-2.6232876895876451</v>
      </c>
      <c r="AH34" s="126">
        <f t="shared" si="34"/>
        <v>-2.5514737295528227</v>
      </c>
      <c r="AI34" s="126">
        <f t="shared" si="35"/>
        <v>-2.6504828206312658</v>
      </c>
      <c r="AJ34" s="126">
        <f t="shared" si="36"/>
        <v>-2.6706127925388321</v>
      </c>
      <c r="AK34" s="126">
        <f t="shared" si="37"/>
        <v>-2.767467347261197</v>
      </c>
      <c r="AL34" s="126">
        <f t="shared" si="38"/>
        <v>-2.981289116587555</v>
      </c>
      <c r="AM34" s="126">
        <f t="shared" si="39"/>
        <v>-3.0730519287552447</v>
      </c>
      <c r="AN34" s="126">
        <f t="shared" si="40"/>
        <v>-3.0434028370963104</v>
      </c>
      <c r="AO34" s="126">
        <f t="shared" si="41"/>
        <v>-3.1342601445238811</v>
      </c>
      <c r="AP34" s="126">
        <f t="shared" si="42"/>
        <v>-3.1380257912238267</v>
      </c>
      <c r="AQ34" s="126">
        <f t="shared" si="43"/>
        <v>-3.2275447021885588</v>
      </c>
    </row>
    <row r="35" spans="1:43" x14ac:dyDescent="0.2">
      <c r="A35" s="122">
        <f t="shared" ref="A35:A73" si="45">A34+1%</f>
        <v>-0.18</v>
      </c>
      <c r="B35" s="124">
        <f t="shared" si="44"/>
        <v>2681.3672000000001</v>
      </c>
      <c r="C35" s="28"/>
      <c r="D35" s="126">
        <f t="shared" si="4"/>
        <v>-1.9403748223865187</v>
      </c>
      <c r="E35" s="126">
        <f t="shared" si="5"/>
        <v>-2.0619992550368642</v>
      </c>
      <c r="F35" s="126">
        <f t="shared" si="6"/>
        <v>-1.9843124302727488</v>
      </c>
      <c r="G35" s="126">
        <f t="shared" si="7"/>
        <v>-2.1047894946797383</v>
      </c>
      <c r="H35" s="126">
        <f t="shared" si="8"/>
        <v>-2.3113075322606602</v>
      </c>
      <c r="I35" s="126">
        <f t="shared" si="9"/>
        <v>-2.4239034376277768</v>
      </c>
      <c r="J35" s="126">
        <f t="shared" si="10"/>
        <v>-2.3606660355147882</v>
      </c>
      <c r="K35" s="126">
        <f t="shared" si="11"/>
        <v>-2.4721715074108555</v>
      </c>
      <c r="L35" s="126">
        <f t="shared" si="12"/>
        <v>-2.0291946580093576</v>
      </c>
      <c r="M35" s="126">
        <f t="shared" si="13"/>
        <v>-2.1485142252914291</v>
      </c>
      <c r="N35" s="126">
        <f t="shared" si="14"/>
        <v>-1.8550793941665435</v>
      </c>
      <c r="O35" s="126">
        <f t="shared" si="15"/>
        <v>-1.9789748091565609</v>
      </c>
      <c r="P35" s="126">
        <f t="shared" si="16"/>
        <v>-2.1685748529246403</v>
      </c>
      <c r="Q35" s="126">
        <f t="shared" si="17"/>
        <v>-2.2844290237839759</v>
      </c>
      <c r="R35" s="126">
        <f t="shared" si="18"/>
        <v>-2.2161894557487956</v>
      </c>
      <c r="S35" s="126">
        <f t="shared" si="19"/>
        <v>-2.330915439375675</v>
      </c>
      <c r="T35" s="126">
        <f t="shared" si="20"/>
        <v>-2.2402220454001247</v>
      </c>
      <c r="U35" s="126">
        <f t="shared" si="21"/>
        <v>-2.3543885967614711</v>
      </c>
      <c r="V35" s="126">
        <f t="shared" si="22"/>
        <v>-1.7069812407704217</v>
      </c>
      <c r="W35" s="126">
        <f t="shared" si="23"/>
        <v>-1.8496982086635023</v>
      </c>
      <c r="X35" s="126">
        <f t="shared" si="24"/>
        <v>-1.9643127506709348</v>
      </c>
      <c r="Y35" s="126">
        <f t="shared" si="25"/>
        <v>-2.0991455931936187</v>
      </c>
      <c r="Z35" s="126">
        <f t="shared" si="26"/>
        <v>-2.0026322577430054</v>
      </c>
      <c r="AA35" s="126">
        <f t="shared" si="27"/>
        <v>-2.1363785954256995</v>
      </c>
      <c r="AB35" s="126">
        <f t="shared" si="28"/>
        <v>-2.1152405834990673</v>
      </c>
      <c r="AC35" s="126">
        <f t="shared" si="29"/>
        <v>-2.2264265559323229</v>
      </c>
      <c r="AD35" s="126">
        <f t="shared" si="30"/>
        <v>-2.5398694895663301</v>
      </c>
      <c r="AE35" s="126">
        <f t="shared" si="31"/>
        <v>-2.6419908622346036</v>
      </c>
      <c r="AF35" s="126">
        <f t="shared" si="32"/>
        <v>-2.4004692688862646</v>
      </c>
      <c r="AG35" s="126">
        <f t="shared" si="33"/>
        <v>-2.4999654796503665</v>
      </c>
      <c r="AH35" s="126">
        <f t="shared" si="34"/>
        <v>-2.4275447806233461</v>
      </c>
      <c r="AI35" s="126">
        <f t="shared" si="35"/>
        <v>-2.5265538717017892</v>
      </c>
      <c r="AJ35" s="126">
        <f t="shared" si="36"/>
        <v>-2.5439270354571266</v>
      </c>
      <c r="AK35" s="126">
        <f t="shared" si="37"/>
        <v>-2.6407815901794911</v>
      </c>
      <c r="AL35" s="126">
        <f t="shared" si="38"/>
        <v>-2.8475738096787855</v>
      </c>
      <c r="AM35" s="126">
        <f t="shared" si="39"/>
        <v>-2.9393366218464752</v>
      </c>
      <c r="AN35" s="126">
        <f t="shared" si="40"/>
        <v>-2.9083548928063503</v>
      </c>
      <c r="AO35" s="126">
        <f t="shared" si="41"/>
        <v>-2.9992122002339214</v>
      </c>
      <c r="AP35" s="126">
        <f t="shared" si="42"/>
        <v>-3.000958746287941</v>
      </c>
      <c r="AQ35" s="126">
        <f t="shared" si="43"/>
        <v>-3.0904776572526731</v>
      </c>
    </row>
    <row r="36" spans="1:43" x14ac:dyDescent="0.2">
      <c r="A36" s="122">
        <f t="shared" si="45"/>
        <v>-0.16999999999999998</v>
      </c>
      <c r="B36" s="124">
        <f t="shared" si="44"/>
        <v>2714.0668000000001</v>
      </c>
      <c r="C36" s="28"/>
      <c r="D36" s="126">
        <f t="shared" si="4"/>
        <v>-1.8407126059370327</v>
      </c>
      <c r="E36" s="126">
        <f t="shared" si="5"/>
        <v>-1.9623370385873782</v>
      </c>
      <c r="F36" s="126">
        <f t="shared" si="6"/>
        <v>-1.883701076634541</v>
      </c>
      <c r="G36" s="126">
        <f t="shared" si="7"/>
        <v>-2.0041781410415309</v>
      </c>
      <c r="H36" s="126">
        <f t="shared" si="8"/>
        <v>-2.2036538792008691</v>
      </c>
      <c r="I36" s="126">
        <f t="shared" si="9"/>
        <v>-2.3162497845679852</v>
      </c>
      <c r="J36" s="126">
        <f t="shared" si="10"/>
        <v>-2.2519596166617042</v>
      </c>
      <c r="K36" s="126">
        <f t="shared" si="11"/>
        <v>-2.3634650885577715</v>
      </c>
      <c r="L36" s="126">
        <f t="shared" si="12"/>
        <v>-1.927607292177818</v>
      </c>
      <c r="M36" s="126">
        <f t="shared" si="13"/>
        <v>-2.0469268594598895</v>
      </c>
      <c r="N36" s="126">
        <f t="shared" si="14"/>
        <v>-1.7572439695600603</v>
      </c>
      <c r="O36" s="126">
        <f t="shared" si="15"/>
        <v>-1.8811393845500777</v>
      </c>
      <c r="P36" s="126">
        <f t="shared" si="16"/>
        <v>-2.0639488352125812</v>
      </c>
      <c r="Q36" s="126">
        <f t="shared" si="17"/>
        <v>-2.1798030060719169</v>
      </c>
      <c r="R36" s="126">
        <f t="shared" si="18"/>
        <v>-2.1105345713961206</v>
      </c>
      <c r="S36" s="126">
        <f t="shared" si="19"/>
        <v>-2.225260555023</v>
      </c>
      <c r="T36" s="126">
        <f t="shared" si="20"/>
        <v>-2.1340494371553542</v>
      </c>
      <c r="U36" s="126">
        <f t="shared" si="21"/>
        <v>-2.2482159885167001</v>
      </c>
      <c r="V36" s="126">
        <f t="shared" si="22"/>
        <v>-1.622048378817905</v>
      </c>
      <c r="W36" s="126">
        <f t="shared" si="23"/>
        <v>-1.7647653467109856</v>
      </c>
      <c r="X36" s="126">
        <f t="shared" si="24"/>
        <v>-1.8744135814065517</v>
      </c>
      <c r="Y36" s="126">
        <f t="shared" si="25"/>
        <v>-2.0092464239292354</v>
      </c>
      <c r="Z36" s="126">
        <f t="shared" si="26"/>
        <v>-1.9120027815094049</v>
      </c>
      <c r="AA36" s="126">
        <f t="shared" si="27"/>
        <v>-2.0457491191920996</v>
      </c>
      <c r="AB36" s="126">
        <f t="shared" si="28"/>
        <v>-2.0062217903269226</v>
      </c>
      <c r="AC36" s="126">
        <f t="shared" si="29"/>
        <v>-2.1174077627601782</v>
      </c>
      <c r="AD36" s="126">
        <f t="shared" si="30"/>
        <v>-2.4211738608685129</v>
      </c>
      <c r="AE36" s="126">
        <f t="shared" si="31"/>
        <v>-2.5232952335367864</v>
      </c>
      <c r="AF36" s="126">
        <f t="shared" si="32"/>
        <v>-2.278641910444609</v>
      </c>
      <c r="AG36" s="126">
        <f t="shared" si="33"/>
        <v>-2.3781381212087114</v>
      </c>
      <c r="AH36" s="126">
        <f t="shared" si="34"/>
        <v>-2.3051180377827194</v>
      </c>
      <c r="AI36" s="126">
        <f t="shared" si="35"/>
        <v>-2.4041271288611625</v>
      </c>
      <c r="AJ36" s="126">
        <f t="shared" si="36"/>
        <v>-2.4187769011439717</v>
      </c>
      <c r="AK36" s="126">
        <f t="shared" si="37"/>
        <v>-2.5156314558663362</v>
      </c>
      <c r="AL36" s="126">
        <f t="shared" si="38"/>
        <v>-2.7154793343024881</v>
      </c>
      <c r="AM36" s="126">
        <f t="shared" si="39"/>
        <v>-2.8072421464701782</v>
      </c>
      <c r="AN36" s="126">
        <f t="shared" si="40"/>
        <v>-2.774943933627227</v>
      </c>
      <c r="AO36" s="126">
        <f t="shared" si="41"/>
        <v>-2.8658012410547982</v>
      </c>
      <c r="AP36" s="126">
        <f t="shared" si="42"/>
        <v>-2.8655531610131133</v>
      </c>
      <c r="AQ36" s="126">
        <f t="shared" si="43"/>
        <v>-2.9550720719778454</v>
      </c>
    </row>
    <row r="37" spans="1:43" x14ac:dyDescent="0.2">
      <c r="A37" s="122">
        <f t="shared" si="45"/>
        <v>-0.15999999999999998</v>
      </c>
      <c r="B37" s="124">
        <f t="shared" si="44"/>
        <v>2746.7664000000004</v>
      </c>
      <c r="C37" s="28"/>
      <c r="D37" s="126">
        <f t="shared" si="4"/>
        <v>-1.7422439776709839</v>
      </c>
      <c r="E37" s="126">
        <f t="shared" si="5"/>
        <v>-1.8638684103213294</v>
      </c>
      <c r="F37" s="126">
        <f t="shared" si="6"/>
        <v>-1.7842946783655849</v>
      </c>
      <c r="G37" s="126">
        <f t="shared" si="7"/>
        <v>-1.9047717427725745</v>
      </c>
      <c r="H37" s="126">
        <f t="shared" si="8"/>
        <v>-2.097289522453901</v>
      </c>
      <c r="I37" s="126">
        <f t="shared" si="9"/>
        <v>-2.2098854278210172</v>
      </c>
      <c r="J37" s="126">
        <f t="shared" si="10"/>
        <v>-2.1445551023982361</v>
      </c>
      <c r="K37" s="126">
        <f t="shared" si="11"/>
        <v>-2.2560605742943034</v>
      </c>
      <c r="L37" s="126">
        <f t="shared" si="12"/>
        <v>-1.8272365707654272</v>
      </c>
      <c r="M37" s="126">
        <f t="shared" si="13"/>
        <v>-1.9465561380474985</v>
      </c>
      <c r="N37" s="126">
        <f t="shared" si="14"/>
        <v>-1.6605802548642359</v>
      </c>
      <c r="O37" s="126">
        <f t="shared" si="15"/>
        <v>-1.784475669854253</v>
      </c>
      <c r="P37" s="126">
        <f t="shared" si="16"/>
        <v>-1.9605758538353575</v>
      </c>
      <c r="Q37" s="126">
        <f t="shared" si="17"/>
        <v>-2.0764300246946932</v>
      </c>
      <c r="R37" s="126">
        <f t="shared" si="18"/>
        <v>-2.006145045430793</v>
      </c>
      <c r="S37" s="126">
        <f t="shared" si="19"/>
        <v>-2.1208710290576724</v>
      </c>
      <c r="T37" s="126">
        <f t="shared" si="20"/>
        <v>-2.0291483877331795</v>
      </c>
      <c r="U37" s="126">
        <f t="shared" si="21"/>
        <v>-2.1433149390945254</v>
      </c>
      <c r="V37" s="126">
        <f t="shared" si="22"/>
        <v>-1.5381327013513817</v>
      </c>
      <c r="W37" s="126">
        <f t="shared" si="23"/>
        <v>-1.6808496692444623</v>
      </c>
      <c r="X37" s="126">
        <f t="shared" si="24"/>
        <v>-1.7855910747928458</v>
      </c>
      <c r="Y37" s="126">
        <f t="shared" si="25"/>
        <v>-1.92042391731553</v>
      </c>
      <c r="Z37" s="126">
        <f t="shared" si="26"/>
        <v>-1.8224587143280759</v>
      </c>
      <c r="AA37" s="126">
        <f t="shared" si="27"/>
        <v>-1.9562050520107703</v>
      </c>
      <c r="AB37" s="126">
        <f t="shared" si="28"/>
        <v>-1.8985086428441769</v>
      </c>
      <c r="AC37" s="126">
        <f t="shared" si="29"/>
        <v>-2.0096946152774322</v>
      </c>
      <c r="AD37" s="126">
        <f t="shared" si="30"/>
        <v>-2.3038997708930604</v>
      </c>
      <c r="AE37" s="126">
        <f t="shared" si="31"/>
        <v>-2.4060211435613335</v>
      </c>
      <c r="AF37" s="126">
        <f t="shared" si="32"/>
        <v>-2.1582735973727636</v>
      </c>
      <c r="AG37" s="126">
        <f t="shared" si="33"/>
        <v>-2.2577698081368656</v>
      </c>
      <c r="AH37" s="126">
        <f t="shared" si="34"/>
        <v>-2.1841575187408124</v>
      </c>
      <c r="AI37" s="126">
        <f t="shared" si="35"/>
        <v>-2.283166609819256</v>
      </c>
      <c r="AJ37" s="126">
        <f t="shared" si="36"/>
        <v>-2.2951256068806729</v>
      </c>
      <c r="AK37" s="126">
        <f t="shared" si="37"/>
        <v>-2.3919801616030374</v>
      </c>
      <c r="AL37" s="126">
        <f t="shared" si="38"/>
        <v>-2.5849668667374113</v>
      </c>
      <c r="AM37" s="126">
        <f t="shared" si="39"/>
        <v>-2.6767296789051009</v>
      </c>
      <c r="AN37" s="126">
        <f t="shared" si="40"/>
        <v>-2.6431307489115894</v>
      </c>
      <c r="AO37" s="126">
        <f t="shared" si="41"/>
        <v>-2.7339880563391601</v>
      </c>
      <c r="AP37" s="126">
        <f t="shared" si="42"/>
        <v>-2.7317692385139436</v>
      </c>
      <c r="AQ37" s="126">
        <f t="shared" si="43"/>
        <v>-2.8212881494786752</v>
      </c>
    </row>
    <row r="38" spans="1:43" x14ac:dyDescent="0.2">
      <c r="A38" s="122">
        <f t="shared" si="45"/>
        <v>-0.14999999999999997</v>
      </c>
      <c r="B38" s="124">
        <f t="shared" si="44"/>
        <v>2779.4660000000003</v>
      </c>
      <c r="C38" s="28"/>
      <c r="D38" s="126">
        <f t="shared" si="4"/>
        <v>-1.6449406859793778</v>
      </c>
      <c r="E38" s="126">
        <f t="shared" si="5"/>
        <v>-1.7665651186297233</v>
      </c>
      <c r="F38" s="126">
        <f t="shared" si="6"/>
        <v>-1.6860647148015306</v>
      </c>
      <c r="G38" s="126">
        <f t="shared" si="7"/>
        <v>-1.8065417792085201</v>
      </c>
      <c r="H38" s="126">
        <f t="shared" si="8"/>
        <v>-1.9921839450493153</v>
      </c>
      <c r="I38" s="126">
        <f t="shared" si="9"/>
        <v>-2.1047798504164317</v>
      </c>
      <c r="J38" s="126">
        <f t="shared" si="10"/>
        <v>-2.0384216773226167</v>
      </c>
      <c r="K38" s="126">
        <f t="shared" si="11"/>
        <v>-2.149927149218684</v>
      </c>
      <c r="L38" s="126">
        <f t="shared" si="12"/>
        <v>-1.7280536964341267</v>
      </c>
      <c r="M38" s="126">
        <f t="shared" si="13"/>
        <v>-1.8473732637161979</v>
      </c>
      <c r="N38" s="126">
        <f t="shared" si="14"/>
        <v>-1.5650605163173625</v>
      </c>
      <c r="O38" s="126">
        <f t="shared" si="15"/>
        <v>-1.6889559313073799</v>
      </c>
      <c r="P38" s="126">
        <f t="shared" si="16"/>
        <v>-1.858426250077271</v>
      </c>
      <c r="Q38" s="126">
        <f t="shared" si="17"/>
        <v>-1.9742804209366067</v>
      </c>
      <c r="R38" s="126">
        <f t="shared" si="18"/>
        <v>-1.9029909274805679</v>
      </c>
      <c r="S38" s="126">
        <f t="shared" si="19"/>
        <v>-2.0177169111074473</v>
      </c>
      <c r="T38" s="126">
        <f t="shared" si="20"/>
        <v>-1.9254888000002901</v>
      </c>
      <c r="U38" s="126">
        <f t="shared" si="21"/>
        <v>-2.039655351361636</v>
      </c>
      <c r="V38" s="126">
        <f t="shared" si="22"/>
        <v>-1.4552101321452533</v>
      </c>
      <c r="W38" s="126">
        <f t="shared" si="23"/>
        <v>-1.5979271000383339</v>
      </c>
      <c r="X38" s="126">
        <f t="shared" si="24"/>
        <v>-1.6978197467871201</v>
      </c>
      <c r="Y38" s="126">
        <f t="shared" si="25"/>
        <v>-1.832652589309804</v>
      </c>
      <c r="Z38" s="126">
        <f t="shared" si="26"/>
        <v>-1.7339743651335626</v>
      </c>
      <c r="AA38" s="126">
        <f t="shared" si="27"/>
        <v>-1.867720702816257</v>
      </c>
      <c r="AB38" s="126">
        <f t="shared" si="28"/>
        <v>-1.7920702370991812</v>
      </c>
      <c r="AC38" s="126">
        <f t="shared" si="29"/>
        <v>-1.9032562095324368</v>
      </c>
      <c r="AD38" s="126">
        <f t="shared" si="30"/>
        <v>-2.188013572560755</v>
      </c>
      <c r="AE38" s="126">
        <f t="shared" si="31"/>
        <v>-2.2901349452290281</v>
      </c>
      <c r="AF38" s="126">
        <f t="shared" si="32"/>
        <v>-2.0393297948287508</v>
      </c>
      <c r="AG38" s="126">
        <f t="shared" si="33"/>
        <v>-2.1388260055928532</v>
      </c>
      <c r="AH38" s="126">
        <f t="shared" si="34"/>
        <v>-2.0646285187459883</v>
      </c>
      <c r="AI38" s="126">
        <f t="shared" si="35"/>
        <v>-2.1636376098244314</v>
      </c>
      <c r="AJ38" s="126">
        <f t="shared" si="36"/>
        <v>-2.1729376759059607</v>
      </c>
      <c r="AK38" s="126">
        <f t="shared" si="37"/>
        <v>-2.2697922306283251</v>
      </c>
      <c r="AL38" s="126">
        <f t="shared" si="38"/>
        <v>-2.4559989616848039</v>
      </c>
      <c r="AM38" s="126">
        <f t="shared" si="39"/>
        <v>-2.5477617738524936</v>
      </c>
      <c r="AN38" s="126">
        <f t="shared" si="40"/>
        <v>-2.5128775201722608</v>
      </c>
      <c r="AO38" s="126">
        <f t="shared" si="41"/>
        <v>-2.6037348275998315</v>
      </c>
      <c r="AP38" s="126">
        <f t="shared" si="42"/>
        <v>-2.5995685948793801</v>
      </c>
      <c r="AQ38" s="126">
        <f t="shared" si="43"/>
        <v>-2.6890875058441122</v>
      </c>
    </row>
    <row r="39" spans="1:43" x14ac:dyDescent="0.2">
      <c r="A39" s="122">
        <f t="shared" si="45"/>
        <v>-0.13999999999999996</v>
      </c>
      <c r="B39" s="124">
        <f t="shared" si="44"/>
        <v>2812.1656000000003</v>
      </c>
      <c r="C39" s="28"/>
      <c r="D39" s="126">
        <f t="shared" si="4"/>
        <v>-1.548775470583752</v>
      </c>
      <c r="E39" s="126">
        <f t="shared" si="5"/>
        <v>-1.6703999032340975</v>
      </c>
      <c r="F39" s="126">
        <f t="shared" si="6"/>
        <v>-1.5889836660495436</v>
      </c>
      <c r="G39" s="126">
        <f t="shared" si="7"/>
        <v>-1.7094607304565332</v>
      </c>
      <c r="H39" s="126">
        <f t="shared" si="8"/>
        <v>-1.8883077008372673</v>
      </c>
      <c r="I39" s="126">
        <f t="shared" si="9"/>
        <v>-2.0009036062043837</v>
      </c>
      <c r="J39" s="126">
        <f t="shared" si="10"/>
        <v>-1.9335296073254344</v>
      </c>
      <c r="K39" s="126">
        <f t="shared" si="11"/>
        <v>-2.0450350792215017</v>
      </c>
      <c r="L39" s="126">
        <f t="shared" si="12"/>
        <v>-1.6300308823256759</v>
      </c>
      <c r="M39" s="126">
        <f t="shared" si="13"/>
        <v>-1.7493504496077472</v>
      </c>
      <c r="N39" s="126">
        <f t="shared" si="14"/>
        <v>-1.4706579933173498</v>
      </c>
      <c r="O39" s="126">
        <f t="shared" si="15"/>
        <v>-1.5945534083073669</v>
      </c>
      <c r="P39" s="126">
        <f t="shared" si="16"/>
        <v>-1.7574714059276193</v>
      </c>
      <c r="Q39" s="126">
        <f t="shared" si="17"/>
        <v>-1.873325576786955</v>
      </c>
      <c r="R39" s="126">
        <f t="shared" si="18"/>
        <v>-1.8010433181122314</v>
      </c>
      <c r="S39" s="126">
        <f t="shared" si="19"/>
        <v>-1.9157693017391109</v>
      </c>
      <c r="T39" s="126">
        <f t="shared" si="20"/>
        <v>-1.8230416329121621</v>
      </c>
      <c r="U39" s="126">
        <f t="shared" si="21"/>
        <v>-1.937208184273508</v>
      </c>
      <c r="V39" s="126">
        <f t="shared" si="22"/>
        <v>-1.3732574397929778</v>
      </c>
      <c r="W39" s="126">
        <f t="shared" si="23"/>
        <v>-1.5159744076860582</v>
      </c>
      <c r="X39" s="126">
        <f t="shared" si="24"/>
        <v>-1.6110750075651195</v>
      </c>
      <c r="Y39" s="126">
        <f t="shared" si="25"/>
        <v>-1.7459078500878036</v>
      </c>
      <c r="Z39" s="126">
        <f t="shared" si="26"/>
        <v>-1.6465249443431451</v>
      </c>
      <c r="AA39" s="126">
        <f t="shared" si="27"/>
        <v>-1.7802712820258395</v>
      </c>
      <c r="AB39" s="126">
        <f t="shared" si="28"/>
        <v>-1.6868767535398013</v>
      </c>
      <c r="AC39" s="126">
        <f t="shared" si="29"/>
        <v>-1.7980627259730568</v>
      </c>
      <c r="AD39" s="126">
        <f t="shared" si="30"/>
        <v>-2.073482799446452</v>
      </c>
      <c r="AE39" s="126">
        <f t="shared" si="31"/>
        <v>-2.175604172114725</v>
      </c>
      <c r="AF39" s="126">
        <f t="shared" si="32"/>
        <v>-1.9217771797756846</v>
      </c>
      <c r="AG39" s="126">
        <f t="shared" si="33"/>
        <v>-2.0212733905397871</v>
      </c>
      <c r="AH39" s="126">
        <f t="shared" si="34"/>
        <v>-1.9464975508137135</v>
      </c>
      <c r="AI39" s="126">
        <f t="shared" si="35"/>
        <v>-2.0455066418921568</v>
      </c>
      <c r="AJ39" s="126">
        <f t="shared" si="36"/>
        <v>-2.0521788763149851</v>
      </c>
      <c r="AK39" s="126">
        <f t="shared" si="37"/>
        <v>-2.1490334310373496</v>
      </c>
      <c r="AL39" s="126">
        <f t="shared" si="38"/>
        <v>-2.3285394877770336</v>
      </c>
      <c r="AM39" s="126">
        <f t="shared" si="39"/>
        <v>-2.4203022999447232</v>
      </c>
      <c r="AN39" s="126">
        <f t="shared" si="40"/>
        <v>-2.3841477559481237</v>
      </c>
      <c r="AO39" s="126">
        <f t="shared" si="41"/>
        <v>-2.4750050633756944</v>
      </c>
      <c r="AP39" s="126">
        <f t="shared" si="42"/>
        <v>-2.4689141930647831</v>
      </c>
      <c r="AQ39" s="126">
        <f t="shared" si="43"/>
        <v>-2.5584331040295152</v>
      </c>
    </row>
    <row r="40" spans="1:43" x14ac:dyDescent="0.2">
      <c r="A40" s="122">
        <f t="shared" si="45"/>
        <v>-0.12999999999999995</v>
      </c>
      <c r="B40" s="124">
        <f t="shared" si="44"/>
        <v>2844.8652000000002</v>
      </c>
      <c r="C40" s="28"/>
      <c r="D40" s="126">
        <f t="shared" si="4"/>
        <v>-1.4537220166917053</v>
      </c>
      <c r="E40" s="126">
        <f t="shared" si="5"/>
        <v>-1.5753464493420508</v>
      </c>
      <c r="F40" s="126">
        <f t="shared" si="6"/>
        <v>-1.4930249667072213</v>
      </c>
      <c r="G40" s="126">
        <f t="shared" si="7"/>
        <v>-1.613502031114211</v>
      </c>
      <c r="H40" s="126">
        <f t="shared" si="8"/>
        <v>-1.7856323649679728</v>
      </c>
      <c r="I40" s="126">
        <f t="shared" si="9"/>
        <v>-1.898228270335089</v>
      </c>
      <c r="J40" s="126">
        <f t="shared" si="10"/>
        <v>-1.8298501895848263</v>
      </c>
      <c r="K40" s="126">
        <f t="shared" si="11"/>
        <v>-1.9413556614808933</v>
      </c>
      <c r="L40" s="126">
        <f t="shared" si="12"/>
        <v>-1.5331413053316021</v>
      </c>
      <c r="M40" s="126">
        <f t="shared" si="13"/>
        <v>-1.6524608726136734</v>
      </c>
      <c r="N40" s="126">
        <f t="shared" si="14"/>
        <v>-1.3773468534175604</v>
      </c>
      <c r="O40" s="126">
        <f t="shared" si="15"/>
        <v>-1.5012422684075777</v>
      </c>
      <c r="P40" s="126">
        <f t="shared" si="16"/>
        <v>-1.6576836959528742</v>
      </c>
      <c r="Q40" s="126">
        <f t="shared" si="17"/>
        <v>-1.7735378668122099</v>
      </c>
      <c r="R40" s="126">
        <f t="shared" si="18"/>
        <v>-1.7002743202305062</v>
      </c>
      <c r="S40" s="126">
        <f t="shared" si="19"/>
        <v>-1.8150003038573856</v>
      </c>
      <c r="T40" s="126">
        <f t="shared" si="20"/>
        <v>-1.7217788526737972</v>
      </c>
      <c r="U40" s="126">
        <f t="shared" si="21"/>
        <v>-1.8359454040351433</v>
      </c>
      <c r="V40" s="126">
        <f t="shared" si="22"/>
        <v>-1.2922521986380722</v>
      </c>
      <c r="W40" s="126">
        <f t="shared" si="23"/>
        <v>-1.4349691665311526</v>
      </c>
      <c r="X40" s="126">
        <f t="shared" si="24"/>
        <v>-1.5253331201675369</v>
      </c>
      <c r="Y40" s="126">
        <f t="shared" si="25"/>
        <v>-1.6601659626902208</v>
      </c>
      <c r="Z40" s="126">
        <f t="shared" si="26"/>
        <v>-1.5600865221674041</v>
      </c>
      <c r="AA40" s="126">
        <f t="shared" si="27"/>
        <v>-1.6938328598500985</v>
      </c>
      <c r="AB40" s="126">
        <f t="shared" si="28"/>
        <v>-1.5828994068649247</v>
      </c>
      <c r="AC40" s="126">
        <f t="shared" si="29"/>
        <v>-1.69408537929818</v>
      </c>
      <c r="AD40" s="126">
        <f t="shared" si="30"/>
        <v>-1.9602761111792502</v>
      </c>
      <c r="AE40" s="126">
        <f t="shared" si="31"/>
        <v>-2.0623974838475232</v>
      </c>
      <c r="AF40" s="126">
        <f t="shared" si="32"/>
        <v>-1.8055835849413471</v>
      </c>
      <c r="AG40" s="126">
        <f t="shared" si="33"/>
        <v>-1.9050797957054493</v>
      </c>
      <c r="AH40" s="126">
        <f t="shared" si="34"/>
        <v>-1.82973228941043</v>
      </c>
      <c r="AI40" s="126">
        <f t="shared" si="35"/>
        <v>-1.9287413804888731</v>
      </c>
      <c r="AJ40" s="126">
        <f t="shared" si="36"/>
        <v>-1.9328161634904284</v>
      </c>
      <c r="AK40" s="126">
        <f t="shared" si="37"/>
        <v>-2.0296707182127931</v>
      </c>
      <c r="AL40" s="126">
        <f t="shared" si="38"/>
        <v>-2.2025535668143079</v>
      </c>
      <c r="AM40" s="126">
        <f t="shared" si="39"/>
        <v>-2.2943163789819976</v>
      </c>
      <c r="AN40" s="126">
        <f t="shared" si="40"/>
        <v>-2.2569062304352525</v>
      </c>
      <c r="AO40" s="126">
        <f t="shared" si="41"/>
        <v>-2.3477635378628232</v>
      </c>
      <c r="AP40" s="126">
        <f t="shared" si="42"/>
        <v>-2.339770280605542</v>
      </c>
      <c r="AQ40" s="126">
        <f t="shared" si="43"/>
        <v>-2.4292891915702741</v>
      </c>
    </row>
    <row r="41" spans="1:43" x14ac:dyDescent="0.2">
      <c r="A41" s="122">
        <f t="shared" si="45"/>
        <v>-0.11999999999999995</v>
      </c>
      <c r="B41" s="124">
        <f t="shared" si="44"/>
        <v>2877.5648000000001</v>
      </c>
      <c r="C41" s="28"/>
      <c r="D41" s="126">
        <f t="shared" si="4"/>
        <v>-1.3597549117722623</v>
      </c>
      <c r="E41" s="126">
        <f t="shared" si="5"/>
        <v>-1.4813793444226078</v>
      </c>
      <c r="F41" s="126">
        <f t="shared" si="6"/>
        <v>-1.3981629622263114</v>
      </c>
      <c r="G41" s="126">
        <f t="shared" si="7"/>
        <v>-1.5186400266333011</v>
      </c>
      <c r="H41" s="126">
        <f t="shared" si="8"/>
        <v>-1.6841304872011058</v>
      </c>
      <c r="I41" s="126">
        <f t="shared" si="9"/>
        <v>-1.7967263925682222</v>
      </c>
      <c r="J41" s="126">
        <f t="shared" si="10"/>
        <v>-1.7273557054192841</v>
      </c>
      <c r="K41" s="126">
        <f t="shared" si="11"/>
        <v>-1.8388611773153514</v>
      </c>
      <c r="L41" s="126">
        <f t="shared" si="12"/>
        <v>-1.4373590620336079</v>
      </c>
      <c r="M41" s="126">
        <f t="shared" si="13"/>
        <v>-1.5566786293156791</v>
      </c>
      <c r="N41" s="126">
        <f t="shared" si="14"/>
        <v>-1.2851021498944835</v>
      </c>
      <c r="O41" s="126">
        <f t="shared" si="15"/>
        <v>-1.4089975648845006</v>
      </c>
      <c r="P41" s="126">
        <f t="shared" si="16"/>
        <v>-1.5590364419191902</v>
      </c>
      <c r="Q41" s="126">
        <f t="shared" si="17"/>
        <v>-1.6748906127785259</v>
      </c>
      <c r="R41" s="126">
        <f t="shared" si="18"/>
        <v>-1.6006569932543258</v>
      </c>
      <c r="S41" s="126">
        <f t="shared" si="19"/>
        <v>-1.7153829768812052</v>
      </c>
      <c r="T41" s="126">
        <f t="shared" si="20"/>
        <v>-1.6216733866914705</v>
      </c>
      <c r="U41" s="126">
        <f t="shared" si="21"/>
        <v>-1.7358399380528167</v>
      </c>
      <c r="V41" s="126">
        <f t="shared" si="22"/>
        <v>-1.212172751937769</v>
      </c>
      <c r="W41" s="126">
        <f t="shared" si="23"/>
        <v>-1.3548897198308494</v>
      </c>
      <c r="X41" s="126">
        <f t="shared" si="24"/>
        <v>-1.4405711615097276</v>
      </c>
      <c r="Y41" s="126">
        <f t="shared" si="25"/>
        <v>-1.5754040040324115</v>
      </c>
      <c r="Z41" s="126">
        <f t="shared" si="26"/>
        <v>-1.4746359893031944</v>
      </c>
      <c r="AA41" s="126">
        <f t="shared" si="27"/>
        <v>-1.6083823269858888</v>
      </c>
      <c r="AB41" s="126">
        <f t="shared" si="28"/>
        <v>-1.4801103987417707</v>
      </c>
      <c r="AC41" s="126">
        <f t="shared" si="29"/>
        <v>-1.5912963711750261</v>
      </c>
      <c r="AD41" s="126">
        <f t="shared" si="30"/>
        <v>-1.8483632419628599</v>
      </c>
      <c r="AE41" s="126">
        <f t="shared" si="31"/>
        <v>-1.9504846146311332</v>
      </c>
      <c r="AF41" s="126">
        <f t="shared" si="32"/>
        <v>-1.6907179459802886</v>
      </c>
      <c r="AG41" s="126">
        <f t="shared" si="33"/>
        <v>-1.7902141567443908</v>
      </c>
      <c r="AH41" s="126">
        <f t="shared" si="34"/>
        <v>-1.7143015173556906</v>
      </c>
      <c r="AI41" s="126">
        <f t="shared" si="35"/>
        <v>-1.8133106084341337</v>
      </c>
      <c r="AJ41" s="126">
        <f t="shared" si="36"/>
        <v>-1.8148176258234763</v>
      </c>
      <c r="AK41" s="126">
        <f t="shared" si="37"/>
        <v>-1.911672180545841</v>
      </c>
      <c r="AL41" s="126">
        <f t="shared" si="38"/>
        <v>-2.0780075164738099</v>
      </c>
      <c r="AM41" s="126">
        <f t="shared" si="39"/>
        <v>-2.1697703286414991</v>
      </c>
      <c r="AN41" s="126">
        <f t="shared" si="40"/>
        <v>-2.1311189256250866</v>
      </c>
      <c r="AO41" s="126">
        <f t="shared" si="41"/>
        <v>-2.2219762330526573</v>
      </c>
      <c r="AP41" s="126">
        <f t="shared" si="42"/>
        <v>-2.2121023308901431</v>
      </c>
      <c r="AQ41" s="126">
        <f t="shared" si="43"/>
        <v>-2.3016212418548752</v>
      </c>
    </row>
    <row r="42" spans="1:43" x14ac:dyDescent="0.2">
      <c r="A42" s="122">
        <f t="shared" si="45"/>
        <v>-0.10999999999999996</v>
      </c>
      <c r="B42" s="124">
        <f t="shared" si="44"/>
        <v>2910.2644</v>
      </c>
      <c r="C42" s="28"/>
      <c r="D42" s="126">
        <f t="shared" si="4"/>
        <v>-1.2668496047734776</v>
      </c>
      <c r="E42" s="126">
        <f t="shared" si="5"/>
        <v>-1.3884740374238231</v>
      </c>
      <c r="F42" s="126">
        <f t="shared" si="6"/>
        <v>-1.3043728677419228</v>
      </c>
      <c r="G42" s="126">
        <f t="shared" si="7"/>
        <v>-1.4248499321489125</v>
      </c>
      <c r="H42" s="126">
        <f t="shared" si="8"/>
        <v>-1.5837755478532547</v>
      </c>
      <c r="I42" s="126">
        <f t="shared" si="9"/>
        <v>-1.6963714532203711</v>
      </c>
      <c r="J42" s="126">
        <f t="shared" si="10"/>
        <v>-1.6260193758043087</v>
      </c>
      <c r="K42" s="126">
        <f t="shared" si="11"/>
        <v>-1.737524847700376</v>
      </c>
      <c r="L42" s="126">
        <f t="shared" si="12"/>
        <v>-1.3426591271333981</v>
      </c>
      <c r="M42" s="126">
        <f t="shared" si="13"/>
        <v>-1.4619786944154693</v>
      </c>
      <c r="N42" s="126">
        <f t="shared" si="14"/>
        <v>-1.19389978171287</v>
      </c>
      <c r="O42" s="126">
        <f t="shared" si="15"/>
        <v>-1.3177951967028874</v>
      </c>
      <c r="P42" s="126">
        <f t="shared" si="16"/>
        <v>-1.4615038699787921</v>
      </c>
      <c r="Q42" s="126">
        <f t="shared" si="17"/>
        <v>-1.5773580408381278</v>
      </c>
      <c r="R42" s="126">
        <f t="shared" si="18"/>
        <v>-1.5021653098822079</v>
      </c>
      <c r="S42" s="126">
        <f t="shared" si="19"/>
        <v>-1.6168912935090876</v>
      </c>
      <c r="T42" s="126">
        <f t="shared" si="20"/>
        <v>-1.5226990801262368</v>
      </c>
      <c r="U42" s="126">
        <f t="shared" si="21"/>
        <v>-1.6368656314875829</v>
      </c>
      <c r="V42" s="126">
        <f t="shared" si="22"/>
        <v>-1.1329981771079658</v>
      </c>
      <c r="W42" s="126">
        <f t="shared" si="23"/>
        <v>-1.2757151450010462</v>
      </c>
      <c r="X42" s="126">
        <f t="shared" si="24"/>
        <v>-1.3567669855944098</v>
      </c>
      <c r="Y42" s="126">
        <f t="shared" si="25"/>
        <v>-1.4915998281170937</v>
      </c>
      <c r="Z42" s="126">
        <f t="shared" si="26"/>
        <v>-1.3901510198475007</v>
      </c>
      <c r="AA42" s="126">
        <f t="shared" si="27"/>
        <v>-1.5238973575301951</v>
      </c>
      <c r="AB42" s="126">
        <f t="shared" si="28"/>
        <v>-1.3784828731947281</v>
      </c>
      <c r="AC42" s="126">
        <f t="shared" si="29"/>
        <v>-1.4896688456279836</v>
      </c>
      <c r="AD42" s="126">
        <f t="shared" si="30"/>
        <v>-1.7377149520046127</v>
      </c>
      <c r="AE42" s="126">
        <f t="shared" si="31"/>
        <v>-1.8398363246728859</v>
      </c>
      <c r="AF42" s="126">
        <f t="shared" si="32"/>
        <v>-1.5771502516213176</v>
      </c>
      <c r="AG42" s="126">
        <f t="shared" si="33"/>
        <v>-1.6766464623854198</v>
      </c>
      <c r="AH42" s="126">
        <f t="shared" si="34"/>
        <v>-1.6001750757243773</v>
      </c>
      <c r="AI42" s="126">
        <f t="shared" si="35"/>
        <v>-1.6991841668028205</v>
      </c>
      <c r="AJ42" s="126">
        <f t="shared" si="36"/>
        <v>-1.6981524335016112</v>
      </c>
      <c r="AK42" s="126">
        <f t="shared" si="37"/>
        <v>-1.7950069882239759</v>
      </c>
      <c r="AL42" s="126">
        <f t="shared" si="38"/>
        <v>-1.9548687962558167</v>
      </c>
      <c r="AM42" s="126">
        <f t="shared" si="39"/>
        <v>-2.0466316084235063</v>
      </c>
      <c r="AN42" s="126">
        <f t="shared" si="40"/>
        <v>-2.0067529767118306</v>
      </c>
      <c r="AO42" s="126">
        <f t="shared" si="41"/>
        <v>-2.0976102841394013</v>
      </c>
      <c r="AP42" s="126">
        <f t="shared" si="42"/>
        <v>-2.0858769877513619</v>
      </c>
      <c r="AQ42" s="126">
        <f t="shared" si="43"/>
        <v>-2.175395898716094</v>
      </c>
    </row>
    <row r="43" spans="1:43" x14ac:dyDescent="0.2">
      <c r="A43" s="122">
        <f t="shared" si="45"/>
        <v>-9.9999999999999964E-2</v>
      </c>
      <c r="B43" s="124">
        <f t="shared" si="44"/>
        <v>2942.9639999999999</v>
      </c>
      <c r="C43" s="28"/>
      <c r="D43" s="126">
        <f t="shared" si="4"/>
        <v>-1.1749823676185303</v>
      </c>
      <c r="E43" s="126">
        <f t="shared" si="5"/>
        <v>-1.2966068002688758</v>
      </c>
      <c r="F43" s="126">
        <f t="shared" si="6"/>
        <v>-1.2116307292019248</v>
      </c>
      <c r="G43" s="126">
        <f t="shared" si="7"/>
        <v>-1.3321077936089145</v>
      </c>
      <c r="H43" s="126">
        <f t="shared" si="8"/>
        <v>-1.4845419162065716</v>
      </c>
      <c r="I43" s="126">
        <f t="shared" si="9"/>
        <v>-1.5971378215736878</v>
      </c>
      <c r="J43" s="126">
        <f t="shared" si="10"/>
        <v>-1.5258153193743269</v>
      </c>
      <c r="K43" s="126">
        <f t="shared" si="11"/>
        <v>-1.6373207912703942</v>
      </c>
      <c r="L43" s="126">
        <f t="shared" si="12"/>
        <v>-1.2490173142049992</v>
      </c>
      <c r="M43" s="126">
        <f t="shared" si="13"/>
        <v>-1.3683368814870704</v>
      </c>
      <c r="N43" s="126">
        <f t="shared" si="14"/>
        <v>-1.1037164557275989</v>
      </c>
      <c r="O43" s="126">
        <f t="shared" si="15"/>
        <v>-1.227611870717616</v>
      </c>
      <c r="P43" s="126">
        <f t="shared" si="16"/>
        <v>-1.3650610702483339</v>
      </c>
      <c r="Q43" s="126">
        <f t="shared" si="17"/>
        <v>-1.4809152411076696</v>
      </c>
      <c r="R43" s="126">
        <f t="shared" si="18"/>
        <v>-1.4047741152731144</v>
      </c>
      <c r="S43" s="126">
        <f t="shared" si="19"/>
        <v>-1.519500098899994</v>
      </c>
      <c r="T43" s="126">
        <f t="shared" si="20"/>
        <v>-1.4248306548747747</v>
      </c>
      <c r="U43" s="126">
        <f t="shared" si="21"/>
        <v>-1.5389972062361208</v>
      </c>
      <c r="V43" s="126">
        <f t="shared" si="22"/>
        <v>-1.0547082529099134</v>
      </c>
      <c r="W43" s="126">
        <f t="shared" si="23"/>
        <v>-1.1974252208029939</v>
      </c>
      <c r="X43" s="126">
        <f t="shared" si="24"/>
        <v>-1.2738991887796576</v>
      </c>
      <c r="Y43" s="126">
        <f t="shared" si="25"/>
        <v>-1.4087320313023415</v>
      </c>
      <c r="Z43" s="126">
        <f t="shared" si="26"/>
        <v>-1.3066100362832762</v>
      </c>
      <c r="AA43" s="126">
        <f t="shared" si="27"/>
        <v>-1.4403563739659706</v>
      </c>
      <c r="AB43" s="126">
        <f t="shared" si="28"/>
        <v>-1.2779908744865958</v>
      </c>
      <c r="AC43" s="126">
        <f t="shared" si="29"/>
        <v>-1.3891768469198513</v>
      </c>
      <c r="AD43" s="126">
        <f t="shared" si="30"/>
        <v>-1.6283029816581109</v>
      </c>
      <c r="AE43" s="126">
        <f t="shared" si="31"/>
        <v>-1.7304243543263842</v>
      </c>
      <c r="AF43" s="126">
        <f t="shared" si="32"/>
        <v>-1.464851496600222</v>
      </c>
      <c r="AG43" s="126">
        <f t="shared" si="33"/>
        <v>-1.5643477073643242</v>
      </c>
      <c r="AH43" s="126">
        <f t="shared" si="34"/>
        <v>-1.4873238165478551</v>
      </c>
      <c r="AI43" s="126">
        <f t="shared" si="35"/>
        <v>-1.5863329076262982</v>
      </c>
      <c r="AJ43" s="126">
        <f t="shared" si="36"/>
        <v>-1.5827907901575926</v>
      </c>
      <c r="AK43" s="126">
        <f t="shared" si="37"/>
        <v>-1.6796453448799573</v>
      </c>
      <c r="AL43" s="126">
        <f t="shared" si="38"/>
        <v>-1.8331059564497865</v>
      </c>
      <c r="AM43" s="126">
        <f t="shared" si="39"/>
        <v>-1.9248687686174761</v>
      </c>
      <c r="AN43" s="126">
        <f t="shared" si="40"/>
        <v>-1.8837766205499187</v>
      </c>
      <c r="AO43" s="126">
        <f t="shared" si="41"/>
        <v>-1.9746339279774894</v>
      </c>
      <c r="AP43" s="126">
        <f t="shared" si="42"/>
        <v>-1.9610620131531216</v>
      </c>
      <c r="AQ43" s="126">
        <f t="shared" si="43"/>
        <v>-2.0505809241178534</v>
      </c>
    </row>
    <row r="44" spans="1:43" x14ac:dyDescent="0.2">
      <c r="A44" s="122">
        <f t="shared" si="45"/>
        <v>-8.9999999999999969E-2</v>
      </c>
      <c r="B44" s="124">
        <f t="shared" si="44"/>
        <v>2975.6636000000003</v>
      </c>
      <c r="C44" s="28"/>
      <c r="D44" s="126">
        <f t="shared" si="4"/>
        <v>-1.0841302588292385</v>
      </c>
      <c r="E44" s="126">
        <f t="shared" si="5"/>
        <v>-1.205754691479584</v>
      </c>
      <c r="F44" s="126">
        <f t="shared" si="6"/>
        <v>-1.1199133866440332</v>
      </c>
      <c r="G44" s="126">
        <f t="shared" si="7"/>
        <v>-1.2403904510510226</v>
      </c>
      <c r="H44" s="126">
        <f t="shared" si="8"/>
        <v>-1.3864048112154321</v>
      </c>
      <c r="I44" s="126">
        <f t="shared" si="9"/>
        <v>-1.4990007165825483</v>
      </c>
      <c r="J44" s="126">
        <f t="shared" si="10"/>
        <v>-1.4267185127451014</v>
      </c>
      <c r="K44" s="126">
        <f t="shared" si="11"/>
        <v>-1.5382239846411687</v>
      </c>
      <c r="L44" s="126">
        <f t="shared" si="12"/>
        <v>-1.156410238615601</v>
      </c>
      <c r="M44" s="126">
        <f t="shared" si="13"/>
        <v>-1.275729805897672</v>
      </c>
      <c r="N44" s="126">
        <f t="shared" si="14"/>
        <v>-1.0145296509739652</v>
      </c>
      <c r="O44" s="126">
        <f t="shared" si="15"/>
        <v>-1.1384250659639825</v>
      </c>
      <c r="P44" s="126">
        <f t="shared" si="16"/>
        <v>-1.2696839586206377</v>
      </c>
      <c r="Q44" s="126">
        <f t="shared" si="17"/>
        <v>-1.3855381294799733</v>
      </c>
      <c r="R44" s="126">
        <f t="shared" si="18"/>
        <v>-1.3084590884826512</v>
      </c>
      <c r="S44" s="126">
        <f t="shared" si="19"/>
        <v>-1.4231850721095309</v>
      </c>
      <c r="T44" s="126">
        <f t="shared" si="20"/>
        <v>-1.3280436708166199</v>
      </c>
      <c r="U44" s="126">
        <f t="shared" si="21"/>
        <v>-1.442210222177966</v>
      </c>
      <c r="V44" s="126">
        <f t="shared" si="22"/>
        <v>-0.97728342844991356</v>
      </c>
      <c r="W44" s="126">
        <f t="shared" si="23"/>
        <v>-1.1200003963429941</v>
      </c>
      <c r="X44" s="126">
        <f t="shared" si="24"/>
        <v>-1.1919470769659049</v>
      </c>
      <c r="Y44" s="126">
        <f t="shared" si="25"/>
        <v>-1.3267799194885888</v>
      </c>
      <c r="Z44" s="126">
        <f t="shared" si="26"/>
        <v>-1.2239921763998887</v>
      </c>
      <c r="AA44" s="126">
        <f t="shared" si="27"/>
        <v>-1.3577385140825831</v>
      </c>
      <c r="AB44" s="126">
        <f t="shared" si="28"/>
        <v>-1.1786093073269599</v>
      </c>
      <c r="AC44" s="126">
        <f t="shared" si="29"/>
        <v>-1.2897952797602155</v>
      </c>
      <c r="AD44" s="126">
        <f t="shared" si="30"/>
        <v>-1.5201000080995886</v>
      </c>
      <c r="AE44" s="126">
        <f t="shared" si="31"/>
        <v>-1.6222213807678616</v>
      </c>
      <c r="AF44" s="126">
        <f t="shared" si="32"/>
        <v>-1.3537936371930595</v>
      </c>
      <c r="AG44" s="126">
        <f t="shared" si="33"/>
        <v>-1.4532898479571617</v>
      </c>
      <c r="AH44" s="126">
        <f t="shared" si="34"/>
        <v>-1.3757195581284896</v>
      </c>
      <c r="AI44" s="126">
        <f t="shared" si="35"/>
        <v>-1.4747286492069327</v>
      </c>
      <c r="AJ44" s="126">
        <f t="shared" si="36"/>
        <v>-1.4687038871899445</v>
      </c>
      <c r="AK44" s="126">
        <f t="shared" si="37"/>
        <v>-1.5655584419123092</v>
      </c>
      <c r="AL44" s="126">
        <f t="shared" si="38"/>
        <v>-1.7126885899201691</v>
      </c>
      <c r="AM44" s="126">
        <f t="shared" si="39"/>
        <v>-1.8044514020878586</v>
      </c>
      <c r="AN44" s="126">
        <f t="shared" si="40"/>
        <v>-1.7621591469593241</v>
      </c>
      <c r="AO44" s="126">
        <f t="shared" si="41"/>
        <v>-1.8530164543868948</v>
      </c>
      <c r="AP44" s="126">
        <f t="shared" si="42"/>
        <v>-1.8376262377677561</v>
      </c>
      <c r="AQ44" s="126">
        <f t="shared" si="43"/>
        <v>-1.9271451487324882</v>
      </c>
    </row>
    <row r="45" spans="1:43" x14ac:dyDescent="0.2">
      <c r="A45" s="122">
        <f t="shared" si="45"/>
        <v>-7.9999999999999974E-2</v>
      </c>
      <c r="B45" s="124">
        <f t="shared" si="44"/>
        <v>3008.3632000000002</v>
      </c>
      <c r="C45" s="28"/>
      <c r="D45" s="126">
        <f t="shared" si="4"/>
        <v>-0.99427108913748818</v>
      </c>
      <c r="E45" s="126">
        <f t="shared" si="5"/>
        <v>-1.1158955217878337</v>
      </c>
      <c r="F45" s="126">
        <f t="shared" si="6"/>
        <v>-1.0291984394797316</v>
      </c>
      <c r="G45" s="126">
        <f t="shared" si="7"/>
        <v>-1.149675503886721</v>
      </c>
      <c r="H45" s="126">
        <f t="shared" si="8"/>
        <v>-1.2893402643604099</v>
      </c>
      <c r="I45" s="126">
        <f t="shared" si="9"/>
        <v>-1.4019361697275261</v>
      </c>
      <c r="J45" s="126">
        <f t="shared" si="10"/>
        <v>-1.3287047530044394</v>
      </c>
      <c r="K45" s="126">
        <f t="shared" si="11"/>
        <v>-1.4402102249005067</v>
      </c>
      <c r="L45" s="126">
        <f t="shared" si="12"/>
        <v>-1.0648152824727082</v>
      </c>
      <c r="M45" s="126">
        <f t="shared" si="13"/>
        <v>-1.1841348497547795</v>
      </c>
      <c r="N45" s="126">
        <f t="shared" si="14"/>
        <v>-0.92631758490944749</v>
      </c>
      <c r="O45" s="126">
        <f t="shared" si="15"/>
        <v>-1.0502129998994649</v>
      </c>
      <c r="P45" s="126">
        <f t="shared" si="16"/>
        <v>-1.1753492406633554</v>
      </c>
      <c r="Q45" s="126">
        <f t="shared" si="17"/>
        <v>-1.2912034115226911</v>
      </c>
      <c r="R45" s="126">
        <f t="shared" si="18"/>
        <v>-1.2131967060067281</v>
      </c>
      <c r="S45" s="126">
        <f t="shared" si="19"/>
        <v>-1.3279226896336076</v>
      </c>
      <c r="T45" s="126">
        <f t="shared" si="20"/>
        <v>-1.2323144891791811</v>
      </c>
      <c r="U45" s="126">
        <f t="shared" si="21"/>
        <v>-1.3464810405405272</v>
      </c>
      <c r="V45" s="126">
        <f t="shared" si="22"/>
        <v>-0.90070479387313396</v>
      </c>
      <c r="W45" s="126">
        <f t="shared" si="23"/>
        <v>-1.0434217617662145</v>
      </c>
      <c r="X45" s="126">
        <f t="shared" si="24"/>
        <v>-1.1108906345761245</v>
      </c>
      <c r="Y45" s="126">
        <f t="shared" si="25"/>
        <v>-1.2457234770988086</v>
      </c>
      <c r="Z45" s="126">
        <f t="shared" si="26"/>
        <v>-1.1422772620213071</v>
      </c>
      <c r="AA45" s="126">
        <f t="shared" si="27"/>
        <v>-1.2760235997040013</v>
      </c>
      <c r="AB45" s="126">
        <f t="shared" si="28"/>
        <v>-1.0803138992551278</v>
      </c>
      <c r="AC45" s="126">
        <f t="shared" si="29"/>
        <v>-1.1914998716883833</v>
      </c>
      <c r="AD45" s="126">
        <f t="shared" si="30"/>
        <v>-1.4130796043718423</v>
      </c>
      <c r="AE45" s="126">
        <f t="shared" si="31"/>
        <v>-1.5152009770401154</v>
      </c>
      <c r="AF45" s="126">
        <f t="shared" si="32"/>
        <v>-1.2439495491794743</v>
      </c>
      <c r="AG45" s="126">
        <f t="shared" si="33"/>
        <v>-1.3434457599435767</v>
      </c>
      <c r="AH45" s="126">
        <f t="shared" si="34"/>
        <v>-1.2653350427961418</v>
      </c>
      <c r="AI45" s="126">
        <f t="shared" si="35"/>
        <v>-1.364344133874585</v>
      </c>
      <c r="AJ45" s="126">
        <f t="shared" si="36"/>
        <v>-1.3558638605797497</v>
      </c>
      <c r="AK45" s="126">
        <f t="shared" si="37"/>
        <v>-1.4527184153021144</v>
      </c>
      <c r="AL45" s="126">
        <f t="shared" si="38"/>
        <v>-1.5935872865270464</v>
      </c>
      <c r="AM45" s="126">
        <f t="shared" si="39"/>
        <v>-1.6853500986947361</v>
      </c>
      <c r="AN45" s="126">
        <f t="shared" si="40"/>
        <v>-1.6418708526919348</v>
      </c>
      <c r="AO45" s="126">
        <f t="shared" si="41"/>
        <v>-1.7327281601195055</v>
      </c>
      <c r="AP45" s="126">
        <f t="shared" si="42"/>
        <v>-1.7155395142541514</v>
      </c>
      <c r="AQ45" s="126">
        <f t="shared" si="43"/>
        <v>-1.8050584252188835</v>
      </c>
    </row>
    <row r="46" spans="1:43" x14ac:dyDescent="0.2">
      <c r="A46" s="122">
        <f t="shared" si="45"/>
        <v>-6.9999999999999979E-2</v>
      </c>
      <c r="B46" s="124">
        <f t="shared" si="44"/>
        <v>3041.0628000000002</v>
      </c>
      <c r="C46" s="28"/>
      <c r="D46" s="126">
        <f t="shared" si="4"/>
        <v>-0.90538338895560466</v>
      </c>
      <c r="E46" s="126">
        <f t="shared" si="5"/>
        <v>-1.0270078216059502</v>
      </c>
      <c r="F46" s="126">
        <f t="shared" si="6"/>
        <v>-0.93946421365485022</v>
      </c>
      <c r="G46" s="126">
        <f t="shared" si="7"/>
        <v>-1.0599412780618398</v>
      </c>
      <c r="H46" s="126">
        <f t="shared" si="8"/>
        <v>-1.1933250845102465</v>
      </c>
      <c r="I46" s="126">
        <f t="shared" si="9"/>
        <v>-1.3059209898773629</v>
      </c>
      <c r="J46" s="126">
        <f t="shared" si="10"/>
        <v>-1.2317506222305503</v>
      </c>
      <c r="K46" s="126">
        <f t="shared" si="11"/>
        <v>-1.3432560941266176</v>
      </c>
      <c r="L46" s="126">
        <f t="shared" si="12"/>
        <v>-0.97421056146614748</v>
      </c>
      <c r="M46" s="126">
        <f t="shared" si="13"/>
        <v>-1.0935301287482189</v>
      </c>
      <c r="N46" s="126">
        <f t="shared" si="14"/>
        <v>-0.8390591814803402</v>
      </c>
      <c r="O46" s="126">
        <f t="shared" si="15"/>
        <v>-0.96295459647035753</v>
      </c>
      <c r="P46" s="126">
        <f t="shared" si="16"/>
        <v>-1.0820343774691612</v>
      </c>
      <c r="Q46" s="126">
        <f t="shared" si="17"/>
        <v>-1.1978885483284969</v>
      </c>
      <c r="R46" s="126">
        <f t="shared" si="18"/>
        <v>-1.1189642072959254</v>
      </c>
      <c r="S46" s="126">
        <f t="shared" si="19"/>
        <v>-1.2336901909228051</v>
      </c>
      <c r="T46" s="126">
        <f t="shared" si="20"/>
        <v>-1.1376202378831242</v>
      </c>
      <c r="U46" s="126">
        <f t="shared" si="21"/>
        <v>-1.2517867892444703</v>
      </c>
      <c r="V46" s="126">
        <f t="shared" si="22"/>
        <v>-0.82495405264161603</v>
      </c>
      <c r="W46" s="126">
        <f t="shared" si="23"/>
        <v>-0.96767102053469667</v>
      </c>
      <c r="X46" s="126">
        <f t="shared" si="24"/>
        <v>-1.0307104952128481</v>
      </c>
      <c r="Y46" s="126">
        <f t="shared" si="25"/>
        <v>-1.1655433377355322</v>
      </c>
      <c r="Z46" s="126">
        <f t="shared" si="26"/>
        <v>-1.0614457694247481</v>
      </c>
      <c r="AA46" s="126">
        <f t="shared" si="27"/>
        <v>-1.1951921071074423</v>
      </c>
      <c r="AB46" s="126">
        <f t="shared" si="28"/>
        <v>-0.98308116505652821</v>
      </c>
      <c r="AC46" s="126">
        <f t="shared" si="29"/>
        <v>-1.0942671374897837</v>
      </c>
      <c r="AD46" s="126">
        <f t="shared" si="30"/>
        <v>-1.3072162006421129</v>
      </c>
      <c r="AE46" s="126">
        <f t="shared" si="31"/>
        <v>-1.4093375733103859</v>
      </c>
      <c r="AF46" s="126">
        <f t="shared" si="32"/>
        <v>-1.1352929880783944</v>
      </c>
      <c r="AG46" s="126">
        <f t="shared" si="33"/>
        <v>-1.2347891988424966</v>
      </c>
      <c r="AH46" s="126">
        <f t="shared" si="34"/>
        <v>-1.1561438969482289</v>
      </c>
      <c r="AI46" s="126">
        <f t="shared" si="35"/>
        <v>-1.2551529880266721</v>
      </c>
      <c r="AJ46" s="126">
        <f t="shared" si="36"/>
        <v>-1.244243750041786</v>
      </c>
      <c r="AK46" s="126">
        <f t="shared" si="37"/>
        <v>-1.3410983047641509</v>
      </c>
      <c r="AL46" s="126">
        <f t="shared" si="38"/>
        <v>-1.4757735900106459</v>
      </c>
      <c r="AM46" s="126">
        <f t="shared" si="39"/>
        <v>-1.5675364021783356</v>
      </c>
      <c r="AN46" s="126">
        <f t="shared" si="40"/>
        <v>-1.5228829978863789</v>
      </c>
      <c r="AO46" s="126">
        <f t="shared" si="41"/>
        <v>-1.6137403053139496</v>
      </c>
      <c r="AP46" s="126">
        <f t="shared" si="42"/>
        <v>-1.5947726730615148</v>
      </c>
      <c r="AQ46" s="126">
        <f t="shared" si="43"/>
        <v>-1.6842915840262469</v>
      </c>
    </row>
    <row r="47" spans="1:43" x14ac:dyDescent="0.2">
      <c r="A47" s="122">
        <f t="shared" si="45"/>
        <v>-5.9999999999999977E-2</v>
      </c>
      <c r="B47" s="124">
        <f t="shared" si="44"/>
        <v>3073.7624000000001</v>
      </c>
      <c r="C47" s="28"/>
      <c r="D47" s="126">
        <f t="shared" si="4"/>
        <v>-0.81744637758638816</v>
      </c>
      <c r="E47" s="126">
        <f t="shared" si="5"/>
        <v>-0.93907081023673367</v>
      </c>
      <c r="F47" s="126">
        <f t="shared" si="6"/>
        <v>-0.85068973056636998</v>
      </c>
      <c r="G47" s="126">
        <f t="shared" si="7"/>
        <v>-0.97116679497335956</v>
      </c>
      <c r="H47" s="126">
        <f t="shared" si="8"/>
        <v>-1.0983368246629972</v>
      </c>
      <c r="I47" s="126">
        <f t="shared" si="9"/>
        <v>-1.2109327300301136</v>
      </c>
      <c r="J47" s="126">
        <f t="shared" si="10"/>
        <v>-1.1358334539079329</v>
      </c>
      <c r="K47" s="126">
        <f t="shared" si="11"/>
        <v>-1.2473389258040002</v>
      </c>
      <c r="L47" s="126">
        <f t="shared" si="12"/>
        <v>-0.88457489348334062</v>
      </c>
      <c r="M47" s="126">
        <f t="shared" si="13"/>
        <v>-1.0038944607654119</v>
      </c>
      <c r="N47" s="126">
        <f t="shared" si="14"/>
        <v>-0.75273404089616525</v>
      </c>
      <c r="O47" s="126">
        <f t="shared" si="15"/>
        <v>-0.87662945588618257</v>
      </c>
      <c r="P47" s="126">
        <f t="shared" si="16"/>
        <v>-0.98971755333225897</v>
      </c>
      <c r="Q47" s="126">
        <f t="shared" si="17"/>
        <v>-1.1055717241915946</v>
      </c>
      <c r="R47" s="126">
        <f t="shared" si="18"/>
        <v>-1.025739562114133</v>
      </c>
      <c r="S47" s="126">
        <f t="shared" si="19"/>
        <v>-1.1404655457410124</v>
      </c>
      <c r="T47" s="126">
        <f t="shared" si="20"/>
        <v>-1.043938778741063</v>
      </c>
      <c r="U47" s="126">
        <f t="shared" si="21"/>
        <v>-1.1581053301024091</v>
      </c>
      <c r="V47" s="126">
        <f t="shared" si="22"/>
        <v>-0.75001349529485051</v>
      </c>
      <c r="W47" s="126">
        <f t="shared" si="23"/>
        <v>-0.89273046318793126</v>
      </c>
      <c r="X47" s="126">
        <f t="shared" si="24"/>
        <v>-0.95138791388442578</v>
      </c>
      <c r="Y47" s="126">
        <f t="shared" si="25"/>
        <v>-1.0862207564071098</v>
      </c>
      <c r="Z47" s="126">
        <f t="shared" si="26"/>
        <v>-0.98147880134131593</v>
      </c>
      <c r="AA47" s="126">
        <f t="shared" si="27"/>
        <v>-1.1152251390240102</v>
      </c>
      <c r="AB47" s="126">
        <f t="shared" si="28"/>
        <v>-0.88688837308208901</v>
      </c>
      <c r="AC47" s="126">
        <f t="shared" si="29"/>
        <v>-0.99807434551534446</v>
      </c>
      <c r="AD47" s="126">
        <f t="shared" si="30"/>
        <v>-1.2024850475318816</v>
      </c>
      <c r="AE47" s="126">
        <f t="shared" si="31"/>
        <v>-1.3046064202001548</v>
      </c>
      <c r="AF47" s="126">
        <f t="shared" si="32"/>
        <v>-1.0277985515102961</v>
      </c>
      <c r="AG47" s="126">
        <f t="shared" si="33"/>
        <v>-1.1272947622743983</v>
      </c>
      <c r="AH47" s="126">
        <f t="shared" si="34"/>
        <v>-1.0481205932268127</v>
      </c>
      <c r="AI47" s="126">
        <f t="shared" si="35"/>
        <v>-1.1471296843052556</v>
      </c>
      <c r="AJ47" s="126">
        <f t="shared" si="36"/>
        <v>-1.1338174603602513</v>
      </c>
      <c r="AK47" s="126">
        <f t="shared" si="37"/>
        <v>-1.2306720150826163</v>
      </c>
      <c r="AL47" s="126">
        <f t="shared" si="38"/>
        <v>-1.3592199571816617</v>
      </c>
      <c r="AM47" s="126">
        <f t="shared" si="39"/>
        <v>-1.4509827693493511</v>
      </c>
      <c r="AN47" s="126">
        <f t="shared" si="40"/>
        <v>-1.4051677648516119</v>
      </c>
      <c r="AO47" s="126">
        <f t="shared" si="41"/>
        <v>-1.4960250722791826</v>
      </c>
      <c r="AP47" s="126">
        <f t="shared" si="42"/>
        <v>-1.4752974805967456</v>
      </c>
      <c r="AQ47" s="126">
        <f t="shared" si="43"/>
        <v>-1.5648163915614777</v>
      </c>
    </row>
    <row r="48" spans="1:43" x14ac:dyDescent="0.2">
      <c r="A48" s="122">
        <f t="shared" si="45"/>
        <v>-4.9999999999999975E-2</v>
      </c>
      <c r="B48" s="124">
        <f t="shared" si="44"/>
        <v>3106.4620000000004</v>
      </c>
      <c r="C48" s="28"/>
      <c r="D48" s="126">
        <f t="shared" si="4"/>
        <v>-0.73043993406233709</v>
      </c>
      <c r="E48" s="126">
        <f t="shared" si="5"/>
        <v>-0.85206436671268249</v>
      </c>
      <c r="F48" s="126">
        <f t="shared" si="6"/>
        <v>-0.76285467762393544</v>
      </c>
      <c r="G48" s="126">
        <f t="shared" si="7"/>
        <v>-0.88333174203092502</v>
      </c>
      <c r="H48" s="126">
        <f t="shared" si="8"/>
        <v>-1.0043537504469826</v>
      </c>
      <c r="I48" s="126">
        <f t="shared" si="9"/>
        <v>-1.116949655814099</v>
      </c>
      <c r="J48" s="126">
        <f t="shared" si="10"/>
        <v>-1.0409313011203054</v>
      </c>
      <c r="K48" s="126">
        <f t="shared" si="11"/>
        <v>-1.1524367730163727</v>
      </c>
      <c r="L48" s="126">
        <f t="shared" si="12"/>
        <v>-0.79588776888523549</v>
      </c>
      <c r="M48" s="126">
        <f t="shared" si="13"/>
        <v>-0.91520733616730687</v>
      </c>
      <c r="N48" s="126">
        <f t="shared" si="14"/>
        <v>-0.66732241100340606</v>
      </c>
      <c r="O48" s="126">
        <f t="shared" si="15"/>
        <v>-0.7912178259934235</v>
      </c>
      <c r="P48" s="126">
        <f t="shared" si="16"/>
        <v>-0.89837764513520935</v>
      </c>
      <c r="Q48" s="126">
        <f t="shared" si="17"/>
        <v>-1.0142318159945449</v>
      </c>
      <c r="R48" s="126">
        <f t="shared" si="18"/>
        <v>-0.93350143962434984</v>
      </c>
      <c r="S48" s="126">
        <f t="shared" si="19"/>
        <v>-1.0482274232512296</v>
      </c>
      <c r="T48" s="126">
        <f t="shared" si="20"/>
        <v>-0.95124867639187427</v>
      </c>
      <c r="U48" s="126">
        <f t="shared" si="21"/>
        <v>-1.0654152277532203</v>
      </c>
      <c r="V48" s="126">
        <f t="shared" si="22"/>
        <v>-0.67586597459874842</v>
      </c>
      <c r="W48" s="126">
        <f t="shared" si="23"/>
        <v>-0.81858294249182895</v>
      </c>
      <c r="X48" s="126">
        <f t="shared" si="24"/>
        <v>-0.87290474070088364</v>
      </c>
      <c r="Y48" s="126">
        <f t="shared" si="25"/>
        <v>-1.0077375832235675</v>
      </c>
      <c r="Z48" s="126">
        <f t="shared" si="26"/>
        <v>-0.90235806043817068</v>
      </c>
      <c r="AA48" s="126">
        <f t="shared" si="27"/>
        <v>-1.0361043981208649</v>
      </c>
      <c r="AB48" s="126">
        <f t="shared" si="28"/>
        <v>-0.79171351334976525</v>
      </c>
      <c r="AC48" s="126">
        <f t="shared" si="29"/>
        <v>-0.90289948578302071</v>
      </c>
      <c r="AD48" s="126">
        <f t="shared" si="30"/>
        <v>-1.0988621813869903</v>
      </c>
      <c r="AE48" s="126">
        <f t="shared" si="31"/>
        <v>-1.2009835540552638</v>
      </c>
      <c r="AF48" s="126">
        <f t="shared" si="32"/>
        <v>-0.92144164355099289</v>
      </c>
      <c r="AG48" s="126">
        <f t="shared" si="33"/>
        <v>-1.0209378543150953</v>
      </c>
      <c r="AH48" s="126">
        <f t="shared" si="34"/>
        <v>-0.9412404146970148</v>
      </c>
      <c r="AI48" s="126">
        <f t="shared" si="35"/>
        <v>-1.0402495057754577</v>
      </c>
      <c r="AJ48" s="126">
        <f t="shared" si="36"/>
        <v>-1.0245597247703153</v>
      </c>
      <c r="AK48" s="126">
        <f t="shared" si="37"/>
        <v>-1.12141427949268</v>
      </c>
      <c r="AL48" s="126">
        <f t="shared" si="38"/>
        <v>-1.2438997192709158</v>
      </c>
      <c r="AM48" s="126">
        <f t="shared" si="39"/>
        <v>-1.3356625314386052</v>
      </c>
      <c r="AN48" s="126">
        <f t="shared" si="40"/>
        <v>-1.288698219031394</v>
      </c>
      <c r="AO48" s="126">
        <f t="shared" si="41"/>
        <v>-1.3795555264589645</v>
      </c>
      <c r="AP48" s="126">
        <f t="shared" si="42"/>
        <v>-1.3570865996052859</v>
      </c>
      <c r="AQ48" s="126">
        <f t="shared" si="43"/>
        <v>-1.4466055105700182</v>
      </c>
    </row>
    <row r="49" spans="1:43" x14ac:dyDescent="0.2">
      <c r="A49" s="122">
        <f t="shared" si="45"/>
        <v>-3.9999999999999973E-2</v>
      </c>
      <c r="B49" s="124">
        <f t="shared" si="44"/>
        <v>3139.1616000000004</v>
      </c>
      <c r="C49" s="28"/>
      <c r="D49" s="126">
        <f t="shared" si="4"/>
        <v>-0.64434456951170427</v>
      </c>
      <c r="E49" s="126">
        <f t="shared" si="5"/>
        <v>-0.76596900216204966</v>
      </c>
      <c r="F49" s="126">
        <f t="shared" si="6"/>
        <v>-0.6759393803527326</v>
      </c>
      <c r="G49" s="126">
        <f t="shared" si="7"/>
        <v>-0.79641644475972218</v>
      </c>
      <c r="H49" s="126">
        <f t="shared" si="8"/>
        <v>-0.91135481027101461</v>
      </c>
      <c r="I49" s="126">
        <f t="shared" si="9"/>
        <v>-1.0239507156381311</v>
      </c>
      <c r="J49" s="126">
        <f t="shared" si="10"/>
        <v>-0.94702290640891906</v>
      </c>
      <c r="K49" s="126">
        <f t="shared" si="11"/>
        <v>-1.0585283783049864</v>
      </c>
      <c r="L49" s="126">
        <f t="shared" si="12"/>
        <v>-0.70812932233856596</v>
      </c>
      <c r="M49" s="126">
        <f t="shared" si="13"/>
        <v>-0.82744888962063734</v>
      </c>
      <c r="N49" s="126">
        <f t="shared" si="14"/>
        <v>-0.58280516015809358</v>
      </c>
      <c r="O49" s="126">
        <f t="shared" si="15"/>
        <v>-0.70670057514811102</v>
      </c>
      <c r="P49" s="126">
        <f t="shared" si="16"/>
        <v>-0.80799419333864786</v>
      </c>
      <c r="Q49" s="126">
        <f t="shared" si="17"/>
        <v>-0.92384836419798344</v>
      </c>
      <c r="R49" s="126">
        <f t="shared" si="18"/>
        <v>-0.8422291790931089</v>
      </c>
      <c r="S49" s="126">
        <f t="shared" si="19"/>
        <v>-0.95695516271998859</v>
      </c>
      <c r="T49" s="126">
        <f t="shared" si="20"/>
        <v>-0.85952916886157371</v>
      </c>
      <c r="U49" s="126">
        <f t="shared" si="21"/>
        <v>-0.97369572022291973</v>
      </c>
      <c r="V49" s="126">
        <f t="shared" si="22"/>
        <v>-0.60249488199579915</v>
      </c>
      <c r="W49" s="126">
        <f t="shared" si="23"/>
        <v>-0.74521184988887978</v>
      </c>
      <c r="X49" s="126">
        <f t="shared" si="24"/>
        <v>-0.79524339594703608</v>
      </c>
      <c r="Y49" s="126">
        <f t="shared" si="25"/>
        <v>-0.93007623846971998</v>
      </c>
      <c r="Z49" s="126">
        <f t="shared" si="26"/>
        <v>-0.82406582418914576</v>
      </c>
      <c r="AA49" s="126">
        <f t="shared" si="27"/>
        <v>-0.95781216187184004</v>
      </c>
      <c r="AB49" s="126">
        <f t="shared" si="28"/>
        <v>-0.69753526731624504</v>
      </c>
      <c r="AC49" s="126">
        <f t="shared" si="29"/>
        <v>-0.80872123974950061</v>
      </c>
      <c r="AD49" s="126">
        <f t="shared" si="30"/>
        <v>-0.99632439136618955</v>
      </c>
      <c r="AE49" s="126">
        <f t="shared" si="31"/>
        <v>-1.0984457640344629</v>
      </c>
      <c r="AF49" s="126">
        <f t="shared" si="32"/>
        <v>-0.81619844095183047</v>
      </c>
      <c r="AG49" s="126">
        <f t="shared" si="33"/>
        <v>-0.91569465171593278</v>
      </c>
      <c r="AH49" s="126">
        <f t="shared" si="34"/>
        <v>-0.83547942090100946</v>
      </c>
      <c r="AI49" s="126">
        <f t="shared" si="35"/>
        <v>-0.93448851197945249</v>
      </c>
      <c r="AJ49" s="126">
        <f t="shared" si="36"/>
        <v>-0.91644607025699354</v>
      </c>
      <c r="AK49" s="126">
        <f t="shared" si="37"/>
        <v>-1.0133006249793584</v>
      </c>
      <c r="AL49" s="126">
        <f t="shared" si="38"/>
        <v>-1.1297870453027303</v>
      </c>
      <c r="AM49" s="126">
        <f t="shared" si="39"/>
        <v>-1.2215498574704198</v>
      </c>
      <c r="AN49" s="126">
        <f t="shared" si="40"/>
        <v>-1.1734482720126276</v>
      </c>
      <c r="AO49" s="126">
        <f t="shared" si="41"/>
        <v>-1.2643055794401983</v>
      </c>
      <c r="AP49" s="126">
        <f t="shared" si="42"/>
        <v>-1.2401135516263984</v>
      </c>
      <c r="AQ49" s="126">
        <f t="shared" si="43"/>
        <v>-1.3296324625911307</v>
      </c>
    </row>
    <row r="50" spans="1:43" x14ac:dyDescent="0.2">
      <c r="A50" s="122">
        <f t="shared" si="45"/>
        <v>-2.9999999999999971E-2</v>
      </c>
      <c r="B50" s="124">
        <f t="shared" si="44"/>
        <v>3171.8611999999998</v>
      </c>
      <c r="C50" s="28"/>
      <c r="D50" s="126">
        <f t="shared" si="4"/>
        <v>-0.5591414009564345</v>
      </c>
      <c r="E50" s="126">
        <f t="shared" si="5"/>
        <v>-0.68076583360678</v>
      </c>
      <c r="F50" s="126">
        <f t="shared" si="6"/>
        <v>-0.58992477594189341</v>
      </c>
      <c r="G50" s="126">
        <f t="shared" si="7"/>
        <v>-0.71040184034888298</v>
      </c>
      <c r="H50" s="126">
        <f t="shared" si="8"/>
        <v>-0.81931960702131545</v>
      </c>
      <c r="I50" s="126">
        <f t="shared" si="9"/>
        <v>-0.93191551238843184</v>
      </c>
      <c r="J50" s="126">
        <f t="shared" si="10"/>
        <v>-0.85408767319269197</v>
      </c>
      <c r="K50" s="126">
        <f t="shared" si="11"/>
        <v>-0.96559314508875926</v>
      </c>
      <c r="L50" s="126">
        <f t="shared" si="12"/>
        <v>-0.62128030610765117</v>
      </c>
      <c r="M50" s="126">
        <f t="shared" si="13"/>
        <v>-0.74059987338972255</v>
      </c>
      <c r="N50" s="126">
        <f t="shared" si="14"/>
        <v>-0.49916375150401815</v>
      </c>
      <c r="O50" s="126">
        <f t="shared" si="15"/>
        <v>-0.62305916649403548</v>
      </c>
      <c r="P50" s="126">
        <f t="shared" si="16"/>
        <v>-0.71854737447419448</v>
      </c>
      <c r="Q50" s="126">
        <f t="shared" si="17"/>
        <v>-0.83440154533353006</v>
      </c>
      <c r="R50" s="126">
        <f t="shared" si="18"/>
        <v>-0.75190276211289819</v>
      </c>
      <c r="S50" s="126">
        <f t="shared" si="19"/>
        <v>-0.86662874573977788</v>
      </c>
      <c r="T50" s="126">
        <f t="shared" si="20"/>
        <v>-0.76876013964961731</v>
      </c>
      <c r="U50" s="126">
        <f t="shared" si="21"/>
        <v>-0.88292669101096333</v>
      </c>
      <c r="V50" s="126">
        <f t="shared" si="22"/>
        <v>-0.52988412527547757</v>
      </c>
      <c r="W50" s="126">
        <f t="shared" si="23"/>
        <v>-0.67260109316855821</v>
      </c>
      <c r="X50" s="126">
        <f t="shared" si="24"/>
        <v>-0.71838684644721418</v>
      </c>
      <c r="Y50" s="126">
        <f t="shared" si="25"/>
        <v>-0.85321968896989819</v>
      </c>
      <c r="Z50" s="126">
        <f t="shared" si="26"/>
        <v>-0.74658492104747198</v>
      </c>
      <c r="AA50" s="126">
        <f t="shared" si="27"/>
        <v>-0.88033125873016627</v>
      </c>
      <c r="AB50" s="126">
        <f t="shared" si="28"/>
        <v>-0.60433297921495477</v>
      </c>
      <c r="AC50" s="126">
        <f t="shared" si="29"/>
        <v>-0.71551895164821033</v>
      </c>
      <c r="AD50" s="126">
        <f t="shared" si="30"/>
        <v>-0.89484918823502468</v>
      </c>
      <c r="AE50" s="126">
        <f t="shared" si="31"/>
        <v>-0.99697056090329816</v>
      </c>
      <c r="AF50" s="126">
        <f t="shared" si="32"/>
        <v>-0.71204586111021417</v>
      </c>
      <c r="AG50" s="126">
        <f t="shared" si="33"/>
        <v>-0.81154207187431648</v>
      </c>
      <c r="AH50" s="126">
        <f t="shared" si="34"/>
        <v>-0.73081441567097294</v>
      </c>
      <c r="AI50" s="126">
        <f t="shared" si="35"/>
        <v>-0.82982350674941607</v>
      </c>
      <c r="AJ50" s="126">
        <f t="shared" si="36"/>
        <v>-0.80945278465208292</v>
      </c>
      <c r="AK50" s="126">
        <f t="shared" si="37"/>
        <v>-0.90630733937444785</v>
      </c>
      <c r="AL50" s="126">
        <f t="shared" si="38"/>
        <v>-1.0168569073661415</v>
      </c>
      <c r="AM50" s="126">
        <f t="shared" si="39"/>
        <v>-1.108619719533831</v>
      </c>
      <c r="AN50" s="126">
        <f t="shared" si="40"/>
        <v>-1.0593926464504522</v>
      </c>
      <c r="AO50" s="126">
        <f t="shared" si="41"/>
        <v>-1.1502499538780229</v>
      </c>
      <c r="AP50" s="126">
        <f t="shared" si="42"/>
        <v>-1.1243526813938611</v>
      </c>
      <c r="AQ50" s="126">
        <f t="shared" si="43"/>
        <v>-1.2138715923585932</v>
      </c>
    </row>
    <row r="51" spans="1:43" x14ac:dyDescent="0.2">
      <c r="A51" s="122">
        <f t="shared" si="45"/>
        <v>-1.9999999999999969E-2</v>
      </c>
      <c r="B51" s="124">
        <f t="shared" si="44"/>
        <v>3204.5608000000002</v>
      </c>
      <c r="C51" s="28"/>
      <c r="D51" s="126">
        <f t="shared" si="4"/>
        <v>-0.47481212645387366</v>
      </c>
      <c r="E51" s="126">
        <f t="shared" si="5"/>
        <v>-0.59643655910421911</v>
      </c>
      <c r="F51" s="126">
        <f t="shared" si="6"/>
        <v>-0.50479238814946525</v>
      </c>
      <c r="G51" s="126">
        <f t="shared" si="7"/>
        <v>-0.62526945255645483</v>
      </c>
      <c r="H51" s="126">
        <f t="shared" si="8"/>
        <v>-0.72822837120995865</v>
      </c>
      <c r="I51" s="126">
        <f t="shared" si="9"/>
        <v>-0.84082427657707504</v>
      </c>
      <c r="J51" s="126">
        <f t="shared" si="10"/>
        <v>-0.76210563865407144</v>
      </c>
      <c r="K51" s="126">
        <f t="shared" si="11"/>
        <v>-0.87361111055013885</v>
      </c>
      <c r="L51" s="126">
        <f t="shared" si="12"/>
        <v>-0.53532206471592003</v>
      </c>
      <c r="M51" s="126">
        <f t="shared" si="13"/>
        <v>-0.65464163199799141</v>
      </c>
      <c r="N51" s="126">
        <f t="shared" si="14"/>
        <v>-0.41638021857008578</v>
      </c>
      <c r="O51" s="126">
        <f t="shared" si="15"/>
        <v>-0.540275633560103</v>
      </c>
      <c r="P51" s="126">
        <f t="shared" si="16"/>
        <v>-0.630017975048065</v>
      </c>
      <c r="Q51" s="126">
        <f t="shared" si="17"/>
        <v>-0.74587214590740059</v>
      </c>
      <c r="R51" s="126">
        <f t="shared" si="18"/>
        <v>-0.66250278624913739</v>
      </c>
      <c r="S51" s="126">
        <f t="shared" si="19"/>
        <v>-0.77722876987601719</v>
      </c>
      <c r="T51" s="126">
        <f t="shared" si="20"/>
        <v>-0.6789220912467484</v>
      </c>
      <c r="U51" s="126">
        <f t="shared" si="21"/>
        <v>-0.79308864260809431</v>
      </c>
      <c r="V51" s="126">
        <f t="shared" si="22"/>
        <v>-0.45801810738983251</v>
      </c>
      <c r="W51" s="126">
        <f t="shared" si="23"/>
        <v>-0.60073507528291303</v>
      </c>
      <c r="X51" s="126">
        <f t="shared" si="24"/>
        <v>-0.64231858314212442</v>
      </c>
      <c r="Y51" s="126">
        <f t="shared" si="25"/>
        <v>-0.77715142566480844</v>
      </c>
      <c r="Z51" s="126">
        <f t="shared" si="26"/>
        <v>-0.669898707840481</v>
      </c>
      <c r="AA51" s="126">
        <f t="shared" si="27"/>
        <v>-0.80364504552317528</v>
      </c>
      <c r="AB51" s="126">
        <f t="shared" si="28"/>
        <v>-0.5120866288640038</v>
      </c>
      <c r="AC51" s="126">
        <f t="shared" si="29"/>
        <v>-0.62327260129725937</v>
      </c>
      <c r="AD51" s="126">
        <f t="shared" si="30"/>
        <v>-0.79441477476012978</v>
      </c>
      <c r="AE51" s="126">
        <f t="shared" si="31"/>
        <v>-0.89653614742840326</v>
      </c>
      <c r="AF51" s="126">
        <f t="shared" si="32"/>
        <v>-0.60896153168276945</v>
      </c>
      <c r="AG51" s="126">
        <f t="shared" si="33"/>
        <v>-0.70845774244687165</v>
      </c>
      <c r="AH51" s="126">
        <f t="shared" si="34"/>
        <v>-0.62722291659274043</v>
      </c>
      <c r="AI51" s="126">
        <f t="shared" si="35"/>
        <v>-0.72623200767118357</v>
      </c>
      <c r="AJ51" s="126">
        <f t="shared" si="36"/>
        <v>-0.70355688541854045</v>
      </c>
      <c r="AK51" s="126">
        <f t="shared" si="37"/>
        <v>-0.80041144014090526</v>
      </c>
      <c r="AL51" s="126">
        <f t="shared" si="38"/>
        <v>-0.90508504766717945</v>
      </c>
      <c r="AM51" s="126">
        <f t="shared" si="39"/>
        <v>-0.9968478598348689</v>
      </c>
      <c r="AN51" s="126">
        <f t="shared" si="40"/>
        <v>-0.94650684279216657</v>
      </c>
      <c r="AO51" s="126">
        <f t="shared" si="41"/>
        <v>-1.0373641502197373</v>
      </c>
      <c r="AP51" s="126">
        <f t="shared" si="42"/>
        <v>-1.0097791230623712</v>
      </c>
      <c r="AQ51" s="126">
        <f t="shared" si="43"/>
        <v>-1.0992980340271035</v>
      </c>
    </row>
    <row r="52" spans="1:43" x14ac:dyDescent="0.2">
      <c r="A52" s="122">
        <f t="shared" si="45"/>
        <v>-9.999999999999969E-3</v>
      </c>
      <c r="B52" s="124">
        <f t="shared" si="44"/>
        <v>3237.2604000000001</v>
      </c>
      <c r="C52" s="28"/>
      <c r="D52" s="126">
        <f t="shared" si="4"/>
        <v>-0.39133900150039708</v>
      </c>
      <c r="E52" s="126">
        <f t="shared" si="5"/>
        <v>-0.51296343415074264</v>
      </c>
      <c r="F52" s="126">
        <f t="shared" si="6"/>
        <v>-0.42052430348131759</v>
      </c>
      <c r="G52" s="126">
        <f t="shared" si="7"/>
        <v>-0.54100136788830722</v>
      </c>
      <c r="H52" s="126">
        <f t="shared" si="8"/>
        <v>-0.63806193548641765</v>
      </c>
      <c r="I52" s="126">
        <f t="shared" si="9"/>
        <v>-0.75065784085353404</v>
      </c>
      <c r="J52" s="126">
        <f t="shared" si="10"/>
        <v>-0.67105744800132228</v>
      </c>
      <c r="K52" s="126">
        <f t="shared" si="11"/>
        <v>-0.78256291989738969</v>
      </c>
      <c r="L52" s="126">
        <f t="shared" si="12"/>
        <v>-0.45023651089373923</v>
      </c>
      <c r="M52" s="126">
        <f t="shared" si="13"/>
        <v>-0.56955607817581055</v>
      </c>
      <c r="N52" s="126">
        <f t="shared" si="14"/>
        <v>-0.33443714210647335</v>
      </c>
      <c r="O52" s="126">
        <f t="shared" si="15"/>
        <v>-0.45833255709649062</v>
      </c>
      <c r="P52" s="126">
        <f t="shared" si="16"/>
        <v>-0.54238736676945176</v>
      </c>
      <c r="Q52" s="126">
        <f t="shared" si="17"/>
        <v>-0.65824153762878734</v>
      </c>
      <c r="R52" s="126">
        <f t="shared" si="18"/>
        <v>-0.5740104400249697</v>
      </c>
      <c r="S52" s="126">
        <f t="shared" si="19"/>
        <v>-0.68873642365184939</v>
      </c>
      <c r="T52" s="126">
        <f t="shared" si="20"/>
        <v>-0.58999611999720991</v>
      </c>
      <c r="U52" s="126">
        <f t="shared" si="21"/>
        <v>-0.70416267135855592</v>
      </c>
      <c r="V52" s="126">
        <f t="shared" si="22"/>
        <v>-0.38688170634448571</v>
      </c>
      <c r="W52" s="126">
        <f t="shared" si="23"/>
        <v>-0.52959867423756624</v>
      </c>
      <c r="X52" s="126">
        <f t="shared" si="24"/>
        <v>-0.56702259980401448</v>
      </c>
      <c r="Y52" s="126">
        <f t="shared" si="25"/>
        <v>-0.7018554423266985</v>
      </c>
      <c r="Z52" s="126">
        <f t="shared" si="26"/>
        <v>-0.59399104831185967</v>
      </c>
      <c r="AA52" s="126">
        <f t="shared" si="27"/>
        <v>-0.72773738599455406</v>
      </c>
      <c r="AB52" s="126">
        <f t="shared" si="28"/>
        <v>-0.42077680585451965</v>
      </c>
      <c r="AC52" s="126">
        <f t="shared" si="29"/>
        <v>-0.53196277828777527</v>
      </c>
      <c r="AD52" s="126">
        <f t="shared" si="30"/>
        <v>-0.69500001760643892</v>
      </c>
      <c r="AE52" s="126">
        <f t="shared" si="31"/>
        <v>-0.79712139027471229</v>
      </c>
      <c r="AF52" s="126">
        <f t="shared" si="32"/>
        <v>-0.50692376174107312</v>
      </c>
      <c r="AG52" s="126">
        <f t="shared" si="33"/>
        <v>-0.60641997250517532</v>
      </c>
      <c r="AH52" s="126">
        <f t="shared" si="34"/>
        <v>-0.52468312601962497</v>
      </c>
      <c r="AI52" s="126">
        <f t="shared" si="35"/>
        <v>-0.6236922170980681</v>
      </c>
      <c r="AJ52" s="126">
        <f t="shared" si="36"/>
        <v>-0.59873609001950101</v>
      </c>
      <c r="AK52" s="126">
        <f t="shared" si="37"/>
        <v>-0.69559064474186583</v>
      </c>
      <c r="AL52" s="126">
        <f t="shared" si="38"/>
        <v>-0.79444794725372103</v>
      </c>
      <c r="AM52" s="126">
        <f t="shared" si="39"/>
        <v>-0.88621075942141037</v>
      </c>
      <c r="AN52" s="126">
        <f t="shared" si="40"/>
        <v>-0.83476710769038476</v>
      </c>
      <c r="AO52" s="126">
        <f t="shared" si="41"/>
        <v>-0.92562441511795546</v>
      </c>
      <c r="AP52" s="126">
        <f t="shared" si="42"/>
        <v>-0.89636876814844879</v>
      </c>
      <c r="AQ52" s="126">
        <f t="shared" si="43"/>
        <v>-0.98588767911318109</v>
      </c>
    </row>
    <row r="53" spans="1:43" x14ac:dyDescent="0.2">
      <c r="A53" s="122">
        <f t="shared" si="45"/>
        <v>3.1225022567582528E-17</v>
      </c>
      <c r="B53" s="125">
        <f t="shared" si="44"/>
        <v>3269.96</v>
      </c>
      <c r="C53" s="123"/>
      <c r="D53" s="126">
        <f t="shared" si="4"/>
        <v>-0.30870481662082827</v>
      </c>
      <c r="E53" s="126">
        <f t="shared" si="5"/>
        <v>-0.43032924927117377</v>
      </c>
      <c r="F53" s="126">
        <f t="shared" si="6"/>
        <v>-0.3371031485671353</v>
      </c>
      <c r="G53" s="126">
        <f t="shared" si="7"/>
        <v>-0.45758021297412488</v>
      </c>
      <c r="H53" s="126">
        <f t="shared" si="8"/>
        <v>-0.54880171042998771</v>
      </c>
      <c r="I53" s="126">
        <f t="shared" si="9"/>
        <v>-0.66139761579710399</v>
      </c>
      <c r="J53" s="126">
        <f t="shared" si="10"/>
        <v>-0.58092433002421318</v>
      </c>
      <c r="K53" s="126">
        <f t="shared" si="11"/>
        <v>-0.69242980192028047</v>
      </c>
      <c r="L53" s="126">
        <f t="shared" si="12"/>
        <v>-0.36600610273492951</v>
      </c>
      <c r="M53" s="126">
        <f t="shared" si="13"/>
        <v>-0.48532567001700089</v>
      </c>
      <c r="N53" s="126">
        <f t="shared" si="14"/>
        <v>-0.25331762808481878</v>
      </c>
      <c r="O53" s="126">
        <f t="shared" si="15"/>
        <v>-0.377213043074836</v>
      </c>
      <c r="P53" s="126">
        <f t="shared" si="16"/>
        <v>-0.45563748302375451</v>
      </c>
      <c r="Q53" s="126">
        <f t="shared" si="17"/>
        <v>-0.57149165388309009</v>
      </c>
      <c r="R53" s="126">
        <f t="shared" si="18"/>
        <v>-0.48640747916313226</v>
      </c>
      <c r="S53" s="126">
        <f t="shared" si="19"/>
        <v>-0.6011334627900119</v>
      </c>
      <c r="T53" s="126">
        <f t="shared" si="20"/>
        <v>-0.50196389222419646</v>
      </c>
      <c r="U53" s="126">
        <f t="shared" si="21"/>
        <v>-0.61613044358554248</v>
      </c>
      <c r="V53" s="126">
        <f t="shared" si="22"/>
        <v>-0.31646025610017547</v>
      </c>
      <c r="W53" s="126">
        <f t="shared" si="23"/>
        <v>-0.45917722399325606</v>
      </c>
      <c r="X53" s="126">
        <f t="shared" si="24"/>
        <v>-0.49248337282145943</v>
      </c>
      <c r="Y53" s="126">
        <f t="shared" si="25"/>
        <v>-0.62731621534414339</v>
      </c>
      <c r="Z53" s="126">
        <f t="shared" si="26"/>
        <v>-0.5188462927422135</v>
      </c>
      <c r="AA53" s="126">
        <f t="shared" si="27"/>
        <v>-0.65259263042490789</v>
      </c>
      <c r="AB53" s="126">
        <f t="shared" si="28"/>
        <v>-0.33038468503609048</v>
      </c>
      <c r="AC53" s="126">
        <f t="shared" si="29"/>
        <v>-0.4415706574693461</v>
      </c>
      <c r="AD53" s="126">
        <f t="shared" si="30"/>
        <v>-0.59658442064664785</v>
      </c>
      <c r="AE53" s="126">
        <f t="shared" si="31"/>
        <v>-0.69870579331492122</v>
      </c>
      <c r="AF53" s="126">
        <f t="shared" si="32"/>
        <v>-0.40591151437689982</v>
      </c>
      <c r="AG53" s="126">
        <f t="shared" si="33"/>
        <v>-0.50540772514100196</v>
      </c>
      <c r="AH53" s="126">
        <f t="shared" si="34"/>
        <v>-0.42317390354288598</v>
      </c>
      <c r="AI53" s="126">
        <f t="shared" si="35"/>
        <v>-0.52218299462132922</v>
      </c>
      <c r="AJ53" s="126">
        <f t="shared" si="36"/>
        <v>-0.49496878777635045</v>
      </c>
      <c r="AK53" s="126">
        <f t="shared" si="37"/>
        <v>-0.59182334249871515</v>
      </c>
      <c r="AL53" s="126">
        <f t="shared" si="38"/>
        <v>-0.68492279631201836</v>
      </c>
      <c r="AM53" s="126">
        <f t="shared" si="39"/>
        <v>-0.7766856084797078</v>
      </c>
      <c r="AN53" s="126">
        <f t="shared" si="40"/>
        <v>-0.72415040400352559</v>
      </c>
      <c r="AO53" s="126">
        <f t="shared" si="41"/>
        <v>-0.81500771143109629</v>
      </c>
      <c r="AP53" s="126">
        <f t="shared" si="42"/>
        <v>-0.78409823508241383</v>
      </c>
      <c r="AQ53" s="126">
        <f t="shared" si="43"/>
        <v>-0.87361714604714613</v>
      </c>
    </row>
    <row r="54" spans="1:43" x14ac:dyDescent="0.2">
      <c r="A54" s="122">
        <f t="shared" si="45"/>
        <v>1.0000000000000031E-2</v>
      </c>
      <c r="B54" s="124">
        <f t="shared" si="44"/>
        <v>3302.6596</v>
      </c>
      <c r="C54" s="28"/>
      <c r="D54" s="126">
        <f t="shared" si="4"/>
        <v>-0.22689287607287956</v>
      </c>
      <c r="E54" s="126">
        <f t="shared" si="5"/>
        <v>-0.34851730872322512</v>
      </c>
      <c r="F54" s="126">
        <f t="shared" si="6"/>
        <v>-0.25451206866204795</v>
      </c>
      <c r="G54" s="126">
        <f t="shared" si="7"/>
        <v>-0.37498913306903747</v>
      </c>
      <c r="H54" s="126">
        <f t="shared" si="8"/>
        <v>-0.46042966154663567</v>
      </c>
      <c r="I54" s="126">
        <f t="shared" si="9"/>
        <v>-0.57302556691375206</v>
      </c>
      <c r="J54" s="126">
        <f t="shared" si="10"/>
        <v>-0.49168807386592644</v>
      </c>
      <c r="K54" s="126">
        <f t="shared" si="11"/>
        <v>-0.60319354576199369</v>
      </c>
      <c r="L54" s="126">
        <f t="shared" si="12"/>
        <v>-0.28261382198984852</v>
      </c>
      <c r="M54" s="126">
        <f t="shared" si="13"/>
        <v>-0.40193338927191991</v>
      </c>
      <c r="N54" s="126">
        <f t="shared" si="14"/>
        <v>-0.17300528679301488</v>
      </c>
      <c r="O54" s="126">
        <f t="shared" si="15"/>
        <v>-0.29690070178303218</v>
      </c>
      <c r="P54" s="126">
        <f t="shared" si="16"/>
        <v>-0.36975079651637582</v>
      </c>
      <c r="Q54" s="126">
        <f t="shared" si="17"/>
        <v>-0.48560496737571152</v>
      </c>
      <c r="R54" s="126">
        <f t="shared" si="18"/>
        <v>-0.3996762040099</v>
      </c>
      <c r="S54" s="126">
        <f t="shared" si="19"/>
        <v>-0.51440218763677958</v>
      </c>
      <c r="T54" s="126">
        <f t="shared" si="20"/>
        <v>-0.41480762154317707</v>
      </c>
      <c r="U54" s="126">
        <f t="shared" si="21"/>
        <v>-0.5289741729045232</v>
      </c>
      <c r="V54" s="126">
        <f t="shared" si="22"/>
        <v>-0.24673952842452496</v>
      </c>
      <c r="W54" s="126">
        <f t="shared" si="23"/>
        <v>-0.38945649631760554</v>
      </c>
      <c r="X54" s="126">
        <f t="shared" si="24"/>
        <v>-0.41868584198994896</v>
      </c>
      <c r="Y54" s="126">
        <f t="shared" si="25"/>
        <v>-0.55351868451263286</v>
      </c>
      <c r="Z54" s="126">
        <f t="shared" si="26"/>
        <v>-0.44444925858360607</v>
      </c>
      <c r="AA54" s="126">
        <f t="shared" si="27"/>
        <v>-0.57819559626630046</v>
      </c>
      <c r="AB54" s="126">
        <f t="shared" si="28"/>
        <v>-0.24089200322192306</v>
      </c>
      <c r="AC54" s="126">
        <f t="shared" si="29"/>
        <v>-0.35207797565517862</v>
      </c>
      <c r="AD54" s="126">
        <f t="shared" si="30"/>
        <v>-0.4991480995986507</v>
      </c>
      <c r="AE54" s="126">
        <f t="shared" si="31"/>
        <v>-0.60126947226692407</v>
      </c>
      <c r="AF54" s="126">
        <f t="shared" si="32"/>
        <v>-0.30590438067047632</v>
      </c>
      <c r="AG54" s="126">
        <f t="shared" si="33"/>
        <v>-0.40540059143457852</v>
      </c>
      <c r="AH54" s="126">
        <f t="shared" si="34"/>
        <v>-0.32267473983190348</v>
      </c>
      <c r="AI54" s="126">
        <f t="shared" si="35"/>
        <v>-0.42168383091034667</v>
      </c>
      <c r="AJ54" s="126">
        <f t="shared" si="36"/>
        <v>-0.39223401312697204</v>
      </c>
      <c r="AK54" s="126">
        <f t="shared" si="37"/>
        <v>-0.48908856784933674</v>
      </c>
      <c r="AL54" s="126">
        <f t="shared" si="38"/>
        <v>-0.57648746594109845</v>
      </c>
      <c r="AM54" s="126">
        <f t="shared" si="39"/>
        <v>-0.6682502781087879</v>
      </c>
      <c r="AN54" s="126">
        <f t="shared" si="40"/>
        <v>-0.61463438228892353</v>
      </c>
      <c r="AO54" s="126">
        <f t="shared" si="41"/>
        <v>-0.70549168971649423</v>
      </c>
      <c r="AP54" s="126">
        <f t="shared" si="42"/>
        <v>-0.67294484027527446</v>
      </c>
      <c r="AQ54" s="126">
        <f t="shared" si="43"/>
        <v>-0.76246375124000665</v>
      </c>
    </row>
    <row r="55" spans="1:43" x14ac:dyDescent="0.2">
      <c r="A55" s="122">
        <f t="shared" si="45"/>
        <v>2.0000000000000032E-2</v>
      </c>
      <c r="B55" s="124">
        <f t="shared" si="44"/>
        <v>3335.3591999999999</v>
      </c>
      <c r="C55" s="28"/>
      <c r="D55" s="126">
        <f t="shared" si="4"/>
        <v>-0.14588697760068942</v>
      </c>
      <c r="E55" s="126">
        <f t="shared" si="5"/>
        <v>-0.26751141025103492</v>
      </c>
      <c r="F55" s="126">
        <f t="shared" si="6"/>
        <v>-0.17273470720734771</v>
      </c>
      <c r="G55" s="126">
        <f t="shared" si="7"/>
        <v>-0.29321177161433726</v>
      </c>
      <c r="H55" s="126">
        <f t="shared" si="8"/>
        <v>-0.37292828739907291</v>
      </c>
      <c r="I55" s="126">
        <f t="shared" si="9"/>
        <v>-0.48552419276618924</v>
      </c>
      <c r="J55" s="126">
        <f t="shared" si="10"/>
        <v>-0.40333100693924939</v>
      </c>
      <c r="K55" s="126">
        <f t="shared" si="11"/>
        <v>-0.51483647883531658</v>
      </c>
      <c r="L55" s="126">
        <f t="shared" si="12"/>
        <v>-0.20004315342782802</v>
      </c>
      <c r="M55" s="126">
        <f t="shared" si="13"/>
        <v>-0.31936272070989935</v>
      </c>
      <c r="N55" s="126">
        <f t="shared" si="14"/>
        <v>-9.3484212959851307E-2</v>
      </c>
      <c r="O55" s="126">
        <f t="shared" si="15"/>
        <v>-0.21737962794986856</v>
      </c>
      <c r="P55" s="126">
        <f t="shared" si="16"/>
        <v>-0.28471029801784736</v>
      </c>
      <c r="Q55" s="126">
        <f t="shared" si="17"/>
        <v>-0.400564468877183</v>
      </c>
      <c r="R55" s="126">
        <f t="shared" si="18"/>
        <v>-0.31379943807120891</v>
      </c>
      <c r="S55" s="126">
        <f t="shared" si="19"/>
        <v>-0.42852542169808844</v>
      </c>
      <c r="T55" s="126">
        <f t="shared" si="20"/>
        <v>-0.32851004729283156</v>
      </c>
      <c r="U55" s="126">
        <f t="shared" si="21"/>
        <v>-0.44267659865417769</v>
      </c>
      <c r="V55" s="126">
        <f t="shared" si="22"/>
        <v>-0.1777057156378587</v>
      </c>
      <c r="W55" s="126">
        <f t="shared" si="23"/>
        <v>-0.32042268353093928</v>
      </c>
      <c r="X55" s="126">
        <f t="shared" si="24"/>
        <v>-0.34561539224878812</v>
      </c>
      <c r="Y55" s="126">
        <f t="shared" si="25"/>
        <v>-0.48044823477147203</v>
      </c>
      <c r="Z55" s="126">
        <f t="shared" si="26"/>
        <v>-0.37078521204809933</v>
      </c>
      <c r="AA55" s="126">
        <f t="shared" si="27"/>
        <v>-0.50453154973079362</v>
      </c>
      <c r="AB55" s="126">
        <f t="shared" si="28"/>
        <v>-0.15228103704158177</v>
      </c>
      <c r="AC55" s="126">
        <f t="shared" si="29"/>
        <v>-0.26346700947483737</v>
      </c>
      <c r="AD55" s="126">
        <f t="shared" si="30"/>
        <v>-0.40267175791241527</v>
      </c>
      <c r="AE55" s="126">
        <f t="shared" si="31"/>
        <v>-0.50479313058068875</v>
      </c>
      <c r="AF55" s="126">
        <f t="shared" si="32"/>
        <v>-0.20688255494114638</v>
      </c>
      <c r="AG55" s="126">
        <f t="shared" si="33"/>
        <v>-0.30637876570524858</v>
      </c>
      <c r="AH55" s="126">
        <f t="shared" si="34"/>
        <v>-0.22316573176308094</v>
      </c>
      <c r="AI55" s="126">
        <f t="shared" si="35"/>
        <v>-0.3221748228415241</v>
      </c>
      <c r="AJ55" s="126">
        <f t="shared" si="36"/>
        <v>-0.29051142020139037</v>
      </c>
      <c r="AK55" s="126">
        <f t="shared" si="37"/>
        <v>-0.38736597492375507</v>
      </c>
      <c r="AL55" s="126">
        <f t="shared" si="38"/>
        <v>-0.46912048131766176</v>
      </c>
      <c r="AM55" s="126">
        <f t="shared" si="39"/>
        <v>-0.56088329348535138</v>
      </c>
      <c r="AN55" s="126">
        <f t="shared" si="40"/>
        <v>-0.50619735370027041</v>
      </c>
      <c r="AO55" s="126">
        <f t="shared" si="41"/>
        <v>-0.59705466112784111</v>
      </c>
      <c r="AP55" s="126">
        <f t="shared" si="42"/>
        <v>-0.56288657061096725</v>
      </c>
      <c r="AQ55" s="126">
        <f t="shared" si="43"/>
        <v>-0.65240548157569933</v>
      </c>
    </row>
    <row r="56" spans="1:43" x14ac:dyDescent="0.2">
      <c r="A56" s="122">
        <f t="shared" si="45"/>
        <v>3.0000000000000034E-2</v>
      </c>
      <c r="B56" s="124">
        <f t="shared" si="44"/>
        <v>3368.0588000000002</v>
      </c>
      <c r="C56" s="28"/>
      <c r="D56" s="126">
        <f t="shared" si="4"/>
        <v>-6.5671393176032516E-2</v>
      </c>
      <c r="E56" s="126">
        <f t="shared" si="5"/>
        <v>-0.18729582582637802</v>
      </c>
      <c r="F56" s="126">
        <f t="shared" si="6"/>
        <v>-9.1755186388290083E-2</v>
      </c>
      <c r="G56" s="126">
        <f t="shared" si="7"/>
        <v>-0.21223225079527963</v>
      </c>
      <c r="H56" s="126">
        <f t="shared" si="8"/>
        <v>-0.28628059880369267</v>
      </c>
      <c r="I56" s="126">
        <f t="shared" si="9"/>
        <v>-0.39887650417080905</v>
      </c>
      <c r="J56" s="126">
        <f t="shared" si="10"/>
        <v>-0.31583597392007684</v>
      </c>
      <c r="K56" s="126">
        <f t="shared" si="11"/>
        <v>-0.42734144581614408</v>
      </c>
      <c r="L56" s="126">
        <f t="shared" si="12"/>
        <v>-0.11827806520636971</v>
      </c>
      <c r="M56" s="126">
        <f t="shared" si="13"/>
        <v>-0.23759763248844104</v>
      </c>
      <c r="N56" s="126">
        <f t="shared" si="14"/>
        <v>-1.473896684924274E-2</v>
      </c>
      <c r="O56" s="126">
        <f t="shared" si="15"/>
        <v>-0.13863438183926002</v>
      </c>
      <c r="P56" s="126">
        <f t="shared" si="16"/>
        <v>-0.2004994761458388</v>
      </c>
      <c r="Q56" s="126">
        <f t="shared" si="17"/>
        <v>-0.31635364700517443</v>
      </c>
      <c r="R56" s="126">
        <f t="shared" si="18"/>
        <v>-0.22876050759583835</v>
      </c>
      <c r="S56" s="126">
        <f t="shared" si="19"/>
        <v>-0.34348649122271796</v>
      </c>
      <c r="T56" s="126">
        <f t="shared" si="20"/>
        <v>-0.24305441401819797</v>
      </c>
      <c r="U56" s="126">
        <f t="shared" si="21"/>
        <v>-0.35722096537954406</v>
      </c>
      <c r="V56" s="126">
        <f t="shared" si="22"/>
        <v>-0.10934541420072394</v>
      </c>
      <c r="W56" s="126">
        <f t="shared" si="23"/>
        <v>-0.25206238209380449</v>
      </c>
      <c r="X56" s="126">
        <f t="shared" si="24"/>
        <v>-0.2732578363089328</v>
      </c>
      <c r="Y56" s="126">
        <f t="shared" si="25"/>
        <v>-0.4080906788316167</v>
      </c>
      <c r="Z56" s="126">
        <f t="shared" si="26"/>
        <v>-0.29783985059445894</v>
      </c>
      <c r="AA56" s="126">
        <f t="shared" si="27"/>
        <v>-0.43158618827715323</v>
      </c>
      <c r="AB56" s="126">
        <f t="shared" si="28"/>
        <v>-6.4534581874125044E-2</v>
      </c>
      <c r="AC56" s="126">
        <f t="shared" si="29"/>
        <v>-0.17572055430738065</v>
      </c>
      <c r="AD56" s="126">
        <f t="shared" si="30"/>
        <v>-0.3071366638331739</v>
      </c>
      <c r="AE56" s="126">
        <f t="shared" si="31"/>
        <v>-0.40925803650144726</v>
      </c>
      <c r="AF56" s="126">
        <f t="shared" si="32"/>
        <v>-0.10882681120537827</v>
      </c>
      <c r="AG56" s="126">
        <f t="shared" si="33"/>
        <v>-0.20832302196948049</v>
      </c>
      <c r="AH56" s="126">
        <f t="shared" si="34"/>
        <v>-0.12462755876202677</v>
      </c>
      <c r="AI56" s="126">
        <f t="shared" si="35"/>
        <v>-0.22363664984046991</v>
      </c>
      <c r="AJ56" s="126">
        <f t="shared" si="36"/>
        <v>-0.18978125863768164</v>
      </c>
      <c r="AK56" s="126">
        <f t="shared" si="37"/>
        <v>-0.28663581336004634</v>
      </c>
      <c r="AL56" s="126">
        <f t="shared" si="38"/>
        <v>-0.36280099617006051</v>
      </c>
      <c r="AM56" s="126">
        <f t="shared" si="39"/>
        <v>-0.45456380833775001</v>
      </c>
      <c r="AN56" s="126">
        <f t="shared" si="40"/>
        <v>-0.39881826420719674</v>
      </c>
      <c r="AO56" s="126">
        <f t="shared" si="41"/>
        <v>-0.48967557163476744</v>
      </c>
      <c r="AP56" s="126">
        <f t="shared" si="42"/>
        <v>-0.45390205728049993</v>
      </c>
      <c r="AQ56" s="126">
        <f t="shared" si="43"/>
        <v>-0.54342096824523201</v>
      </c>
    </row>
    <row r="57" spans="1:43" x14ac:dyDescent="0.2">
      <c r="A57" s="122">
        <f t="shared" si="45"/>
        <v>4.0000000000000036E-2</v>
      </c>
      <c r="B57" s="124">
        <f t="shared" si="44"/>
        <v>3400.7584000000002</v>
      </c>
      <c r="C57" s="28"/>
      <c r="D57" s="126">
        <f t="shared" si="4"/>
        <v>1.376914933004124E-2</v>
      </c>
      <c r="E57" s="126">
        <f t="shared" si="5"/>
        <v>-0.10785528332030427</v>
      </c>
      <c r="F57" s="126">
        <f t="shared" si="6"/>
        <v>-1.1558088631180245E-2</v>
      </c>
      <c r="G57" s="126">
        <f t="shared" si="7"/>
        <v>-0.13203515303816982</v>
      </c>
      <c r="H57" s="126">
        <f t="shared" si="8"/>
        <v>-0.20047009903254692</v>
      </c>
      <c r="I57" s="126">
        <f t="shared" si="9"/>
        <v>-0.31306600439966326</v>
      </c>
      <c r="J57" s="126">
        <f t="shared" si="10"/>
        <v>-0.2291863167557841</v>
      </c>
      <c r="K57" s="126">
        <f t="shared" si="11"/>
        <v>-0.3406917886518514</v>
      </c>
      <c r="L57" s="126">
        <f t="shared" si="12"/>
        <v>-3.7302990188739678E-2</v>
      </c>
      <c r="M57" s="126">
        <f t="shared" si="13"/>
        <v>-0.15662255747081102</v>
      </c>
      <c r="N57" s="126">
        <f t="shared" si="14"/>
        <v>6.3245443732176804E-2</v>
      </c>
      <c r="O57" s="126">
        <f t="shared" si="15"/>
        <v>-6.0649971257840468E-2</v>
      </c>
      <c r="P57" s="126">
        <f t="shared" si="16"/>
        <v>-0.11710229812392824</v>
      </c>
      <c r="Q57" s="126">
        <f t="shared" si="17"/>
        <v>-0.23295646898326389</v>
      </c>
      <c r="R57" s="126">
        <f t="shared" si="18"/>
        <v>-0.14454322214496695</v>
      </c>
      <c r="S57" s="126">
        <f t="shared" si="19"/>
        <v>-0.25926920577184659</v>
      </c>
      <c r="T57" s="126">
        <f t="shared" si="20"/>
        <v>-0.1584244519450152</v>
      </c>
      <c r="U57" s="126">
        <f t="shared" si="21"/>
        <v>-0.27259100330636127</v>
      </c>
      <c r="V57" s="126">
        <f t="shared" si="22"/>
        <v>-4.1645609094331335E-2</v>
      </c>
      <c r="W57" s="126">
        <f t="shared" si="23"/>
        <v>-0.1843625769874119</v>
      </c>
      <c r="X57" s="126">
        <f t="shared" si="24"/>
        <v>-0.20159939812009611</v>
      </c>
      <c r="Y57" s="126">
        <f t="shared" si="25"/>
        <v>-0.33643224064278004</v>
      </c>
      <c r="Z57" s="126">
        <f t="shared" si="26"/>
        <v>-0.22559928626095765</v>
      </c>
      <c r="AA57" s="126">
        <f t="shared" si="27"/>
        <v>-0.35934562394365194</v>
      </c>
      <c r="AB57" s="126">
        <f t="shared" si="28"/>
        <v>2.2364068200972732E-2</v>
      </c>
      <c r="AC57" s="126">
        <f t="shared" si="29"/>
        <v>-8.8821904232282867E-2</v>
      </c>
      <c r="AD57" s="126">
        <f t="shared" si="30"/>
        <v>-0.21252462857271778</v>
      </c>
      <c r="AE57" s="126">
        <f t="shared" si="31"/>
        <v>-0.31464600124099112</v>
      </c>
      <c r="AF57" s="126">
        <f t="shared" si="32"/>
        <v>-1.1718480772126769E-2</v>
      </c>
      <c r="AG57" s="126">
        <f t="shared" si="33"/>
        <v>-0.111214691536229</v>
      </c>
      <c r="AH57" s="126">
        <f t="shared" si="34"/>
        <v>-2.7041460288685558E-2</v>
      </c>
      <c r="AI57" s="126">
        <f t="shared" si="35"/>
        <v>-0.1260505513671287</v>
      </c>
      <c r="AJ57" s="126">
        <f t="shared" si="36"/>
        <v>-9.0024350566265898E-2</v>
      </c>
      <c r="AK57" s="126">
        <f t="shared" si="37"/>
        <v>-0.18687890528863063</v>
      </c>
      <c r="AL57" s="126">
        <f t="shared" si="38"/>
        <v>-0.25750876848548948</v>
      </c>
      <c r="AM57" s="126">
        <f t="shared" si="39"/>
        <v>-0.34927158065317898</v>
      </c>
      <c r="AN57" s="126">
        <f t="shared" si="40"/>
        <v>-0.2924766700603621</v>
      </c>
      <c r="AO57" s="126">
        <f t="shared" si="41"/>
        <v>-0.38333397748793285</v>
      </c>
      <c r="AP57" s="126">
        <f t="shared" si="42"/>
        <v>-0.34597055088021128</v>
      </c>
      <c r="AQ57" s="126">
        <f t="shared" si="43"/>
        <v>-0.43548946184494342</v>
      </c>
    </row>
    <row r="58" spans="1:43" x14ac:dyDescent="0.2">
      <c r="A58" s="122">
        <f t="shared" si="45"/>
        <v>5.0000000000000037E-2</v>
      </c>
      <c r="B58" s="124">
        <f t="shared" si="44"/>
        <v>3433.4580000000001</v>
      </c>
      <c r="C58" s="28"/>
      <c r="D58" s="126">
        <f t="shared" si="4"/>
        <v>9.2449483598581947E-2</v>
      </c>
      <c r="E58" s="126">
        <f t="shared" si="5"/>
        <v>-2.9174949051763554E-2</v>
      </c>
      <c r="F58" s="126">
        <f t="shared" si="6"/>
        <v>6.7871561014196433E-2</v>
      </c>
      <c r="G58" s="126">
        <f t="shared" si="7"/>
        <v>-5.260550339279315E-2</v>
      </c>
      <c r="H58" s="126">
        <f t="shared" si="8"/>
        <v>-0.11548076496262917</v>
      </c>
      <c r="I58" s="126">
        <f t="shared" si="9"/>
        <v>-0.22807667032974552</v>
      </c>
      <c r="J58" s="126">
        <f t="shared" si="10"/>
        <v>-0.14336585563016185</v>
      </c>
      <c r="K58" s="126">
        <f t="shared" si="11"/>
        <v>-0.25487132752622915</v>
      </c>
      <c r="L58" s="126">
        <f t="shared" si="12"/>
        <v>4.2897191844509006E-2</v>
      </c>
      <c r="M58" s="126">
        <f t="shared" si="13"/>
        <v>-7.6422375437562334E-2</v>
      </c>
      <c r="N58" s="126">
        <f t="shared" si="14"/>
        <v>0.14048358056655136</v>
      </c>
      <c r="O58" s="126">
        <f t="shared" si="15"/>
        <v>1.6588165576534079E-2</v>
      </c>
      <c r="P58" s="126">
        <f t="shared" si="16"/>
        <v>-3.4503191461040646E-2</v>
      </c>
      <c r="Q58" s="126">
        <f t="shared" si="17"/>
        <v>-0.1503573623203763</v>
      </c>
      <c r="R58" s="126">
        <f t="shared" si="18"/>
        <v>-6.1131856091457236E-2</v>
      </c>
      <c r="S58" s="126">
        <f t="shared" si="19"/>
        <v>-0.17585783971833685</v>
      </c>
      <c r="T58" s="126">
        <f t="shared" si="20"/>
        <v>-7.4604358388342423E-2</v>
      </c>
      <c r="U58" s="126">
        <f t="shared" si="21"/>
        <v>-0.18877090974968846</v>
      </c>
      <c r="V58" s="126">
        <f t="shared" si="22"/>
        <v>2.5406341051637391E-2</v>
      </c>
      <c r="W58" s="126">
        <f t="shared" si="23"/>
        <v>-0.11731062684144318</v>
      </c>
      <c r="X58" s="126">
        <f t="shared" si="24"/>
        <v>-0.1306266971289354</v>
      </c>
      <c r="Y58" s="126">
        <f t="shared" si="25"/>
        <v>-0.26545953965161934</v>
      </c>
      <c r="Z58" s="126">
        <f t="shared" si="26"/>
        <v>-0.15405002979568033</v>
      </c>
      <c r="AA58" s="126">
        <f t="shared" si="27"/>
        <v>-0.28779636747837467</v>
      </c>
      <c r="AB58" s="126">
        <f t="shared" si="28"/>
        <v>0.10843113949357797</v>
      </c>
      <c r="AC58" s="126">
        <f t="shared" si="29"/>
        <v>-2.7548329396776469E-3</v>
      </c>
      <c r="AD58" s="126">
        <f t="shared" si="30"/>
        <v>-0.118817985525178</v>
      </c>
      <c r="AE58" s="126">
        <f t="shared" si="31"/>
        <v>-0.22093935819345137</v>
      </c>
      <c r="AF58" s="126">
        <f t="shared" si="32"/>
        <v>8.4460569089773105E-2</v>
      </c>
      <c r="AG58" s="126">
        <f t="shared" si="33"/>
        <v>-1.5035641674329124E-2</v>
      </c>
      <c r="AH58" s="126">
        <f t="shared" si="34"/>
        <v>6.9610785600219285E-2</v>
      </c>
      <c r="AI58" s="126">
        <f t="shared" si="35"/>
        <v>-2.9398305478223842E-2</v>
      </c>
      <c r="AJ58" s="126">
        <f t="shared" si="36"/>
        <v>8.7779313045418909E-3</v>
      </c>
      <c r="AK58" s="126">
        <f t="shared" si="37"/>
        <v>-8.8076623417822839E-2</v>
      </c>
      <c r="AL58" s="126">
        <f t="shared" si="38"/>
        <v>-0.15322413737955456</v>
      </c>
      <c r="AM58" s="126">
        <f t="shared" si="39"/>
        <v>-0.24498694954724407</v>
      </c>
      <c r="AN58" s="126">
        <f t="shared" si="40"/>
        <v>-0.18715271443049547</v>
      </c>
      <c r="AO58" s="126">
        <f t="shared" si="41"/>
        <v>-0.27801002185806617</v>
      </c>
      <c r="AP58" s="126">
        <f t="shared" si="42"/>
        <v>-0.23907189770154652</v>
      </c>
      <c r="AQ58" s="126">
        <f t="shared" si="43"/>
        <v>-0.32859080866627871</v>
      </c>
    </row>
    <row r="59" spans="1:43" x14ac:dyDescent="0.2">
      <c r="A59" s="122">
        <f t="shared" si="45"/>
        <v>6.0000000000000039E-2</v>
      </c>
      <c r="B59" s="124">
        <f t="shared" si="44"/>
        <v>3466.1576</v>
      </c>
      <c r="C59" s="28"/>
      <c r="D59" s="126">
        <f t="shared" si="4"/>
        <v>0.17038402148698398</v>
      </c>
      <c r="E59" s="126">
        <f t="shared" si="5"/>
        <v>4.8759588836638487E-2</v>
      </c>
      <c r="F59" s="126">
        <f t="shared" si="6"/>
        <v>0.14654831165714868</v>
      </c>
      <c r="G59" s="126">
        <f t="shared" si="7"/>
        <v>2.6071247250159128E-2</v>
      </c>
      <c r="H59" s="126">
        <f t="shared" si="8"/>
        <v>-3.1297029118607669E-2</v>
      </c>
      <c r="I59" s="126">
        <f t="shared" si="9"/>
        <v>-0.14389293448572404</v>
      </c>
      <c r="J59" s="126">
        <f t="shared" si="10"/>
        <v>-5.8358870830538791E-2</v>
      </c>
      <c r="K59" s="126">
        <f t="shared" si="11"/>
        <v>-0.16986434272660608</v>
      </c>
      <c r="L59" s="126">
        <f t="shared" si="12"/>
        <v>0.12233717114091502</v>
      </c>
      <c r="M59" s="126">
        <f t="shared" si="13"/>
        <v>3.0176038588436861E-3</v>
      </c>
      <c r="N59" s="126">
        <f t="shared" si="14"/>
        <v>0.21698959134433191</v>
      </c>
      <c r="O59" s="126">
        <f t="shared" si="15"/>
        <v>9.3094176354314648E-2</v>
      </c>
      <c r="P59" s="126">
        <f t="shared" si="16"/>
        <v>4.7312973500791861E-2</v>
      </c>
      <c r="Q59" s="126">
        <f t="shared" si="17"/>
        <v>-6.8541197358543804E-2</v>
      </c>
      <c r="R59" s="126">
        <f t="shared" si="18"/>
        <v>2.1488869004012614E-2</v>
      </c>
      <c r="S59" s="126">
        <f t="shared" si="19"/>
        <v>-9.3237114622866976E-2</v>
      </c>
      <c r="T59" s="126">
        <f t="shared" si="20"/>
        <v>8.4212199576550514E-3</v>
      </c>
      <c r="U59" s="126">
        <f t="shared" si="21"/>
        <v>-0.10574533140369101</v>
      </c>
      <c r="V59" s="126">
        <f t="shared" si="22"/>
        <v>9.182271812633061E-2</v>
      </c>
      <c r="W59" s="126">
        <f t="shared" si="23"/>
        <v>-5.0894249766749965E-2</v>
      </c>
      <c r="X59" s="126">
        <f t="shared" si="24"/>
        <v>-6.0326733283339082E-2</v>
      </c>
      <c r="Y59" s="126">
        <f t="shared" si="25"/>
        <v>-0.19515957580602303</v>
      </c>
      <c r="Z59" s="126">
        <f t="shared" si="26"/>
        <v>-8.3178975538990826E-2</v>
      </c>
      <c r="AA59" s="126">
        <f t="shared" si="27"/>
        <v>-0.21692531322168512</v>
      </c>
      <c r="AB59" s="126">
        <f t="shared" si="28"/>
        <v>0.19368239688788419</v>
      </c>
      <c r="AC59" s="126">
        <f t="shared" si="29"/>
        <v>8.2496424454628611E-2</v>
      </c>
      <c r="AD59" s="126">
        <f t="shared" si="30"/>
        <v>-2.5999570467890424E-2</v>
      </c>
      <c r="AE59" s="126">
        <f t="shared" si="31"/>
        <v>-0.12812094313616379</v>
      </c>
      <c r="AF59" s="126">
        <f t="shared" si="32"/>
        <v>0.17972795547313006</v>
      </c>
      <c r="AG59" s="126">
        <f t="shared" si="33"/>
        <v>8.0231744709027802E-2</v>
      </c>
      <c r="AH59" s="126">
        <f t="shared" si="34"/>
        <v>0.16534688267269701</v>
      </c>
      <c r="AI59" s="126">
        <f t="shared" si="35"/>
        <v>6.6337791594253875E-2</v>
      </c>
      <c r="AJ59" s="126">
        <f t="shared" si="36"/>
        <v>0.10664368456431071</v>
      </c>
      <c r="AK59" s="126">
        <f t="shared" si="37"/>
        <v>9.7891298419459753E-3</v>
      </c>
      <c r="AL59" s="126">
        <f t="shared" si="38"/>
        <v>-4.9928001062131265E-2</v>
      </c>
      <c r="AM59" s="126">
        <f t="shared" si="39"/>
        <v>-0.1416908132298208</v>
      </c>
      <c r="AN59" s="126">
        <f t="shared" si="40"/>
        <v>-8.282710515465358E-2</v>
      </c>
      <c r="AO59" s="126">
        <f t="shared" si="41"/>
        <v>-0.17368441258222431</v>
      </c>
      <c r="AP59" s="126">
        <f t="shared" si="42"/>
        <v>-0.13318651714460375</v>
      </c>
      <c r="AQ59" s="126">
        <f t="shared" si="43"/>
        <v>-0.22270542810933594</v>
      </c>
    </row>
    <row r="60" spans="1:43" x14ac:dyDescent="0.2">
      <c r="A60" s="122">
        <f t="shared" si="45"/>
        <v>7.0000000000000034E-2</v>
      </c>
      <c r="B60" s="124">
        <f t="shared" si="44"/>
        <v>3498.8572000000004</v>
      </c>
      <c r="C60" s="28"/>
      <c r="D60" s="126">
        <f t="shared" si="4"/>
        <v>0.24758676887272765</v>
      </c>
      <c r="E60" s="126">
        <f t="shared" si="5"/>
        <v>0.12596233622238212</v>
      </c>
      <c r="F60" s="126">
        <f t="shared" si="6"/>
        <v>0.22448630256070659</v>
      </c>
      <c r="G60" s="126">
        <f t="shared" si="7"/>
        <v>0.10400923815371703</v>
      </c>
      <c r="H60" s="126">
        <f t="shared" si="8"/>
        <v>5.2096237441344936E-2</v>
      </c>
      <c r="I60" s="126">
        <f t="shared" si="9"/>
        <v>-6.0499667925771425E-2</v>
      </c>
      <c r="J60" s="126">
        <f t="shared" si="10"/>
        <v>2.5849914533745424E-2</v>
      </c>
      <c r="K60" s="126">
        <f t="shared" si="11"/>
        <v>-8.565555736232186E-2</v>
      </c>
      <c r="L60" s="126">
        <f t="shared" si="12"/>
        <v>0.20103122412588595</v>
      </c>
      <c r="M60" s="126">
        <f t="shared" si="13"/>
        <v>8.1711656843814623E-2</v>
      </c>
      <c r="N60" s="126">
        <f t="shared" si="14"/>
        <v>0.29277722521759253</v>
      </c>
      <c r="O60" s="126">
        <f t="shared" si="15"/>
        <v>0.16888181022757526</v>
      </c>
      <c r="P60" s="126">
        <f t="shared" si="16"/>
        <v>0.12836090021928401</v>
      </c>
      <c r="Q60" s="126">
        <f t="shared" si="17"/>
        <v>1.2506729359948341E-2</v>
      </c>
      <c r="R60" s="126">
        <f t="shared" si="18"/>
        <v>0.10333380118935841</v>
      </c>
      <c r="S60" s="126">
        <f t="shared" si="19"/>
        <v>-1.1392182437521194E-2</v>
      </c>
      <c r="T60" s="126">
        <f t="shared" si="20"/>
        <v>9.0667203898431956E-2</v>
      </c>
      <c r="U60" s="126">
        <f t="shared" si="21"/>
        <v>-2.3499347462914096E-2</v>
      </c>
      <c r="V60" s="126">
        <f t="shared" si="22"/>
        <v>0.15761545803987559</v>
      </c>
      <c r="W60" s="126">
        <f t="shared" si="23"/>
        <v>1.4898490146795031E-2</v>
      </c>
      <c r="X60" s="126">
        <f t="shared" si="24"/>
        <v>9.3131272592393254E-3</v>
      </c>
      <c r="Y60" s="126">
        <f t="shared" si="25"/>
        <v>-0.12551971526344463</v>
      </c>
      <c r="Z60" s="126">
        <f t="shared" si="26"/>
        <v>-1.2973387015769005E-2</v>
      </c>
      <c r="AA60" s="126">
        <f t="shared" si="27"/>
        <v>-0.14671972469846331</v>
      </c>
      <c r="AB60" s="126">
        <f t="shared" si="28"/>
        <v>0.27813316117360204</v>
      </c>
      <c r="AC60" s="126">
        <f t="shared" si="29"/>
        <v>0.16694718874034647</v>
      </c>
      <c r="AD60" s="126">
        <f t="shared" si="30"/>
        <v>6.5947297308165967E-2</v>
      </c>
      <c r="AE60" s="126">
        <f t="shared" si="31"/>
        <v>-3.6174075360107409E-2</v>
      </c>
      <c r="AF60" s="126">
        <f t="shared" si="32"/>
        <v>0.27410079919982916</v>
      </c>
      <c r="AG60" s="126">
        <f t="shared" si="33"/>
        <v>0.17460458843572693</v>
      </c>
      <c r="AH60" s="126">
        <f t="shared" si="34"/>
        <v>0.26018403598420442</v>
      </c>
      <c r="AI60" s="126">
        <f t="shared" si="35"/>
        <v>0.16117494490576131</v>
      </c>
      <c r="AJ60" s="126">
        <f t="shared" si="36"/>
        <v>0.20359049699615817</v>
      </c>
      <c r="AK60" s="126">
        <f t="shared" si="37"/>
        <v>0.10673594227379346</v>
      </c>
      <c r="AL60" s="126">
        <f t="shared" si="38"/>
        <v>5.2398204162269438E-2</v>
      </c>
      <c r="AM60" s="126">
        <f t="shared" si="39"/>
        <v>-3.9364608005420069E-2</v>
      </c>
      <c r="AN60" s="126">
        <f t="shared" si="40"/>
        <v>2.0518906472693346E-2</v>
      </c>
      <c r="AO60" s="126">
        <f t="shared" si="41"/>
        <v>-7.0338400954877353E-2</v>
      </c>
      <c r="AP60" s="126">
        <f t="shared" si="42"/>
        <v>-2.8295380192116668E-2</v>
      </c>
      <c r="AQ60" s="126">
        <f t="shared" si="43"/>
        <v>-0.11781429115684883</v>
      </c>
    </row>
    <row r="61" spans="1:43" x14ac:dyDescent="0.2">
      <c r="A61" s="122">
        <f t="shared" si="45"/>
        <v>8.0000000000000029E-2</v>
      </c>
      <c r="B61" s="124">
        <f t="shared" si="44"/>
        <v>3531.5568000000003</v>
      </c>
      <c r="C61" s="28"/>
      <c r="D61" s="126">
        <f t="shared" si="4"/>
        <v>0.32407134076015987</v>
      </c>
      <c r="E61" s="126">
        <f t="shared" si="5"/>
        <v>0.20244690810981433</v>
      </c>
      <c r="F61" s="126">
        <f t="shared" si="6"/>
        <v>0.3016992783922598</v>
      </c>
      <c r="G61" s="126">
        <f t="shared" si="7"/>
        <v>0.18122221398527025</v>
      </c>
      <c r="H61" s="126">
        <f t="shared" si="8"/>
        <v>0.13471374144367321</v>
      </c>
      <c r="I61" s="126">
        <f t="shared" si="9"/>
        <v>2.2117836076556853E-2</v>
      </c>
      <c r="J61" s="126">
        <f t="shared" si="10"/>
        <v>0.10927535100904284</v>
      </c>
      <c r="K61" s="126">
        <f t="shared" si="11"/>
        <v>-2.2301208870244495E-3</v>
      </c>
      <c r="L61" s="126">
        <f t="shared" si="12"/>
        <v>0.27899322880130151</v>
      </c>
      <c r="M61" s="126">
        <f t="shared" si="13"/>
        <v>0.15967366151923013</v>
      </c>
      <c r="N61" s="126">
        <f t="shared" si="14"/>
        <v>0.36785984762991442</v>
      </c>
      <c r="O61" s="126">
        <f t="shared" si="15"/>
        <v>0.24396443263989714</v>
      </c>
      <c r="P61" s="126">
        <f t="shared" si="16"/>
        <v>0.20865488181109126</v>
      </c>
      <c r="Q61" s="126">
        <f t="shared" si="17"/>
        <v>9.2800710951755627E-2</v>
      </c>
      <c r="R61" s="126">
        <f t="shared" si="18"/>
        <v>0.18441737413624612</v>
      </c>
      <c r="S61" s="126">
        <f t="shared" si="19"/>
        <v>6.9691390509366541E-2</v>
      </c>
      <c r="T61" s="126">
        <f t="shared" si="20"/>
        <v>0.17214809783268614</v>
      </c>
      <c r="U61" s="126">
        <f t="shared" si="21"/>
        <v>5.798154647134008E-2</v>
      </c>
      <c r="V61" s="126">
        <f t="shared" si="22"/>
        <v>0.22279616359748358</v>
      </c>
      <c r="W61" s="126">
        <f t="shared" si="23"/>
        <v>8.0079195704402986E-2</v>
      </c>
      <c r="X61" s="126">
        <f t="shared" si="24"/>
        <v>7.830516575867702E-2</v>
      </c>
      <c r="Y61" s="126">
        <f t="shared" si="25"/>
        <v>-5.6527676764006919E-2</v>
      </c>
      <c r="Z61" s="126">
        <f t="shared" si="26"/>
        <v>5.6579116802189786E-2</v>
      </c>
      <c r="AA61" s="126">
        <f t="shared" si="27"/>
        <v>-7.7167220880504511E-2</v>
      </c>
      <c r="AB61" s="126">
        <f t="shared" si="28"/>
        <v>0.36179832557100522</v>
      </c>
      <c r="AC61" s="126">
        <f t="shared" si="29"/>
        <v>0.25061235313774954</v>
      </c>
      <c r="AD61" s="126">
        <f t="shared" si="30"/>
        <v>0.15703883299023103</v>
      </c>
      <c r="AE61" s="126">
        <f t="shared" si="31"/>
        <v>5.4917460321957663E-2</v>
      </c>
      <c r="AF61" s="126">
        <f t="shared" si="32"/>
        <v>0.36759574328738481</v>
      </c>
      <c r="AG61" s="126">
        <f t="shared" si="33"/>
        <v>0.26809953252328256</v>
      </c>
      <c r="AH61" s="126">
        <f t="shared" si="34"/>
        <v>0.35413897043505449</v>
      </c>
      <c r="AI61" s="126">
        <f t="shared" si="35"/>
        <v>0.25512987935661136</v>
      </c>
      <c r="AJ61" s="126">
        <f t="shared" si="36"/>
        <v>0.29963546554698101</v>
      </c>
      <c r="AK61" s="126">
        <f t="shared" si="37"/>
        <v>0.2027809108246163</v>
      </c>
      <c r="AL61" s="126">
        <f t="shared" si="38"/>
        <v>0.15377252391735824</v>
      </c>
      <c r="AM61" s="126">
        <f t="shared" si="39"/>
        <v>6.2009711749668732E-2</v>
      </c>
      <c r="AN61" s="126">
        <f t="shared" si="40"/>
        <v>0.12290354592207468</v>
      </c>
      <c r="AO61" s="126">
        <f t="shared" si="41"/>
        <v>3.2046238494503991E-2</v>
      </c>
      <c r="AP61" s="126">
        <f t="shared" si="42"/>
        <v>7.5620011115293734E-2</v>
      </c>
      <c r="AQ61" s="126">
        <f t="shared" si="43"/>
        <v>-1.389889984943841E-2</v>
      </c>
    </row>
    <row r="62" spans="1:43" x14ac:dyDescent="0.2">
      <c r="A62" s="122">
        <f t="shared" si="45"/>
        <v>9.0000000000000024E-2</v>
      </c>
      <c r="B62" s="124">
        <f t="shared" si="44"/>
        <v>3564.2564000000002</v>
      </c>
      <c r="C62" s="28"/>
      <c r="D62" s="126">
        <f t="shared" si="4"/>
        <v>0.3998509756910843</v>
      </c>
      <c r="E62" s="126">
        <f t="shared" si="5"/>
        <v>0.27822654304073879</v>
      </c>
      <c r="F62" s="126">
        <f t="shared" si="6"/>
        <v>0.37820060377141107</v>
      </c>
      <c r="G62" s="126">
        <f t="shared" si="7"/>
        <v>0.25772353936442149</v>
      </c>
      <c r="H62" s="126">
        <f t="shared" si="8"/>
        <v>0.2165697829655501</v>
      </c>
      <c r="I62" s="126">
        <f t="shared" si="9"/>
        <v>0.10397387759843374</v>
      </c>
      <c r="J62" s="126">
        <f t="shared" si="10"/>
        <v>0.19193187851573543</v>
      </c>
      <c r="K62" s="126">
        <f t="shared" si="11"/>
        <v>8.0426406619668128E-2</v>
      </c>
      <c r="L62" s="126">
        <f t="shared" si="12"/>
        <v>0.3562366794344734</v>
      </c>
      <c r="M62" s="126">
        <f t="shared" si="13"/>
        <v>0.23691711215240199</v>
      </c>
      <c r="N62" s="126">
        <f t="shared" si="14"/>
        <v>0.44225045446283645</v>
      </c>
      <c r="O62" s="126">
        <f t="shared" si="15"/>
        <v>0.31835503947281918</v>
      </c>
      <c r="P62" s="126">
        <f t="shared" si="16"/>
        <v>0.28820881618013755</v>
      </c>
      <c r="Q62" s="126">
        <f t="shared" si="17"/>
        <v>0.17235464532080189</v>
      </c>
      <c r="R62" s="126">
        <f t="shared" si="18"/>
        <v>0.26475362241718592</v>
      </c>
      <c r="S62" s="126">
        <f t="shared" si="19"/>
        <v>0.15002763879030634</v>
      </c>
      <c r="T62" s="126">
        <f t="shared" si="20"/>
        <v>0.25287800510432379</v>
      </c>
      <c r="U62" s="126">
        <f t="shared" si="21"/>
        <v>0.13871145374297772</v>
      </c>
      <c r="V62" s="126">
        <f t="shared" si="22"/>
        <v>0.28737611678026703</v>
      </c>
      <c r="W62" s="126">
        <f t="shared" si="23"/>
        <v>0.14465914888718651</v>
      </c>
      <c r="X62" s="126">
        <f t="shared" si="24"/>
        <v>0.14666132389109349</v>
      </c>
      <c r="Y62" s="126">
        <f t="shared" si="25"/>
        <v>1.1828481368409539E-2</v>
      </c>
      <c r="Z62" s="126">
        <f t="shared" si="26"/>
        <v>0.12549057460068277</v>
      </c>
      <c r="AA62" s="126">
        <f t="shared" si="27"/>
        <v>-8.2557630820115496E-3</v>
      </c>
      <c r="AB62" s="126">
        <f t="shared" si="28"/>
        <v>0.44469237149443913</v>
      </c>
      <c r="AC62" s="126">
        <f t="shared" si="29"/>
        <v>0.33350639906118351</v>
      </c>
      <c r="AD62" s="126">
        <f t="shared" si="30"/>
        <v>0.2472908034064823</v>
      </c>
      <c r="AE62" s="126">
        <f t="shared" si="31"/>
        <v>0.1451694307382089</v>
      </c>
      <c r="AF62" s="126">
        <f t="shared" si="32"/>
        <v>0.46022897056451045</v>
      </c>
      <c r="AG62" s="126">
        <f t="shared" si="33"/>
        <v>0.36073275980040825</v>
      </c>
      <c r="AH62" s="126">
        <f t="shared" si="34"/>
        <v>0.4472279484726559</v>
      </c>
      <c r="AI62" s="126">
        <f t="shared" si="35"/>
        <v>0.34821885739421271</v>
      </c>
      <c r="AJ62" s="126">
        <f t="shared" si="36"/>
        <v>0.3947952144234656</v>
      </c>
      <c r="AK62" s="126">
        <f t="shared" si="37"/>
        <v>0.29794065970110084</v>
      </c>
      <c r="AL62" s="126">
        <f t="shared" si="38"/>
        <v>0.25421250485518376</v>
      </c>
      <c r="AM62" s="126">
        <f t="shared" si="39"/>
        <v>0.16244969268749423</v>
      </c>
      <c r="AN62" s="126">
        <f t="shared" si="40"/>
        <v>0.22434453471949553</v>
      </c>
      <c r="AO62" s="126">
        <f t="shared" si="41"/>
        <v>0.13348722729192483</v>
      </c>
      <c r="AP62" s="126">
        <f t="shared" si="42"/>
        <v>0.17857764325801695</v>
      </c>
      <c r="AQ62" s="126">
        <f t="shared" si="43"/>
        <v>8.9058732293284801E-2</v>
      </c>
    </row>
    <row r="63" spans="1:43" x14ac:dyDescent="0.2">
      <c r="A63" s="122">
        <f t="shared" si="45"/>
        <v>0.10000000000000002</v>
      </c>
      <c r="B63" s="124">
        <f t="shared" si="44"/>
        <v>3596.9560000000001</v>
      </c>
      <c r="C63" s="28"/>
      <c r="D63" s="126">
        <f t="shared" si="4"/>
        <v>0.4749385494973048</v>
      </c>
      <c r="E63" s="126">
        <f t="shared" si="5"/>
        <v>0.35331411684695924</v>
      </c>
      <c r="F63" s="126">
        <f t="shared" si="6"/>
        <v>0.45400327715347061</v>
      </c>
      <c r="G63" s="126">
        <f t="shared" si="7"/>
        <v>0.33352621274648109</v>
      </c>
      <c r="H63" s="126">
        <f t="shared" si="8"/>
        <v>0.29767827029016702</v>
      </c>
      <c r="I63" s="126">
        <f t="shared" si="9"/>
        <v>0.18508236492305066</v>
      </c>
      <c r="J63" s="126">
        <f t="shared" si="10"/>
        <v>0.27383354134879173</v>
      </c>
      <c r="K63" s="126">
        <f t="shared" si="11"/>
        <v>0.16232806945272446</v>
      </c>
      <c r="L63" s="126">
        <f t="shared" si="12"/>
        <v>0.43277470057633038</v>
      </c>
      <c r="M63" s="126">
        <f t="shared" si="13"/>
        <v>0.313455133294259</v>
      </c>
      <c r="N63" s="126">
        <f t="shared" si="14"/>
        <v>0.51596168553630462</v>
      </c>
      <c r="O63" s="126">
        <f t="shared" si="15"/>
        <v>0.3920662705462874</v>
      </c>
      <c r="P63" s="126">
        <f t="shared" si="16"/>
        <v>0.36703622045512746</v>
      </c>
      <c r="Q63" s="126">
        <f t="shared" si="17"/>
        <v>0.25118204959579177</v>
      </c>
      <c r="R63" s="126">
        <f t="shared" si="18"/>
        <v>0.3443561960850125</v>
      </c>
      <c r="S63" s="126">
        <f t="shared" si="19"/>
        <v>0.22963021245813292</v>
      </c>
      <c r="T63" s="126">
        <f t="shared" si="20"/>
        <v>0.33287064265336741</v>
      </c>
      <c r="U63" s="126">
        <f t="shared" si="21"/>
        <v>0.21870409129202131</v>
      </c>
      <c r="V63" s="126">
        <f t="shared" si="22"/>
        <v>0.35136629046525086</v>
      </c>
      <c r="W63" s="126">
        <f t="shared" si="23"/>
        <v>0.20864932257217031</v>
      </c>
      <c r="X63" s="126">
        <f t="shared" si="24"/>
        <v>0.21439321615418289</v>
      </c>
      <c r="Y63" s="126">
        <f t="shared" si="25"/>
        <v>7.9560373631498954E-2</v>
      </c>
      <c r="Z63" s="126">
        <f t="shared" si="26"/>
        <v>0.19377269522920273</v>
      </c>
      <c r="AA63" s="126">
        <f t="shared" si="27"/>
        <v>6.0026357546508417E-2</v>
      </c>
      <c r="AB63" s="126">
        <f t="shared" si="28"/>
        <v>0.52682938359598508</v>
      </c>
      <c r="AC63" s="126">
        <f t="shared" si="29"/>
        <v>0.41564341116272946</v>
      </c>
      <c r="AD63" s="126">
        <f t="shared" si="30"/>
        <v>0.33671854340502361</v>
      </c>
      <c r="AE63" s="126">
        <f t="shared" si="31"/>
        <v>0.23459717073675027</v>
      </c>
      <c r="AF63" s="126">
        <f t="shared" si="32"/>
        <v>0.55201622048224874</v>
      </c>
      <c r="AG63" s="126">
        <f t="shared" si="33"/>
        <v>0.45252000971814654</v>
      </c>
      <c r="AH63" s="126">
        <f t="shared" si="34"/>
        <v>0.53946678698534234</v>
      </c>
      <c r="AI63" s="126">
        <f t="shared" si="35"/>
        <v>0.4404576959068992</v>
      </c>
      <c r="AJ63" s="126">
        <f t="shared" si="36"/>
        <v>0.48908591236173915</v>
      </c>
      <c r="AK63" s="126">
        <f t="shared" si="37"/>
        <v>0.39223135763937444</v>
      </c>
      <c r="AL63" s="126">
        <f t="shared" si="38"/>
        <v>0.35373521288404847</v>
      </c>
      <c r="AM63" s="126">
        <f t="shared" si="39"/>
        <v>0.26197240071635897</v>
      </c>
      <c r="AN63" s="126">
        <f t="shared" si="40"/>
        <v>0.32485910885600888</v>
      </c>
      <c r="AO63" s="126">
        <f t="shared" si="41"/>
        <v>0.23400180142843818</v>
      </c>
      <c r="AP63" s="126">
        <f t="shared" si="42"/>
        <v>0.28059500992225528</v>
      </c>
      <c r="AQ63" s="126">
        <f t="shared" si="43"/>
        <v>0.19107609895752312</v>
      </c>
    </row>
    <row r="64" spans="1:43" x14ac:dyDescent="0.2">
      <c r="A64" s="122">
        <f t="shared" si="45"/>
        <v>0.11000000000000001</v>
      </c>
      <c r="B64" s="124">
        <f t="shared" si="44"/>
        <v>3629.6556000000005</v>
      </c>
      <c r="C64" s="28"/>
      <c r="D64" s="126">
        <f t="shared" si="4"/>
        <v>0.54934658843085693</v>
      </c>
      <c r="E64" s="126">
        <f t="shared" si="5"/>
        <v>0.42772215578051137</v>
      </c>
      <c r="F64" s="126">
        <f t="shared" si="6"/>
        <v>0.52911994408475049</v>
      </c>
      <c r="G64" s="126">
        <f t="shared" si="7"/>
        <v>0.40864287967776081</v>
      </c>
      <c r="H64" s="126">
        <f t="shared" si="8"/>
        <v>0.3780527340898151</v>
      </c>
      <c r="I64" s="126">
        <f t="shared" si="9"/>
        <v>0.26545682872269877</v>
      </c>
      <c r="J64" s="126">
        <f t="shared" si="10"/>
        <v>0.35499400249955165</v>
      </c>
      <c r="K64" s="126">
        <f t="shared" si="11"/>
        <v>0.24348853060348438</v>
      </c>
      <c r="L64" s="126">
        <f t="shared" si="12"/>
        <v>0.5086200604452964</v>
      </c>
      <c r="M64" s="126">
        <f t="shared" si="13"/>
        <v>0.38930049316322501</v>
      </c>
      <c r="N64" s="126">
        <f t="shared" si="14"/>
        <v>0.58900583749824109</v>
      </c>
      <c r="O64" s="126">
        <f t="shared" si="15"/>
        <v>0.46511042250822376</v>
      </c>
      <c r="P64" s="126">
        <f t="shared" si="16"/>
        <v>0.44515024477373255</v>
      </c>
      <c r="Q64" s="126">
        <f t="shared" si="17"/>
        <v>0.3292960739143968</v>
      </c>
      <c r="R64" s="126">
        <f t="shared" si="18"/>
        <v>0.42323837459263353</v>
      </c>
      <c r="S64" s="126">
        <f t="shared" si="19"/>
        <v>0.30851239096575395</v>
      </c>
      <c r="T64" s="126">
        <f t="shared" si="20"/>
        <v>0.41213935500392784</v>
      </c>
      <c r="U64" s="126">
        <f t="shared" si="21"/>
        <v>0.29797280364258172</v>
      </c>
      <c r="V64" s="126">
        <f t="shared" si="22"/>
        <v>0.41477735961505197</v>
      </c>
      <c r="W64" s="126">
        <f t="shared" si="23"/>
        <v>0.27206039172197138</v>
      </c>
      <c r="X64" s="126">
        <f t="shared" si="24"/>
        <v>0.28151214171117844</v>
      </c>
      <c r="Y64" s="126">
        <f t="shared" si="25"/>
        <v>0.14667929918849451</v>
      </c>
      <c r="Z64" s="126">
        <f t="shared" si="26"/>
        <v>0.2614368696411265</v>
      </c>
      <c r="AA64" s="126">
        <f t="shared" si="27"/>
        <v>0.12769053195843219</v>
      </c>
      <c r="AB64" s="126">
        <f t="shared" si="28"/>
        <v>0.60822306412839777</v>
      </c>
      <c r="AC64" s="126">
        <f t="shared" si="29"/>
        <v>0.49703709169514221</v>
      </c>
      <c r="AD64" s="126">
        <f t="shared" si="30"/>
        <v>0.42533697149171995</v>
      </c>
      <c r="AE64" s="126">
        <f t="shared" si="31"/>
        <v>0.32321559882344653</v>
      </c>
      <c r="AF64" s="126">
        <f t="shared" si="32"/>
        <v>0.6429728051643977</v>
      </c>
      <c r="AG64" s="126">
        <f t="shared" si="33"/>
        <v>0.54347659440029539</v>
      </c>
      <c r="AH64" s="126">
        <f t="shared" si="34"/>
        <v>0.63087087343178949</v>
      </c>
      <c r="AI64" s="126">
        <f t="shared" si="35"/>
        <v>0.53186178235334636</v>
      </c>
      <c r="AJ64" s="126">
        <f t="shared" si="36"/>
        <v>0.5825232891155695</v>
      </c>
      <c r="AK64" s="126">
        <f t="shared" si="37"/>
        <v>0.48566873439320479</v>
      </c>
      <c r="AL64" s="126">
        <f t="shared" si="38"/>
        <v>0.45235725057160342</v>
      </c>
      <c r="AM64" s="126">
        <f t="shared" si="39"/>
        <v>0.36059443840391386</v>
      </c>
      <c r="AN64" s="126">
        <f t="shared" si="40"/>
        <v>0.42446403636425845</v>
      </c>
      <c r="AO64" s="126">
        <f t="shared" si="41"/>
        <v>0.33360672893668775</v>
      </c>
      <c r="AP64" s="126">
        <f t="shared" si="42"/>
        <v>0.38168912983937053</v>
      </c>
      <c r="AQ64" s="126">
        <f t="shared" si="43"/>
        <v>0.2921702188746384</v>
      </c>
    </row>
    <row r="65" spans="1:43" x14ac:dyDescent="0.2">
      <c r="A65" s="122">
        <f t="shared" si="45"/>
        <v>0.12000000000000001</v>
      </c>
      <c r="B65" s="124">
        <f t="shared" si="44"/>
        <v>3662.3552000000004</v>
      </c>
      <c r="C65" s="28"/>
      <c r="D65" s="126">
        <f t="shared" si="4"/>
        <v>0.62308728170540595</v>
      </c>
      <c r="E65" s="126">
        <f t="shared" si="5"/>
        <v>0.50146284905506056</v>
      </c>
      <c r="F65" s="126">
        <f t="shared" si="6"/>
        <v>0.60356290986338823</v>
      </c>
      <c r="G65" s="126">
        <f t="shared" si="7"/>
        <v>0.4830858454563986</v>
      </c>
      <c r="H65" s="126">
        <f t="shared" si="8"/>
        <v>0.45770634097292739</v>
      </c>
      <c r="I65" s="126">
        <f t="shared" si="9"/>
        <v>0.34511043560581106</v>
      </c>
      <c r="J65" s="126">
        <f t="shared" si="10"/>
        <v>0.4354265573352461</v>
      </c>
      <c r="K65" s="126">
        <f t="shared" si="11"/>
        <v>0.3239210854391788</v>
      </c>
      <c r="L65" s="126">
        <f t="shared" si="12"/>
        <v>0.58378518371094301</v>
      </c>
      <c r="M65" s="126">
        <f t="shared" si="13"/>
        <v>0.46446561642887157</v>
      </c>
      <c r="N65" s="126">
        <f t="shared" si="14"/>
        <v>0.66139487613605608</v>
      </c>
      <c r="O65" s="126">
        <f t="shared" si="15"/>
        <v>0.53749946114603875</v>
      </c>
      <c r="P65" s="126">
        <f t="shared" si="16"/>
        <v>0.52256368544864606</v>
      </c>
      <c r="Q65" s="126">
        <f t="shared" si="17"/>
        <v>0.40670951458931043</v>
      </c>
      <c r="R65" s="126">
        <f t="shared" si="18"/>
        <v>0.50141308008854812</v>
      </c>
      <c r="S65" s="126">
        <f t="shared" si="19"/>
        <v>0.38668709646166849</v>
      </c>
      <c r="T65" s="126">
        <f t="shared" si="20"/>
        <v>0.49069712762485745</v>
      </c>
      <c r="U65" s="126">
        <f t="shared" si="21"/>
        <v>0.37653057626351139</v>
      </c>
      <c r="V65" s="126">
        <f t="shared" si="22"/>
        <v>0.47761971196575098</v>
      </c>
      <c r="W65" s="126">
        <f t="shared" si="23"/>
        <v>0.3349027440726704</v>
      </c>
      <c r="X65" s="126">
        <f t="shared" si="24"/>
        <v>0.34802909570368618</v>
      </c>
      <c r="Y65" s="126">
        <f t="shared" si="25"/>
        <v>0.21319625318100222</v>
      </c>
      <c r="Z65" s="126">
        <f t="shared" si="26"/>
        <v>0.32849418229844984</v>
      </c>
      <c r="AA65" s="126">
        <f t="shared" si="27"/>
        <v>0.19474784461575559</v>
      </c>
      <c r="AB65" s="126">
        <f t="shared" si="28"/>
        <v>0.68888674666392813</v>
      </c>
      <c r="AC65" s="126">
        <f t="shared" si="29"/>
        <v>0.57770077423067256</v>
      </c>
      <c r="AD65" s="126">
        <f t="shared" si="30"/>
        <v>0.51316060476674275</v>
      </c>
      <c r="AE65" s="126">
        <f t="shared" si="31"/>
        <v>0.41103923209846932</v>
      </c>
      <c r="AF65" s="126">
        <f t="shared" si="32"/>
        <v>0.73311362473816533</v>
      </c>
      <c r="AG65" s="126">
        <f t="shared" si="33"/>
        <v>0.63361741397406302</v>
      </c>
      <c r="AH65" s="126">
        <f t="shared" si="34"/>
        <v>0.7214551812470642</v>
      </c>
      <c r="AI65" s="126">
        <f t="shared" si="35"/>
        <v>0.62244609016862107</v>
      </c>
      <c r="AJ65" s="126">
        <f t="shared" si="36"/>
        <v>0.67512265120514003</v>
      </c>
      <c r="AK65" s="126">
        <f t="shared" si="37"/>
        <v>0.57826809648277522</v>
      </c>
      <c r="AL65" s="126">
        <f t="shared" si="38"/>
        <v>0.5500947737675016</v>
      </c>
      <c r="AM65" s="126">
        <f t="shared" si="39"/>
        <v>0.45833196159981199</v>
      </c>
      <c r="AN65" s="126">
        <f t="shared" si="40"/>
        <v>0.52317563410679591</v>
      </c>
      <c r="AO65" s="126">
        <f t="shared" si="41"/>
        <v>0.43231832667922521</v>
      </c>
      <c r="AP65" s="126">
        <f t="shared" si="42"/>
        <v>0.48187656382517563</v>
      </c>
      <c r="AQ65" s="126">
        <f t="shared" si="43"/>
        <v>0.3923576528604435</v>
      </c>
    </row>
    <row r="66" spans="1:43" x14ac:dyDescent="0.2">
      <c r="A66" s="122">
        <f t="shared" si="45"/>
        <v>0.13</v>
      </c>
      <c r="B66" s="124">
        <f t="shared" si="44"/>
        <v>3695.0547999999999</v>
      </c>
      <c r="C66" s="28"/>
      <c r="D66" s="126">
        <f t="shared" si="4"/>
        <v>0.69617249348025212</v>
      </c>
      <c r="E66" s="126">
        <f t="shared" si="5"/>
        <v>0.57454806082990661</v>
      </c>
      <c r="F66" s="126">
        <f t="shared" si="6"/>
        <v>0.67734415163748796</v>
      </c>
      <c r="G66" s="126">
        <f t="shared" si="7"/>
        <v>0.55686708723049838</v>
      </c>
      <c r="H66" s="126">
        <f t="shared" si="8"/>
        <v>0.53665190642900329</v>
      </c>
      <c r="I66" s="126">
        <f t="shared" si="9"/>
        <v>0.4240560010618869</v>
      </c>
      <c r="J66" s="126">
        <f t="shared" si="10"/>
        <v>0.515144146670513</v>
      </c>
      <c r="K66" s="126">
        <f t="shared" si="11"/>
        <v>0.40363867477444565</v>
      </c>
      <c r="L66" s="126">
        <f t="shared" si="12"/>
        <v>0.65828216370947279</v>
      </c>
      <c r="M66" s="126">
        <f t="shared" si="13"/>
        <v>0.53896259642740141</v>
      </c>
      <c r="N66" s="126">
        <f t="shared" si="14"/>
        <v>0.73314044814097745</v>
      </c>
      <c r="O66" s="126">
        <f t="shared" si="15"/>
        <v>0.60924503315096012</v>
      </c>
      <c r="P66" s="126">
        <f t="shared" si="16"/>
        <v>0.59928899754844422</v>
      </c>
      <c r="Q66" s="126">
        <f t="shared" si="17"/>
        <v>0.4834348266891087</v>
      </c>
      <c r="R66" s="126">
        <f t="shared" si="18"/>
        <v>0.57889289012142731</v>
      </c>
      <c r="S66" s="126">
        <f t="shared" si="19"/>
        <v>0.46416690649454773</v>
      </c>
      <c r="T66" s="126">
        <f t="shared" si="20"/>
        <v>0.56855659969660033</v>
      </c>
      <c r="U66" s="126">
        <f t="shared" si="21"/>
        <v>0.45439004833525432</v>
      </c>
      <c r="V66" s="126">
        <f t="shared" si="22"/>
        <v>0.53990345823974217</v>
      </c>
      <c r="W66" s="126">
        <f t="shared" si="23"/>
        <v>0.39718649034666165</v>
      </c>
      <c r="X66" s="126">
        <f t="shared" si="24"/>
        <v>0.4139547800617116</v>
      </c>
      <c r="Y66" s="126">
        <f t="shared" si="25"/>
        <v>0.2791219375390277</v>
      </c>
      <c r="Z66" s="126">
        <f t="shared" si="26"/>
        <v>0.3949554220696242</v>
      </c>
      <c r="AA66" s="126">
        <f t="shared" si="27"/>
        <v>0.26120908438692991</v>
      </c>
      <c r="AB66" s="126">
        <f t="shared" si="28"/>
        <v>0.76883340920341314</v>
      </c>
      <c r="AC66" s="126">
        <f t="shared" si="29"/>
        <v>0.65764743677015758</v>
      </c>
      <c r="AD66" s="126">
        <f t="shared" si="30"/>
        <v>0.6002035731972617</v>
      </c>
      <c r="AE66" s="126">
        <f t="shared" si="31"/>
        <v>0.49808220052898833</v>
      </c>
      <c r="AF66" s="126">
        <f t="shared" si="32"/>
        <v>0.82245318198342254</v>
      </c>
      <c r="AG66" s="126">
        <f t="shared" si="33"/>
        <v>0.72295697121932023</v>
      </c>
      <c r="AH66" s="126">
        <f t="shared" si="34"/>
        <v>0.81123428456398416</v>
      </c>
      <c r="AI66" s="126">
        <f t="shared" si="35"/>
        <v>0.71222519348554114</v>
      </c>
      <c r="AJ66" s="126">
        <f t="shared" si="36"/>
        <v>0.76689889696587166</v>
      </c>
      <c r="AK66" s="126">
        <f t="shared" si="37"/>
        <v>0.67004434224350684</v>
      </c>
      <c r="AL66" s="126">
        <f t="shared" si="38"/>
        <v>0.64696350748723463</v>
      </c>
      <c r="AM66" s="126">
        <f t="shared" si="39"/>
        <v>0.55520069531954519</v>
      </c>
      <c r="AN66" s="126">
        <f t="shared" si="40"/>
        <v>0.62100978381821992</v>
      </c>
      <c r="AO66" s="126">
        <f t="shared" si="41"/>
        <v>0.53015247639064922</v>
      </c>
      <c r="AP66" s="126">
        <f t="shared" si="42"/>
        <v>0.58117343106195285</v>
      </c>
      <c r="AQ66" s="126">
        <f t="shared" si="43"/>
        <v>0.49165452009722077</v>
      </c>
    </row>
    <row r="67" spans="1:43" x14ac:dyDescent="0.2">
      <c r="A67" s="122">
        <f t="shared" si="45"/>
        <v>0.14000000000000001</v>
      </c>
      <c r="B67" s="124">
        <f t="shared" si="44"/>
        <v>3727.7544000000003</v>
      </c>
      <c r="C67" s="28"/>
      <c r="D67" s="126">
        <f t="shared" si="4"/>
        <v>0.76861377431635103</v>
      </c>
      <c r="E67" s="126">
        <f t="shared" si="5"/>
        <v>0.64698934166600564</v>
      </c>
      <c r="F67" s="126">
        <f t="shared" si="6"/>
        <v>0.75047532997024768</v>
      </c>
      <c r="G67" s="126">
        <f t="shared" si="7"/>
        <v>0.62999826556325811</v>
      </c>
      <c r="H67" s="126">
        <f t="shared" si="8"/>
        <v>0.61490190720326088</v>
      </c>
      <c r="I67" s="126">
        <f t="shared" si="9"/>
        <v>0.5023060018361446</v>
      </c>
      <c r="J67" s="126">
        <f t="shared" si="10"/>
        <v>0.59415936926306323</v>
      </c>
      <c r="K67" s="126">
        <f t="shared" si="11"/>
        <v>0.48265389736699588</v>
      </c>
      <c r="L67" s="126">
        <f t="shared" si="12"/>
        <v>0.73212277412106497</v>
      </c>
      <c r="M67" s="126">
        <f t="shared" si="13"/>
        <v>0.6128032068389937</v>
      </c>
      <c r="N67" s="126">
        <f t="shared" si="14"/>
        <v>0.80425389235410571</v>
      </c>
      <c r="O67" s="126">
        <f t="shared" si="15"/>
        <v>0.68035847736408839</v>
      </c>
      <c r="P67" s="126">
        <f t="shared" si="16"/>
        <v>0.67533830692421459</v>
      </c>
      <c r="Q67" s="126">
        <f t="shared" si="17"/>
        <v>0.55948413606487901</v>
      </c>
      <c r="R67" s="126">
        <f t="shared" si="18"/>
        <v>0.65569004978501055</v>
      </c>
      <c r="S67" s="126">
        <f t="shared" si="19"/>
        <v>0.54096406615813097</v>
      </c>
      <c r="T67" s="126">
        <f t="shared" si="20"/>
        <v>0.64573007631558543</v>
      </c>
      <c r="U67" s="126">
        <f t="shared" si="21"/>
        <v>0.53156352495423942</v>
      </c>
      <c r="V67" s="126">
        <f t="shared" si="22"/>
        <v>0.60163844190864635</v>
      </c>
      <c r="W67" s="126">
        <f t="shared" si="23"/>
        <v>0.45892147401556577</v>
      </c>
      <c r="X67" s="126">
        <f t="shared" si="24"/>
        <v>0.47929961383744851</v>
      </c>
      <c r="Y67" s="126">
        <f t="shared" si="25"/>
        <v>0.34446677131476461</v>
      </c>
      <c r="Z67" s="126">
        <f t="shared" si="26"/>
        <v>0.46083109264729333</v>
      </c>
      <c r="AA67" s="126">
        <f t="shared" si="27"/>
        <v>0.32708475496459904</v>
      </c>
      <c r="AB67" s="126">
        <f t="shared" si="28"/>
        <v>0.84807568670783506</v>
      </c>
      <c r="AC67" s="126">
        <f t="shared" si="29"/>
        <v>0.73688971427457961</v>
      </c>
      <c r="AD67" s="126">
        <f t="shared" si="30"/>
        <v>0.68647963326134975</v>
      </c>
      <c r="AE67" s="126">
        <f t="shared" si="31"/>
        <v>0.58435826059307627</v>
      </c>
      <c r="AF67" s="126">
        <f t="shared" si="32"/>
        <v>0.91100559633661127</v>
      </c>
      <c r="AG67" s="126">
        <f t="shared" si="33"/>
        <v>0.81150938557250885</v>
      </c>
      <c r="AH67" s="126">
        <f t="shared" si="34"/>
        <v>0.90022237228589286</v>
      </c>
      <c r="AI67" s="126">
        <f t="shared" si="35"/>
        <v>0.80121328120744983</v>
      </c>
      <c r="AJ67" s="126">
        <f t="shared" si="36"/>
        <v>0.85786653093425524</v>
      </c>
      <c r="AK67" s="126">
        <f t="shared" si="37"/>
        <v>0.76101197621189032</v>
      </c>
      <c r="AL67" s="126">
        <f t="shared" si="38"/>
        <v>0.74297876109622762</v>
      </c>
      <c r="AM67" s="126">
        <f t="shared" si="39"/>
        <v>0.65121594892853818</v>
      </c>
      <c r="AN67" s="126">
        <f t="shared" si="40"/>
        <v>0.71798194744059818</v>
      </c>
      <c r="AO67" s="126">
        <f t="shared" si="41"/>
        <v>0.62712464001302748</v>
      </c>
      <c r="AP67" s="126">
        <f t="shared" si="42"/>
        <v>0.67959542466312717</v>
      </c>
      <c r="AQ67" s="126">
        <f t="shared" si="43"/>
        <v>0.59007651369839509</v>
      </c>
    </row>
    <row r="68" spans="1:43" x14ac:dyDescent="0.2">
      <c r="A68" s="122">
        <f t="shared" si="45"/>
        <v>0.15000000000000002</v>
      </c>
      <c r="B68" s="124">
        <f t="shared" si="44"/>
        <v>3760.4539999999997</v>
      </c>
      <c r="C68" s="28"/>
      <c r="D68" s="126">
        <f t="shared" si="4"/>
        <v>0.8404223721320776</v>
      </c>
      <c r="E68" s="126">
        <f t="shared" si="5"/>
        <v>0.71879793948173221</v>
      </c>
      <c r="F68" s="126">
        <f t="shared" si="6"/>
        <v>0.82296779990004942</v>
      </c>
      <c r="G68" s="126">
        <f t="shared" si="7"/>
        <v>0.70249073549305985</v>
      </c>
      <c r="H68" s="126">
        <f t="shared" si="8"/>
        <v>0.69246849313086134</v>
      </c>
      <c r="I68" s="126">
        <f t="shared" si="9"/>
        <v>0.57987258776374495</v>
      </c>
      <c r="J68" s="126">
        <f t="shared" si="10"/>
        <v>0.67248449376363451</v>
      </c>
      <c r="K68" s="126">
        <f t="shared" si="11"/>
        <v>0.5609790218675671</v>
      </c>
      <c r="L68" s="126">
        <f t="shared" si="12"/>
        <v>0.80531848013722818</v>
      </c>
      <c r="M68" s="126">
        <f t="shared" si="13"/>
        <v>0.68599891285515679</v>
      </c>
      <c r="N68" s="126">
        <f t="shared" si="14"/>
        <v>0.87474625052134047</v>
      </c>
      <c r="O68" s="126">
        <f t="shared" si="15"/>
        <v>0.75085083553132315</v>
      </c>
      <c r="P68" s="126">
        <f t="shared" si="16"/>
        <v>0.75072342171096196</v>
      </c>
      <c r="Q68" s="126">
        <f t="shared" si="17"/>
        <v>0.63486925085162638</v>
      </c>
      <c r="R68" s="126">
        <f t="shared" si="18"/>
        <v>0.73181648333260818</v>
      </c>
      <c r="S68" s="126">
        <f t="shared" si="19"/>
        <v>0.61709049970572849</v>
      </c>
      <c r="T68" s="126">
        <f t="shared" si="20"/>
        <v>0.72222954016565599</v>
      </c>
      <c r="U68" s="126">
        <f t="shared" si="21"/>
        <v>0.60806298880430998</v>
      </c>
      <c r="V68" s="126">
        <f t="shared" si="22"/>
        <v>0.66283424852988559</v>
      </c>
      <c r="W68" s="126">
        <f t="shared" si="23"/>
        <v>0.52011728063680496</v>
      </c>
      <c r="X68" s="126">
        <f t="shared" si="24"/>
        <v>0.54407374308778511</v>
      </c>
      <c r="Y68" s="126">
        <f t="shared" si="25"/>
        <v>0.40924090056510121</v>
      </c>
      <c r="Z68" s="126">
        <f t="shared" si="26"/>
        <v>0.52613142251108935</v>
      </c>
      <c r="AA68" s="126">
        <f t="shared" si="27"/>
        <v>0.39238508482839501</v>
      </c>
      <c r="AB68" s="126">
        <f t="shared" si="28"/>
        <v>0.92662588308262628</v>
      </c>
      <c r="AC68" s="126">
        <f t="shared" si="29"/>
        <v>0.81543991064937082</v>
      </c>
      <c r="AD68" s="126">
        <f t="shared" si="30"/>
        <v>0.77200218099603879</v>
      </c>
      <c r="AE68" s="126">
        <f t="shared" si="31"/>
        <v>0.66988080832776531</v>
      </c>
      <c r="AF68" s="126">
        <f t="shared" si="32"/>
        <v>0.99878461728306078</v>
      </c>
      <c r="AG68" s="126">
        <f t="shared" si="33"/>
        <v>0.89928840651895847</v>
      </c>
      <c r="AH68" s="126">
        <f t="shared" si="34"/>
        <v>0.98843326154488964</v>
      </c>
      <c r="AI68" s="126">
        <f t="shared" si="35"/>
        <v>0.88942417046644662</v>
      </c>
      <c r="AJ68" s="126">
        <f t="shared" si="36"/>
        <v>0.94803967760546548</v>
      </c>
      <c r="AK68" s="126">
        <f t="shared" si="37"/>
        <v>0.85118512288310066</v>
      </c>
      <c r="AL68" s="126">
        <f t="shared" si="38"/>
        <v>0.83815544283080945</v>
      </c>
      <c r="AM68" s="126">
        <f t="shared" si="39"/>
        <v>0.74639263066312</v>
      </c>
      <c r="AN68" s="126">
        <f t="shared" si="40"/>
        <v>0.81410718178915842</v>
      </c>
      <c r="AO68" s="126">
        <f t="shared" si="41"/>
        <v>0.72324987436158772</v>
      </c>
      <c r="AP68" s="126">
        <f t="shared" si="42"/>
        <v>0.77715782655824517</v>
      </c>
      <c r="AQ68" s="126">
        <f t="shared" si="43"/>
        <v>0.68763891559351298</v>
      </c>
    </row>
    <row r="69" spans="1:43" x14ac:dyDescent="0.2">
      <c r="A69" s="122">
        <f t="shared" si="45"/>
        <v>0.16000000000000003</v>
      </c>
      <c r="B69" s="124">
        <f t="shared" si="44"/>
        <v>3793.1536000000006</v>
      </c>
      <c r="C69" s="28"/>
      <c r="D69" s="126">
        <f t="shared" si="4"/>
        <v>0.91160924268468757</v>
      </c>
      <c r="E69" s="126">
        <f t="shared" si="5"/>
        <v>0.78998481003434207</v>
      </c>
      <c r="F69" s="126">
        <f t="shared" si="6"/>
        <v>0.89483262152175336</v>
      </c>
      <c r="G69" s="126">
        <f t="shared" si="7"/>
        <v>0.77435555711476378</v>
      </c>
      <c r="H69" s="126">
        <f t="shared" si="8"/>
        <v>0.76936349845885577</v>
      </c>
      <c r="I69" s="126">
        <f t="shared" si="9"/>
        <v>0.65676759309173938</v>
      </c>
      <c r="J69" s="126">
        <f t="shared" si="10"/>
        <v>0.75013147014865766</v>
      </c>
      <c r="K69" s="126">
        <f t="shared" si="11"/>
        <v>0.63862599825259025</v>
      </c>
      <c r="L69" s="126">
        <f t="shared" si="12"/>
        <v>0.87788044914476926</v>
      </c>
      <c r="M69" s="126">
        <f t="shared" si="13"/>
        <v>0.75856088186269788</v>
      </c>
      <c r="N69" s="126">
        <f t="shared" si="14"/>
        <v>0.94462827758273316</v>
      </c>
      <c r="O69" s="126">
        <f t="shared" si="15"/>
        <v>0.82073286259271572</v>
      </c>
      <c r="P69" s="126">
        <f t="shared" si="16"/>
        <v>0.82545584333112998</v>
      </c>
      <c r="Q69" s="126">
        <f t="shared" si="17"/>
        <v>0.7096016724717944</v>
      </c>
      <c r="R69" s="126">
        <f t="shared" si="18"/>
        <v>0.80728380528883747</v>
      </c>
      <c r="S69" s="126">
        <f t="shared" si="19"/>
        <v>0.69255782166195778</v>
      </c>
      <c r="T69" s="126">
        <f t="shared" si="20"/>
        <v>0.79806666268424065</v>
      </c>
      <c r="U69" s="126">
        <f t="shared" si="21"/>
        <v>0.68390011132289463</v>
      </c>
      <c r="V69" s="126">
        <f t="shared" si="22"/>
        <v>0.723500214679062</v>
      </c>
      <c r="W69" s="126">
        <f t="shared" si="23"/>
        <v>0.58078324678598148</v>
      </c>
      <c r="X69" s="126">
        <f t="shared" si="24"/>
        <v>0.6082870503289951</v>
      </c>
      <c r="Y69" s="126">
        <f t="shared" si="25"/>
        <v>0.47345420780631114</v>
      </c>
      <c r="Z69" s="126">
        <f t="shared" si="26"/>
        <v>0.59086637445912338</v>
      </c>
      <c r="AA69" s="126">
        <f t="shared" si="27"/>
        <v>0.45712003677642915</v>
      </c>
      <c r="AB69" s="126">
        <f t="shared" si="28"/>
        <v>1.0044959826431812</v>
      </c>
      <c r="AC69" s="126">
        <f t="shared" si="29"/>
        <v>0.89331001020992573</v>
      </c>
      <c r="AD69" s="126">
        <f t="shared" si="30"/>
        <v>0.85678426448055522</v>
      </c>
      <c r="AE69" s="126">
        <f t="shared" si="31"/>
        <v>0.75466289181228174</v>
      </c>
      <c r="AF69" s="126">
        <f t="shared" si="32"/>
        <v>1.0858036371695816</v>
      </c>
      <c r="AG69" s="126">
        <f t="shared" si="33"/>
        <v>0.98630742640547919</v>
      </c>
      <c r="AH69" s="126">
        <f t="shared" si="34"/>
        <v>1.0758804105774489</v>
      </c>
      <c r="AI69" s="126">
        <f t="shared" si="35"/>
        <v>0.97687131949900574</v>
      </c>
      <c r="AJ69" s="126">
        <f t="shared" si="36"/>
        <v>1.0374320945953863</v>
      </c>
      <c r="AK69" s="126">
        <f t="shared" si="37"/>
        <v>0.9405775398730214</v>
      </c>
      <c r="AL69" s="126">
        <f t="shared" si="38"/>
        <v>0.93250807369060507</v>
      </c>
      <c r="AM69" s="126">
        <f t="shared" si="39"/>
        <v>0.84074526152291562</v>
      </c>
      <c r="AN69" s="126">
        <f t="shared" si="40"/>
        <v>0.90940015258313445</v>
      </c>
      <c r="AO69" s="126">
        <f t="shared" si="41"/>
        <v>0.81854284515556386</v>
      </c>
      <c r="AP69" s="126">
        <f t="shared" si="42"/>
        <v>0.87387552173357941</v>
      </c>
      <c r="AQ69" s="126">
        <f t="shared" si="43"/>
        <v>0.78435661076884722</v>
      </c>
    </row>
    <row r="70" spans="1:43" x14ac:dyDescent="0.2">
      <c r="A70" s="122">
        <f t="shared" si="45"/>
        <v>0.17000000000000004</v>
      </c>
      <c r="B70" s="124">
        <f t="shared" si="44"/>
        <v>3825.8532</v>
      </c>
      <c r="C70" s="28"/>
      <c r="D70" s="126">
        <f t="shared" si="4"/>
        <v>0.98218505960190527</v>
      </c>
      <c r="E70" s="126">
        <f t="shared" si="5"/>
        <v>0.86056062695155988</v>
      </c>
      <c r="F70" s="126">
        <f t="shared" si="6"/>
        <v>0.96608057011381199</v>
      </c>
      <c r="G70" s="126">
        <f t="shared" si="7"/>
        <v>0.84560350570682241</v>
      </c>
      <c r="H70" s="126">
        <f t="shared" si="8"/>
        <v>0.84559845268214107</v>
      </c>
      <c r="I70" s="126">
        <f t="shared" si="9"/>
        <v>0.73300254731502468</v>
      </c>
      <c r="J70" s="126">
        <f t="shared" si="10"/>
        <v>0.82711194066217719</v>
      </c>
      <c r="K70" s="126">
        <f t="shared" si="11"/>
        <v>0.71560646876610978</v>
      </c>
      <c r="L70" s="126">
        <f t="shared" si="12"/>
        <v>0.94981956095112874</v>
      </c>
      <c r="M70" s="126">
        <f t="shared" si="13"/>
        <v>0.83049999366905736</v>
      </c>
      <c r="N70" s="126">
        <f t="shared" si="14"/>
        <v>1.0139104515201849</v>
      </c>
      <c r="O70" s="126">
        <f t="shared" si="15"/>
        <v>0.89001503653016756</v>
      </c>
      <c r="P70" s="126">
        <f t="shared" si="16"/>
        <v>0.89954677702580976</v>
      </c>
      <c r="Q70" s="126">
        <f t="shared" si="17"/>
        <v>0.78369260616647418</v>
      </c>
      <c r="R70" s="126">
        <f t="shared" si="18"/>
        <v>0.88210333108438854</v>
      </c>
      <c r="S70" s="126">
        <f t="shared" si="19"/>
        <v>0.76737734745750885</v>
      </c>
      <c r="T70" s="126">
        <f t="shared" si="20"/>
        <v>0.87325281474924576</v>
      </c>
      <c r="U70" s="126">
        <f t="shared" si="21"/>
        <v>0.75908626338789975</v>
      </c>
      <c r="V70" s="126">
        <f t="shared" si="22"/>
        <v>0.78364543649895191</v>
      </c>
      <c r="W70" s="126">
        <f t="shared" si="23"/>
        <v>0.64092846860587127</v>
      </c>
      <c r="X70" s="126">
        <f t="shared" si="24"/>
        <v>0.67194916358561629</v>
      </c>
      <c r="Y70" s="126">
        <f t="shared" si="25"/>
        <v>0.53711632106293228</v>
      </c>
      <c r="Z70" s="126">
        <f t="shared" si="26"/>
        <v>0.65504565473037613</v>
      </c>
      <c r="AA70" s="126">
        <f t="shared" si="27"/>
        <v>0.52129931704768173</v>
      </c>
      <c r="AB70" s="126">
        <f t="shared" si="28"/>
        <v>1.0816976610882225</v>
      </c>
      <c r="AC70" s="126">
        <f t="shared" si="29"/>
        <v>0.97051168865496695</v>
      </c>
      <c r="AD70" s="126">
        <f t="shared" si="30"/>
        <v>0.94083859578370266</v>
      </c>
      <c r="AE70" s="126">
        <f t="shared" si="31"/>
        <v>0.83871722311542929</v>
      </c>
      <c r="AF70" s="126">
        <f t="shared" si="32"/>
        <v>1.1720757034670886</v>
      </c>
      <c r="AG70" s="126">
        <f t="shared" si="33"/>
        <v>1.0725794927029861</v>
      </c>
      <c r="AH70" s="126">
        <f t="shared" si="34"/>
        <v>1.1625769310473781</v>
      </c>
      <c r="AI70" s="126">
        <f t="shared" si="35"/>
        <v>1.063567839968935</v>
      </c>
      <c r="AJ70" s="126">
        <f t="shared" si="36"/>
        <v>1.1260571852377095</v>
      </c>
      <c r="AK70" s="126">
        <f t="shared" si="37"/>
        <v>1.0292026305153448</v>
      </c>
      <c r="AL70" s="126">
        <f t="shared" si="38"/>
        <v>1.026050800734599</v>
      </c>
      <c r="AM70" s="126">
        <f t="shared" si="39"/>
        <v>0.93428798856690964</v>
      </c>
      <c r="AN70" s="126">
        <f t="shared" si="40"/>
        <v>1.0038751478743393</v>
      </c>
      <c r="AO70" s="126">
        <f t="shared" si="41"/>
        <v>0.91301784044676859</v>
      </c>
      <c r="AP70" s="126">
        <f t="shared" si="42"/>
        <v>0.96976301186148195</v>
      </c>
      <c r="AQ70" s="126">
        <f t="shared" si="43"/>
        <v>0.88024410089674965</v>
      </c>
    </row>
    <row r="71" spans="1:43" x14ac:dyDescent="0.2">
      <c r="A71" s="122">
        <f t="shared" si="45"/>
        <v>0.18000000000000005</v>
      </c>
      <c r="B71" s="124">
        <f t="shared" si="44"/>
        <v>3858.5528000000004</v>
      </c>
      <c r="C71" s="28"/>
      <c r="D71" s="126">
        <f t="shared" si="4"/>
        <v>1.0521602239866465</v>
      </c>
      <c r="E71" s="126">
        <f t="shared" si="5"/>
        <v>0.93053579133630104</v>
      </c>
      <c r="F71" s="126">
        <f t="shared" si="6"/>
        <v>1.036722145834468</v>
      </c>
      <c r="G71" s="126">
        <f t="shared" si="7"/>
        <v>0.9162450814274784</v>
      </c>
      <c r="H71" s="126">
        <f t="shared" si="8"/>
        <v>0.92118459091833815</v>
      </c>
      <c r="I71" s="126">
        <f t="shared" si="9"/>
        <v>0.80858868555122188</v>
      </c>
      <c r="J71" s="126">
        <f t="shared" si="10"/>
        <v>0.90343725029219735</v>
      </c>
      <c r="K71" s="126">
        <f t="shared" si="11"/>
        <v>0.79193177839613005</v>
      </c>
      <c r="L71" s="126">
        <f t="shared" si="12"/>
        <v>1.0211464175746485</v>
      </c>
      <c r="M71" s="126">
        <f t="shared" si="13"/>
        <v>0.90182685029257714</v>
      </c>
      <c r="N71" s="126">
        <f t="shared" si="14"/>
        <v>1.0826029827861294</v>
      </c>
      <c r="O71" s="126">
        <f t="shared" si="15"/>
        <v>0.95870756779611199</v>
      </c>
      <c r="P71" s="126">
        <f t="shared" si="16"/>
        <v>0.97300714193785209</v>
      </c>
      <c r="Q71" s="126">
        <f t="shared" si="17"/>
        <v>0.85715297107851651</v>
      </c>
      <c r="R71" s="126">
        <f t="shared" si="18"/>
        <v>0.95628608723828434</v>
      </c>
      <c r="S71" s="126">
        <f t="shared" si="19"/>
        <v>0.84156010361140465</v>
      </c>
      <c r="T71" s="126">
        <f t="shared" si="20"/>
        <v>0.9477990769111968</v>
      </c>
      <c r="U71" s="126">
        <f t="shared" si="21"/>
        <v>0.83363252554985079</v>
      </c>
      <c r="V71" s="126">
        <f t="shared" si="22"/>
        <v>0.84327877788471173</v>
      </c>
      <c r="W71" s="126">
        <f t="shared" si="23"/>
        <v>0.70056180999163109</v>
      </c>
      <c r="X71" s="126">
        <f t="shared" si="24"/>
        <v>0.73506946505428128</v>
      </c>
      <c r="Y71" s="126">
        <f t="shared" si="25"/>
        <v>0.60023662253159737</v>
      </c>
      <c r="Z71" s="126">
        <f t="shared" si="26"/>
        <v>0.71867872173890945</v>
      </c>
      <c r="AA71" s="126">
        <f t="shared" si="27"/>
        <v>0.58493238405621506</v>
      </c>
      <c r="AB71" s="126">
        <f t="shared" si="28"/>
        <v>1.1582422960062442</v>
      </c>
      <c r="AC71" s="126">
        <f t="shared" si="29"/>
        <v>1.0470563235729888</v>
      </c>
      <c r="AD71" s="126">
        <f t="shared" si="30"/>
        <v>1.0241775624029095</v>
      </c>
      <c r="AE71" s="126">
        <f t="shared" si="31"/>
        <v>0.9220561897346361</v>
      </c>
      <c r="AF71" s="126">
        <f t="shared" si="32"/>
        <v>1.257613530511446</v>
      </c>
      <c r="AG71" s="126">
        <f t="shared" si="33"/>
        <v>1.1581173197473438</v>
      </c>
      <c r="AH71" s="126">
        <f t="shared" si="34"/>
        <v>1.2485355998444265</v>
      </c>
      <c r="AI71" s="126">
        <f t="shared" si="35"/>
        <v>1.1495265087659834</v>
      </c>
      <c r="AJ71" s="126">
        <f t="shared" si="36"/>
        <v>1.2139280106449879</v>
      </c>
      <c r="AK71" s="126">
        <f t="shared" si="37"/>
        <v>1.117073455922623</v>
      </c>
      <c r="AL71" s="126">
        <f t="shared" si="38"/>
        <v>1.1187974098114437</v>
      </c>
      <c r="AM71" s="126">
        <f t="shared" si="39"/>
        <v>1.0270345976437543</v>
      </c>
      <c r="AN71" s="126">
        <f t="shared" si="40"/>
        <v>1.0975460909043577</v>
      </c>
      <c r="AO71" s="126">
        <f t="shared" si="41"/>
        <v>1.0066887834767873</v>
      </c>
      <c r="AP71" s="126">
        <f t="shared" si="42"/>
        <v>1.0648344283497999</v>
      </c>
      <c r="AQ71" s="126">
        <f t="shared" si="43"/>
        <v>0.97531551738506772</v>
      </c>
    </row>
    <row r="72" spans="1:43" x14ac:dyDescent="0.2">
      <c r="A72" s="122">
        <f t="shared" si="45"/>
        <v>0.19000000000000006</v>
      </c>
      <c r="B72" s="124">
        <f t="shared" si="44"/>
        <v>3891.2523999999999</v>
      </c>
      <c r="C72" s="28"/>
      <c r="D72" s="126">
        <f t="shared" si="4"/>
        <v>1.121544873616422</v>
      </c>
      <c r="E72" s="126">
        <f t="shared" si="5"/>
        <v>0.99992044096607646</v>
      </c>
      <c r="F72" s="126">
        <f t="shared" si="6"/>
        <v>1.1067675830087731</v>
      </c>
      <c r="G72" s="126">
        <f t="shared" si="7"/>
        <v>0.98629051860178341</v>
      </c>
      <c r="H72" s="126">
        <f t="shared" si="8"/>
        <v>0.99613286384487032</v>
      </c>
      <c r="I72" s="126">
        <f t="shared" si="9"/>
        <v>0.88353695847775393</v>
      </c>
      <c r="J72" s="126">
        <f t="shared" si="10"/>
        <v>0.97911845680491616</v>
      </c>
      <c r="K72" s="126">
        <f t="shared" si="11"/>
        <v>0.86761298490884886</v>
      </c>
      <c r="L72" s="126">
        <f t="shared" si="12"/>
        <v>1.091871352621681</v>
      </c>
      <c r="M72" s="126">
        <f t="shared" si="13"/>
        <v>0.97255178533960951</v>
      </c>
      <c r="N72" s="126">
        <f t="shared" si="14"/>
        <v>1.1507158233342987</v>
      </c>
      <c r="O72" s="126">
        <f t="shared" si="15"/>
        <v>1.0268204083442813</v>
      </c>
      <c r="P72" s="126">
        <f t="shared" si="16"/>
        <v>1.0458475807694463</v>
      </c>
      <c r="Q72" s="126">
        <f t="shared" si="17"/>
        <v>0.9299934099101107</v>
      </c>
      <c r="R72" s="126">
        <f t="shared" si="18"/>
        <v>1.0298428211104469</v>
      </c>
      <c r="S72" s="126">
        <f t="shared" si="19"/>
        <v>0.91511683748356709</v>
      </c>
      <c r="T72" s="126">
        <f t="shared" si="20"/>
        <v>1.0217162491936007</v>
      </c>
      <c r="U72" s="126">
        <f t="shared" si="21"/>
        <v>0.9075496978322547</v>
      </c>
      <c r="V72" s="126">
        <f t="shared" si="22"/>
        <v>0.90240887832369199</v>
      </c>
      <c r="W72" s="126">
        <f t="shared" si="23"/>
        <v>0.75969191043061146</v>
      </c>
      <c r="X72" s="126">
        <f t="shared" si="24"/>
        <v>0.7976570994019343</v>
      </c>
      <c r="Y72" s="126">
        <f t="shared" si="25"/>
        <v>0.66282425687925028</v>
      </c>
      <c r="Z72" s="126">
        <f t="shared" si="26"/>
        <v>0.78177479443949538</v>
      </c>
      <c r="AA72" s="126">
        <f t="shared" si="27"/>
        <v>0.6480284567568011</v>
      </c>
      <c r="AB72" s="126">
        <f t="shared" si="28"/>
        <v>1.2341409769385911</v>
      </c>
      <c r="AC72" s="126">
        <f t="shared" si="29"/>
        <v>1.1229550045053356</v>
      </c>
      <c r="AD72" s="126">
        <f t="shared" si="30"/>
        <v>1.1068132382205158</v>
      </c>
      <c r="AE72" s="126">
        <f t="shared" si="31"/>
        <v>1.0046918655522423</v>
      </c>
      <c r="AF72" s="126">
        <f t="shared" si="32"/>
        <v>1.3424295107488482</v>
      </c>
      <c r="AG72" s="126">
        <f t="shared" si="33"/>
        <v>1.242933299984746</v>
      </c>
      <c r="AH72" s="126">
        <f t="shared" si="34"/>
        <v>1.3337688703849926</v>
      </c>
      <c r="AI72" s="126">
        <f t="shared" si="35"/>
        <v>1.2347597793065495</v>
      </c>
      <c r="AJ72" s="126">
        <f t="shared" si="36"/>
        <v>1.301057301260744</v>
      </c>
      <c r="AK72" s="126">
        <f t="shared" si="37"/>
        <v>1.2042027465383793</v>
      </c>
      <c r="AL72" s="126">
        <f t="shared" si="38"/>
        <v>1.2107613377525712</v>
      </c>
      <c r="AM72" s="126">
        <f t="shared" si="39"/>
        <v>1.1189985255848818</v>
      </c>
      <c r="AN72" s="126">
        <f t="shared" si="40"/>
        <v>1.1904265524191533</v>
      </c>
      <c r="AO72" s="126">
        <f t="shared" si="41"/>
        <v>1.0995692449915828</v>
      </c>
      <c r="AP72" s="126">
        <f t="shared" si="42"/>
        <v>1.1591035448406066</v>
      </c>
      <c r="AQ72" s="126">
        <f t="shared" si="43"/>
        <v>1.0695846338758745</v>
      </c>
    </row>
    <row r="73" spans="1:43" x14ac:dyDescent="0.2">
      <c r="A73" s="122">
        <f t="shared" si="45"/>
        <v>0.20000000000000007</v>
      </c>
      <c r="B73" s="124">
        <f t="shared" si="44"/>
        <v>3923.9520000000007</v>
      </c>
      <c r="C73" s="28"/>
      <c r="D73" s="126">
        <f t="shared" si="4"/>
        <v>1.1903488917578624</v>
      </c>
      <c r="E73" s="126">
        <f t="shared" si="5"/>
        <v>1.0687244591075167</v>
      </c>
      <c r="F73" s="126">
        <f t="shared" si="6"/>
        <v>1.1762268590270504</v>
      </c>
      <c r="G73" s="126">
        <f t="shared" si="7"/>
        <v>1.0557497946200607</v>
      </c>
      <c r="H73" s="126">
        <f t="shared" si="8"/>
        <v>1.0704539472202588</v>
      </c>
      <c r="I73" s="126">
        <f t="shared" si="9"/>
        <v>0.95785804185314238</v>
      </c>
      <c r="J73" s="126">
        <f t="shared" si="10"/>
        <v>1.0541663403591579</v>
      </c>
      <c r="K73" s="126">
        <f t="shared" si="11"/>
        <v>0.9426608684630905</v>
      </c>
      <c r="L73" s="126">
        <f t="shared" si="12"/>
        <v>1.1620044402713721</v>
      </c>
      <c r="M73" s="126">
        <f t="shared" si="13"/>
        <v>1.0426848729893006</v>
      </c>
      <c r="N73" s="126">
        <f t="shared" si="14"/>
        <v>1.2182586752726947</v>
      </c>
      <c r="O73" s="126">
        <f t="shared" si="15"/>
        <v>1.0943632602826774</v>
      </c>
      <c r="P73" s="126">
        <f t="shared" si="16"/>
        <v>1.11807846903567</v>
      </c>
      <c r="Q73" s="126">
        <f t="shared" si="17"/>
        <v>1.0022242981763343</v>
      </c>
      <c r="R73" s="126">
        <f t="shared" si="18"/>
        <v>1.1027840102462285</v>
      </c>
      <c r="S73" s="126">
        <f t="shared" si="19"/>
        <v>0.98805802661934894</v>
      </c>
      <c r="T73" s="126">
        <f t="shared" si="20"/>
        <v>1.0950148604832644</v>
      </c>
      <c r="U73" s="126">
        <f t="shared" si="21"/>
        <v>0.98084830912191834</v>
      </c>
      <c r="V73" s="126">
        <f t="shared" si="22"/>
        <v>0.96104416040722107</v>
      </c>
      <c r="W73" s="126">
        <f t="shared" si="23"/>
        <v>0.81832719251414054</v>
      </c>
      <c r="X73" s="126">
        <f t="shared" si="24"/>
        <v>0.85972098171687517</v>
      </c>
      <c r="Y73" s="126">
        <f t="shared" si="25"/>
        <v>0.72488813919419126</v>
      </c>
      <c r="Z73" s="126">
        <f t="shared" si="26"/>
        <v>0.84434286034325257</v>
      </c>
      <c r="AA73" s="126">
        <f t="shared" si="27"/>
        <v>0.71059652266055828</v>
      </c>
      <c r="AB73" s="126">
        <f t="shared" si="28"/>
        <v>1.3094045150215121</v>
      </c>
      <c r="AC73" s="126">
        <f t="shared" si="29"/>
        <v>1.1982185425882566</v>
      </c>
      <c r="AD73" s="126">
        <f t="shared" si="30"/>
        <v>1.1887573940016942</v>
      </c>
      <c r="AE73" s="126">
        <f t="shared" si="31"/>
        <v>1.0866360213334207</v>
      </c>
      <c r="AF73" s="126">
        <f t="shared" si="32"/>
        <v>1.4265357255107083</v>
      </c>
      <c r="AG73" s="126">
        <f t="shared" si="33"/>
        <v>1.3270395147466061</v>
      </c>
      <c r="AH73" s="126">
        <f t="shared" si="34"/>
        <v>1.4182888834400245</v>
      </c>
      <c r="AI73" s="126">
        <f t="shared" si="35"/>
        <v>1.3192797923615813</v>
      </c>
      <c r="AJ73" s="126">
        <f t="shared" si="36"/>
        <v>1.3874574679282226</v>
      </c>
      <c r="AK73" s="126">
        <f t="shared" si="37"/>
        <v>1.2906029132058578</v>
      </c>
      <c r="AL73" s="126">
        <f t="shared" si="38"/>
        <v>1.3019556840551285</v>
      </c>
      <c r="AM73" s="126">
        <f t="shared" si="39"/>
        <v>1.2101928718874393</v>
      </c>
      <c r="AN73" s="126">
        <f t="shared" si="40"/>
        <v>1.2825297624684693</v>
      </c>
      <c r="AO73" s="126">
        <f t="shared" si="41"/>
        <v>1.1916724550408986</v>
      </c>
      <c r="AP73" s="126">
        <f t="shared" si="42"/>
        <v>1.2525837891860023</v>
      </c>
      <c r="AQ73" s="126">
        <f t="shared" si="43"/>
        <v>1.1630648782212702</v>
      </c>
    </row>
    <row r="74" spans="1:43" x14ac:dyDescent="0.2">
      <c r="B74" s="13"/>
      <c r="D74" s="16"/>
      <c r="E74" s="16"/>
      <c r="F74" s="16"/>
      <c r="G74" s="16"/>
      <c r="H74" s="16"/>
      <c r="K74" s="28"/>
    </row>
    <row r="75" spans="1:43" x14ac:dyDescent="0.2">
      <c r="A75" s="104" t="s">
        <v>32</v>
      </c>
      <c r="B75" s="60"/>
    </row>
    <row r="76" spans="1:43" ht="14.25" customHeight="1" x14ac:dyDescent="0.2">
      <c r="A76" s="143" t="s">
        <v>24</v>
      </c>
      <c r="B76" s="143" t="s">
        <v>23</v>
      </c>
      <c r="C76" s="21"/>
      <c r="D76" s="149" t="s">
        <v>31</v>
      </c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63" t="s">
        <v>26</v>
      </c>
      <c r="Y76" s="163" t="s">
        <v>55</v>
      </c>
      <c r="Z76" s="163" t="s">
        <v>54</v>
      </c>
    </row>
    <row r="77" spans="1:43" ht="14.25" customHeight="1" x14ac:dyDescent="0.2">
      <c r="A77" s="144"/>
      <c r="B77" s="144"/>
      <c r="C77" s="27" t="s">
        <v>28</v>
      </c>
      <c r="D77" s="128">
        <f>$F$9</f>
        <v>3000</v>
      </c>
      <c r="E77" s="34">
        <f>$F$10</f>
        <v>6000</v>
      </c>
      <c r="F77" s="34">
        <f>$F$11</f>
        <v>-1000</v>
      </c>
      <c r="G77" s="34">
        <f>$F$12</f>
        <v>-18000</v>
      </c>
      <c r="H77" s="34">
        <f>$F$13</f>
        <v>3000</v>
      </c>
      <c r="I77" s="34">
        <f>$F$14</f>
        <v>3000</v>
      </c>
      <c r="J77" s="34">
        <f>$F$15</f>
        <v>-1500</v>
      </c>
      <c r="K77" s="34">
        <f>$F$16</f>
        <v>-9000</v>
      </c>
      <c r="L77" s="34">
        <f>$F$17</f>
        <v>-3000</v>
      </c>
      <c r="M77" s="127">
        <f>$F$18</f>
        <v>3000</v>
      </c>
      <c r="N77" s="127">
        <f>$F$19</f>
        <v>-9000</v>
      </c>
      <c r="O77" s="127">
        <f>$F$20</f>
        <v>-6000</v>
      </c>
      <c r="P77" s="33">
        <f>$F$21</f>
        <v>4000</v>
      </c>
      <c r="Q77" s="33">
        <f>$F$22</f>
        <v>-12000</v>
      </c>
      <c r="R77" s="32">
        <f>$F$23</f>
        <v>2500</v>
      </c>
      <c r="S77" s="32">
        <f>$F$24</f>
        <v>1500</v>
      </c>
      <c r="T77" s="32">
        <f>$F$25</f>
        <v>1000</v>
      </c>
      <c r="U77" s="32">
        <f>$F$26</f>
        <v>-7500</v>
      </c>
      <c r="V77" s="32">
        <f>$F$27</f>
        <v>-4500</v>
      </c>
      <c r="W77" s="32">
        <f>$F$28</f>
        <v>-3000</v>
      </c>
      <c r="X77" s="163"/>
      <c r="Y77" s="163"/>
      <c r="Z77" s="163"/>
    </row>
    <row r="78" spans="1:43" x14ac:dyDescent="0.2">
      <c r="A78" s="144"/>
      <c r="B78" s="144"/>
      <c r="C78" s="27" t="s">
        <v>27</v>
      </c>
      <c r="D78" s="128">
        <f>$C$9</f>
        <v>3410</v>
      </c>
      <c r="E78" s="34">
        <f>$C$10</f>
        <v>3420</v>
      </c>
      <c r="F78" s="34">
        <f>$C$11</f>
        <v>3490</v>
      </c>
      <c r="G78" s="34">
        <f>$C$12</f>
        <v>3500</v>
      </c>
      <c r="H78" s="34">
        <f>$C$13</f>
        <v>3430</v>
      </c>
      <c r="I78" s="34">
        <f>$C$14</f>
        <v>3390</v>
      </c>
      <c r="J78" s="34">
        <f>$C$15</f>
        <v>3460</v>
      </c>
      <c r="K78" s="34">
        <f>$C$16</f>
        <v>3470</v>
      </c>
      <c r="L78" s="34">
        <f>$C$17</f>
        <v>3475</v>
      </c>
      <c r="M78" s="127">
        <f>$C$18</f>
        <v>3440</v>
      </c>
      <c r="N78" s="127">
        <f>$C$19</f>
        <v>3510</v>
      </c>
      <c r="O78" s="127">
        <f>$C$20</f>
        <v>3520</v>
      </c>
      <c r="P78" s="33">
        <f>$C$21</f>
        <v>3405</v>
      </c>
      <c r="Q78" s="33">
        <f>$C$22</f>
        <v>3485</v>
      </c>
      <c r="R78" s="32">
        <f>$C$23</f>
        <v>3415</v>
      </c>
      <c r="S78" s="32">
        <f>$C$24</f>
        <v>3420</v>
      </c>
      <c r="T78" s="32">
        <f>$C$25</f>
        <v>3440</v>
      </c>
      <c r="U78" s="32">
        <f>$C$26</f>
        <v>3490</v>
      </c>
      <c r="V78" s="32">
        <f>$C$27</f>
        <v>3500</v>
      </c>
      <c r="W78" s="32">
        <f>$C$28</f>
        <v>3515</v>
      </c>
      <c r="X78" s="163"/>
      <c r="Y78" s="163"/>
      <c r="Z78" s="163"/>
    </row>
    <row r="79" spans="1:43" x14ac:dyDescent="0.2">
      <c r="A79" s="144"/>
      <c r="B79" s="144"/>
      <c r="C79" s="27" t="s">
        <v>53</v>
      </c>
      <c r="D79" s="34">
        <f>$J$9</f>
        <v>0.26526931681270932</v>
      </c>
      <c r="E79" s="129">
        <f>$J$10</f>
        <v>0.26276684602279304</v>
      </c>
      <c r="F79" s="129">
        <f>$J$11</f>
        <v>0.24557762155002805</v>
      </c>
      <c r="G79" s="129">
        <f>$J$12</f>
        <v>0.24319932850814821</v>
      </c>
      <c r="H79" s="129">
        <f>$J$13</f>
        <v>0.26024228360676549</v>
      </c>
      <c r="I79" s="129">
        <f>$J$14</f>
        <v>0.27022244934217682</v>
      </c>
      <c r="J79" s="129">
        <f>$J$15</f>
        <v>0.2526840708240834</v>
      </c>
      <c r="K79" s="129">
        <f>$J$16</f>
        <v>0.25022343483286924</v>
      </c>
      <c r="L79" s="129">
        <f>$J$17</f>
        <v>0.24900328348953102</v>
      </c>
      <c r="M79" s="130">
        <f>$J$18</f>
        <v>0.24994736450063909</v>
      </c>
      <c r="N79" s="130">
        <f>$J$19</f>
        <v>0.23613950137955886</v>
      </c>
      <c r="O79" s="130">
        <f>$J$20</f>
        <v>0.23423665110687053</v>
      </c>
      <c r="P79" s="131">
        <f>$J$21</f>
        <v>0.26977430740623837</v>
      </c>
      <c r="Q79" s="131">
        <f>$J$22</f>
        <v>0.2477805606232906</v>
      </c>
      <c r="R79" s="132">
        <f>$J$23</f>
        <v>0.27230679667646374</v>
      </c>
      <c r="S79" s="132">
        <f>$J$24</f>
        <v>0.2709736202652096</v>
      </c>
      <c r="T79" s="132">
        <f>$J$25</f>
        <v>0.26507696461429542</v>
      </c>
      <c r="U79" s="132">
        <f>$J$26</f>
        <v>0.25114159869516345</v>
      </c>
      <c r="V79" s="132">
        <f>$J$27</f>
        <v>0.24866336265719291</v>
      </c>
      <c r="W79" s="132">
        <f>$J$28</f>
        <v>0.24500036433112835</v>
      </c>
      <c r="X79" s="163"/>
      <c r="Y79" s="163"/>
      <c r="Z79" s="163"/>
    </row>
    <row r="80" spans="1:43" x14ac:dyDescent="0.2">
      <c r="A80" s="1">
        <f t="shared" ref="A80:B99" si="46">A33</f>
        <v>-0.2</v>
      </c>
      <c r="B80" s="135">
        <f t="shared" si="46"/>
        <v>2615.9680000000003</v>
      </c>
      <c r="C80" s="23"/>
      <c r="D80" s="24">
        <f t="shared" ref="D80:D120" si="47">EXP(-$B$5*($G$5))*$B80*_xlfn.NORM.S.DIST(D33,1)-EXP(-$G$6*($G$5))*D$78*_xlfn.NORM.S.DIST(E33,1)</f>
        <v>1.7480771653508427</v>
      </c>
      <c r="E80" s="24">
        <f t="shared" ref="E80:E120" si="48">EXP(-$B$5*($G$5))*$B80*_xlfn.NORM.S.DIST(F33,1)-EXP(-$G$6*($G$5))*E$78*_xlfn.NORM.S.DIST(G33,1)</f>
        <v>1.522928178321834</v>
      </c>
      <c r="F80" s="24">
        <f t="shared" ref="F80:F120" si="49">EXP(-$B$5*($G$5))*$B80*_xlfn.NORM.S.DIST(H33,1)-EXP(-$G$6*($G$5))*F$78*_xlfn.NORM.S.DIST(I33,1)</f>
        <v>0.51749753762945438</v>
      </c>
      <c r="G80" s="24">
        <f t="shared" ref="G80:G120" si="50">EXP(-$B$5*($G$5))*$B80*_xlfn.NORM.S.DIST(J33,1)-EXP(-$G$6*($G$5))*G$78*_xlfn.NORM.S.DIST(K33,1)</f>
        <v>0.43612266385330045</v>
      </c>
      <c r="H80" s="24">
        <f t="shared" ref="H80:H120" si="51">EXP(-$B$5*($G$5))*$B80*_xlfn.NORM.S.DIST(L33,1)-EXP(-$G$6*($G$5))*H$78*_xlfn.NORM.S.DIST(M33,1)</f>
        <v>1.320414284562073</v>
      </c>
      <c r="I80" s="24">
        <f t="shared" ref="I80:I120" si="52">EXP(-$B$5*($G$5))*$B80*_xlfn.NORM.S.DIST(N33,1)-EXP(-$G$6*($G$5))*I$78*_xlfn.NORM.S.DIST(O33,1)</f>
        <v>2.2731065322194794</v>
      </c>
      <c r="J80" s="24">
        <f t="shared" ref="J80:J120" si="53">EXP(-$B$5*($G$5))*$B80*_xlfn.NORM.S.DIST(P33,1)-EXP(-$G$6*($G$5))*J$78*_xlfn.NORM.S.DIST(Q33,1)</f>
        <v>0.83810460980719625</v>
      </c>
      <c r="K80" s="24">
        <f t="shared" ref="K80:K120" si="54">EXP(-$B$5*($G$5))*$B80*_xlfn.NORM.S.DIST(R33,1)-EXP(-$G$6*($G$5))*K$78*_xlfn.NORM.S.DIST(S33,1)</f>
        <v>0.71482979585966788</v>
      </c>
      <c r="L80" s="24">
        <f t="shared" ref="L80:L120" si="55">EXP(-$B$5*($G$5))*$B80*_xlfn.NORM.S.DIST(T33,1)-EXP(-$G$6*($G$5))*L$78*_xlfn.NORM.S.DIST(U33,1)</f>
        <v>0.65918019755150326</v>
      </c>
      <c r="M80" s="24">
        <f t="shared" ref="M80:M120" si="56">EXP(-$B$5*($H$5))*$B80*_xlfn.NORM.S.DIST(V33,1)-EXP(-$H$6*($H$5))*M$78*_xlfn.NORM.S.DIST(W33,1)</f>
        <v>4.116450123230706</v>
      </c>
      <c r="N80" s="24">
        <f t="shared" ref="N80:N120" si="57">EXP(-$B$5*($H$5))*$B80*_xlfn.NORM.S.DIST(X33,1)-EXP(-$H$6*($H$5))*N$78*_xlfn.NORM.S.DIST(Y33,1)</f>
        <v>1.9045639751779859</v>
      </c>
      <c r="O80" s="24">
        <f t="shared" ref="O80:O120" si="58">EXP(-$B$5*($H$5))*$B80*_xlfn.NORM.S.DIST(Z33,1)-EXP(-$H$6*($H$5))*O$78*_xlfn.NORM.S.DIST(AA33,1)</f>
        <v>1.6900670319357118</v>
      </c>
      <c r="P80" s="24">
        <f t="shared" ref="P80:P120" si="59">EXP(-$B$5*($F$5))*$B80*_xlfn.NORM.S.DIST(AB33,1)-EXP(-$E$6*($F$5))*P$78*_xlfn.NORM.S.DIST(AC33,1)</f>
        <v>0.91958907383505561</v>
      </c>
      <c r="Q80" s="24">
        <f t="shared" ref="Q80:Q120" si="60">EXP(-$B$5*($F$5))*$B80*_xlfn.NORM.S.DIST(AD33,1)-EXP(-$E$6*($F$5))*Q$78*_xlfn.NORM.S.DIST(AE33,1)</f>
        <v>0.20959809421796738</v>
      </c>
      <c r="R80" s="24">
        <f t="shared" ref="R80:R120" si="61">EXP(-$B$5*($E$5))*$B80*_xlfn.NORM.S.DIST(AF33,1)-EXP(-$F$6*($E$5))*R$78*_xlfn.NORM.S.DIST(AG33,1)</f>
        <v>0.31620100864462941</v>
      </c>
      <c r="S80" s="24">
        <f t="shared" ref="S80:S120" si="62">EXP(-$B$5*($E$5))*$B80*_xlfn.NORM.S.DIST(AH33,1)-EXP(-$F$6*($E$5))*S$78*_xlfn.NORM.S.DIST(AI33,1)</f>
        <v>0.28719556003214031</v>
      </c>
      <c r="T80" s="24">
        <f t="shared" ref="T80:T120" si="63">EXP(-$B$5*($E$5))*$B80*_xlfn.NORM.S.DIST(AJ33,1)-EXP(-$F$6*($E$5))*T$78*_xlfn.NORM.S.DIST(AK33,1)</f>
        <v>0.18806002490912377</v>
      </c>
      <c r="U80" s="24">
        <f t="shared" ref="U80:U120" si="64">EXP(-$B$5*($E$5))*$B80*_xlfn.NORM.S.DIST(AL33,1)-EXP(-$F$6*($E$5))*U$78*_xlfn.NORM.S.DIST(AM33,1)</f>
        <v>5.8854597173670253E-2</v>
      </c>
      <c r="V80" s="24">
        <f t="shared" ref="V80:V120" si="65">EXP(-$B$5*($E$5))*$B80*_xlfn.NORM.S.DIST(AN33,1)-EXP(-$F$6*($E$5))*V$78*_xlfn.NORM.S.DIST(AO33,1)</f>
        <v>4.6210492917676982E-2</v>
      </c>
      <c r="W80" s="35">
        <f t="shared" ref="W80:W120" si="66">EXP(-$B$5*($E$5))*$B80*_xlfn.NORM.S.DIST(AP33,1)-EXP(-$F$6*($E$5))*W$78*_xlfn.NORM.S.DIST(AQ33,1)</f>
        <v>3.1758149785580558E-2</v>
      </c>
      <c r="X80" s="133">
        <f>SUM(D80:W80)</f>
        <v>19.798809097015599</v>
      </c>
      <c r="Y80" s="133">
        <f t="shared" ref="Y80:Y120" si="67">(D80*$D$77)+(E80*$E$77)+(F80*$F$77)+(G80*$G$77)+(H80*$H$77)+(I80*$I$77)+(J80*$J$77)+(K80*$K$77)+(L80*$L$77)+(M80*$M$77)+(N80*$N$77)+(O80*$O$77)+(P80*$P$77)+(Q80*$Q$77)+(R80*$R$77)+(S80*$S$77)+(T80*$T$77)+(U80*$U$77)+(V80*$V$77)+(W80*$W$77)</f>
        <v>-5977.7318342823091</v>
      </c>
      <c r="Z80" s="133">
        <f>Y80*$B$6</f>
        <v>-597773.18342823093</v>
      </c>
    </row>
    <row r="81" spans="1:26" x14ac:dyDescent="0.2">
      <c r="A81" s="1">
        <f t="shared" si="46"/>
        <v>-0.19</v>
      </c>
      <c r="B81" s="134">
        <f t="shared" si="46"/>
        <v>2648.6676000000002</v>
      </c>
      <c r="C81" s="23"/>
      <c r="D81" s="24">
        <f t="shared" si="47"/>
        <v>2.3427898319921496</v>
      </c>
      <c r="E81" s="24">
        <f t="shared" si="48"/>
        <v>2.054514895877233</v>
      </c>
      <c r="F81" s="24">
        <f t="shared" si="49"/>
        <v>0.73514768231017769</v>
      </c>
      <c r="G81" s="24">
        <f t="shared" si="50"/>
        <v>0.62464184920041887</v>
      </c>
      <c r="H81" s="24">
        <f t="shared" si="51"/>
        <v>1.793521791590905</v>
      </c>
      <c r="I81" s="24">
        <f t="shared" si="52"/>
        <v>3.0086708223166525</v>
      </c>
      <c r="J81" s="24">
        <f t="shared" si="53"/>
        <v>1.1635205617446402</v>
      </c>
      <c r="K81" s="24">
        <f t="shared" si="54"/>
        <v>0.99998427693572367</v>
      </c>
      <c r="L81" s="24">
        <f t="shared" si="55"/>
        <v>0.92572635099327982</v>
      </c>
      <c r="M81" s="24">
        <f t="shared" si="56"/>
        <v>5.1960632076665405</v>
      </c>
      <c r="N81" s="24">
        <f t="shared" si="57"/>
        <v>2.4848330468465889</v>
      </c>
      <c r="O81" s="24">
        <f t="shared" si="58"/>
        <v>2.2163081645296501</v>
      </c>
      <c r="P81" s="24">
        <f t="shared" si="59"/>
        <v>1.2880379882587576</v>
      </c>
      <c r="Q81" s="24">
        <f t="shared" si="60"/>
        <v>0.31634435282081341</v>
      </c>
      <c r="R81" s="24">
        <f t="shared" si="61"/>
        <v>0.47533670867064437</v>
      </c>
      <c r="S81" s="24">
        <f t="shared" si="62"/>
        <v>0.43388813656135738</v>
      </c>
      <c r="T81" s="24">
        <f t="shared" si="63"/>
        <v>0.2905288639237682</v>
      </c>
      <c r="U81" s="24">
        <f t="shared" si="64"/>
        <v>9.6623516529471765E-2</v>
      </c>
      <c r="V81" s="24">
        <f t="shared" si="65"/>
        <v>7.6814164942641483E-2</v>
      </c>
      <c r="W81" s="35">
        <f t="shared" si="66"/>
        <v>5.3815291498303885E-2</v>
      </c>
      <c r="X81" s="133">
        <f t="shared" ref="X81:X120" si="68">SUM(D81:W81)</f>
        <v>26.577111505209722</v>
      </c>
      <c r="Y81" s="133">
        <f t="shared" si="67"/>
        <v>-9558.2028598512443</v>
      </c>
      <c r="Z81" s="133">
        <f t="shared" ref="Z81:Z120" si="69">Y81*$B$6</f>
        <v>-955820.28598512441</v>
      </c>
    </row>
    <row r="82" spans="1:26" x14ac:dyDescent="0.2">
      <c r="A82" s="1">
        <f t="shared" si="46"/>
        <v>-0.18</v>
      </c>
      <c r="B82" s="134">
        <f t="shared" si="46"/>
        <v>2681.3672000000001</v>
      </c>
      <c r="C82" s="23"/>
      <c r="D82" s="24">
        <f t="shared" si="47"/>
        <v>3.102154137014125</v>
      </c>
      <c r="E82" s="24">
        <f t="shared" si="48"/>
        <v>2.7376411624644632</v>
      </c>
      <c r="F82" s="24">
        <f t="shared" si="49"/>
        <v>1.029307345591512</v>
      </c>
      <c r="G82" s="24">
        <f t="shared" si="50"/>
        <v>0.88147785707059612</v>
      </c>
      <c r="H82" s="24">
        <f t="shared" si="51"/>
        <v>2.4055584839157973</v>
      </c>
      <c r="I82" s="24">
        <f t="shared" si="52"/>
        <v>3.9365381207294234</v>
      </c>
      <c r="J82" s="24">
        <f t="shared" si="53"/>
        <v>1.5935515031670349</v>
      </c>
      <c r="K82" s="24">
        <f t="shared" si="54"/>
        <v>1.3796284643842611</v>
      </c>
      <c r="L82" s="24">
        <f t="shared" si="55"/>
        <v>1.2819455302256486</v>
      </c>
      <c r="M82" s="24">
        <f t="shared" si="56"/>
        <v>6.5008469546244498</v>
      </c>
      <c r="N82" s="24">
        <f t="shared" si="57"/>
        <v>3.2090772350080243</v>
      </c>
      <c r="O82" s="24">
        <f t="shared" si="58"/>
        <v>2.8764135321815303</v>
      </c>
      <c r="P82" s="24">
        <f t="shared" si="59"/>
        <v>1.7782615956421708</v>
      </c>
      <c r="Q82" s="24">
        <f t="shared" si="60"/>
        <v>0.46911147925984054</v>
      </c>
      <c r="R82" s="24">
        <f t="shared" si="61"/>
        <v>0.70171761013945044</v>
      </c>
      <c r="S82" s="24">
        <f t="shared" si="62"/>
        <v>0.64358732748754832</v>
      </c>
      <c r="T82" s="24">
        <f t="shared" si="63"/>
        <v>0.44023828907874396</v>
      </c>
      <c r="U82" s="24">
        <f t="shared" si="64"/>
        <v>0.15518697085246824</v>
      </c>
      <c r="V82" s="24">
        <f t="shared" si="65"/>
        <v>0.12484918214283258</v>
      </c>
      <c r="W82" s="35">
        <f t="shared" si="66"/>
        <v>8.9094674814092389E-2</v>
      </c>
      <c r="X82" s="133">
        <f t="shared" si="68"/>
        <v>35.336187455794018</v>
      </c>
      <c r="Y82" s="133">
        <f t="shared" si="67"/>
        <v>-14777.150730640569</v>
      </c>
      <c r="Z82" s="133">
        <f t="shared" si="69"/>
        <v>-1477715.0730640569</v>
      </c>
    </row>
    <row r="83" spans="1:26" x14ac:dyDescent="0.2">
      <c r="A83" s="1">
        <f t="shared" si="46"/>
        <v>-0.16999999999999998</v>
      </c>
      <c r="B83" s="134">
        <f t="shared" si="46"/>
        <v>2714.0668000000001</v>
      </c>
      <c r="C83" s="23"/>
      <c r="D83" s="24">
        <f t="shared" si="47"/>
        <v>4.0602688377434788</v>
      </c>
      <c r="E83" s="24">
        <f t="shared" si="48"/>
        <v>3.6048675048121908</v>
      </c>
      <c r="F83" s="24">
        <f t="shared" si="49"/>
        <v>1.4212148904761435</v>
      </c>
      <c r="G83" s="24">
        <f t="shared" si="50"/>
        <v>1.2262939818673502</v>
      </c>
      <c r="H83" s="24">
        <f t="shared" si="51"/>
        <v>3.1875021923264057</v>
      </c>
      <c r="I83" s="24">
        <f t="shared" si="52"/>
        <v>5.0937232411188091</v>
      </c>
      <c r="J83" s="24">
        <f t="shared" si="53"/>
        <v>2.1542715323584218</v>
      </c>
      <c r="K83" s="24">
        <f t="shared" si="54"/>
        <v>1.8781935601929121</v>
      </c>
      <c r="L83" s="24">
        <f t="shared" si="55"/>
        <v>1.7514516118162291</v>
      </c>
      <c r="M83" s="24">
        <f t="shared" si="56"/>
        <v>8.0641212637655428</v>
      </c>
      <c r="N83" s="24">
        <f t="shared" si="57"/>
        <v>4.1040377145108948</v>
      </c>
      <c r="O83" s="24">
        <f t="shared" si="58"/>
        <v>3.696045391462917</v>
      </c>
      <c r="P83" s="24">
        <f t="shared" si="59"/>
        <v>2.4212500570411919</v>
      </c>
      <c r="Q83" s="24">
        <f t="shared" si="60"/>
        <v>0.6839547930283203</v>
      </c>
      <c r="R83" s="24">
        <f t="shared" si="61"/>
        <v>1.0180127251285924</v>
      </c>
      <c r="S83" s="24">
        <f t="shared" si="62"/>
        <v>0.93794388049208166</v>
      </c>
      <c r="T83" s="24">
        <f t="shared" si="63"/>
        <v>0.65481161459855741</v>
      </c>
      <c r="U83" s="24">
        <f t="shared" si="64"/>
        <v>0.24403927947993864</v>
      </c>
      <c r="V83" s="24">
        <f t="shared" si="65"/>
        <v>0.19858354029860426</v>
      </c>
      <c r="W83" s="35">
        <f t="shared" si="66"/>
        <v>0.14423616306662979</v>
      </c>
      <c r="X83" s="133">
        <f t="shared" si="68"/>
        <v>46.544823775585215</v>
      </c>
      <c r="Y83" s="133">
        <f t="shared" si="67"/>
        <v>-22222.89794211074</v>
      </c>
      <c r="Z83" s="133">
        <f t="shared" si="69"/>
        <v>-2222289.7942110738</v>
      </c>
    </row>
    <row r="84" spans="1:26" x14ac:dyDescent="0.2">
      <c r="A84" s="1">
        <f t="shared" si="46"/>
        <v>-0.15999999999999998</v>
      </c>
      <c r="B84" s="134">
        <f t="shared" si="46"/>
        <v>2746.7664000000004</v>
      </c>
      <c r="C84" s="23"/>
      <c r="D84" s="24">
        <f t="shared" si="47"/>
        <v>5.255375101563402</v>
      </c>
      <c r="E84" s="24">
        <f t="shared" si="48"/>
        <v>4.692969942820568</v>
      </c>
      <c r="F84" s="24">
        <f t="shared" si="49"/>
        <v>1.9361962918066098</v>
      </c>
      <c r="G84" s="24">
        <f t="shared" si="50"/>
        <v>1.682736636960648</v>
      </c>
      <c r="H84" s="24">
        <f t="shared" si="51"/>
        <v>4.1745977115014625</v>
      </c>
      <c r="I84" s="24">
        <f t="shared" si="52"/>
        <v>6.5211753660293112</v>
      </c>
      <c r="J84" s="24">
        <f t="shared" si="53"/>
        <v>2.8760367151950561</v>
      </c>
      <c r="K84" s="24">
        <f t="shared" si="54"/>
        <v>2.5243503945918775</v>
      </c>
      <c r="L84" s="24">
        <f t="shared" si="55"/>
        <v>2.3620685035612539</v>
      </c>
      <c r="M84" s="24">
        <f t="shared" si="56"/>
        <v>9.9215032341512313</v>
      </c>
      <c r="N84" s="24">
        <f t="shared" si="57"/>
        <v>5.1993733832914444</v>
      </c>
      <c r="O84" s="24">
        <f t="shared" si="58"/>
        <v>4.7038249360939801</v>
      </c>
      <c r="P84" s="24">
        <f t="shared" si="59"/>
        <v>3.2530911572129639</v>
      </c>
      <c r="Q84" s="24">
        <f t="shared" si="60"/>
        <v>0.98105906964559608</v>
      </c>
      <c r="R84" s="24">
        <f t="shared" si="61"/>
        <v>1.4523433392291665</v>
      </c>
      <c r="S84" s="24">
        <f t="shared" si="62"/>
        <v>1.3439537830305426</v>
      </c>
      <c r="T84" s="24">
        <f t="shared" si="63"/>
        <v>0.95672514086986737</v>
      </c>
      <c r="U84" s="24">
        <f t="shared" si="64"/>
        <v>0.37604934400637013</v>
      </c>
      <c r="V84" s="24">
        <f t="shared" si="65"/>
        <v>0.3093638902831195</v>
      </c>
      <c r="W84" s="35">
        <f t="shared" si="66"/>
        <v>0.22852803887170658</v>
      </c>
      <c r="X84" s="133">
        <f t="shared" si="68"/>
        <v>60.751321980716178</v>
      </c>
      <c r="Y84" s="133">
        <f t="shared" si="67"/>
        <v>-32641.327807772399</v>
      </c>
      <c r="Z84" s="133">
        <f t="shared" si="69"/>
        <v>-3264132.7807772397</v>
      </c>
    </row>
    <row r="85" spans="1:26" x14ac:dyDescent="0.2">
      <c r="A85" s="1">
        <f t="shared" si="46"/>
        <v>-0.14999999999999997</v>
      </c>
      <c r="B85" s="134">
        <f t="shared" si="46"/>
        <v>2779.4660000000003</v>
      </c>
      <c r="C85" s="23"/>
      <c r="D85" s="24">
        <f t="shared" si="47"/>
        <v>6.7297478662782453</v>
      </c>
      <c r="E85" s="24">
        <f t="shared" si="48"/>
        <v>6.0428859236662902</v>
      </c>
      <c r="F85" s="24">
        <f t="shared" si="49"/>
        <v>2.603970024101784</v>
      </c>
      <c r="G85" s="24">
        <f t="shared" si="50"/>
        <v>2.278781262243271</v>
      </c>
      <c r="H85" s="24">
        <f t="shared" si="51"/>
        <v>5.4063579532298576</v>
      </c>
      <c r="I85" s="24">
        <f t="shared" si="52"/>
        <v>8.2635638400475671</v>
      </c>
      <c r="J85" s="24">
        <f t="shared" si="53"/>
        <v>3.7936489129203181</v>
      </c>
      <c r="K85" s="24">
        <f t="shared" si="54"/>
        <v>3.3512239290330541</v>
      </c>
      <c r="L85" s="24">
        <f t="shared" si="55"/>
        <v>3.1460690004194589</v>
      </c>
      <c r="M85" s="24">
        <f t="shared" si="56"/>
        <v>12.110647118780463</v>
      </c>
      <c r="N85" s="24">
        <f t="shared" si="57"/>
        <v>6.5275941164545372</v>
      </c>
      <c r="O85" s="24">
        <f t="shared" si="58"/>
        <v>5.9312956939120909</v>
      </c>
      <c r="P85" s="24">
        <f t="shared" si="59"/>
        <v>4.3151129624885414</v>
      </c>
      <c r="Q85" s="24">
        <f t="shared" si="60"/>
        <v>1.3853194583993371</v>
      </c>
      <c r="R85" s="24">
        <f t="shared" si="61"/>
        <v>2.0388970574044336</v>
      </c>
      <c r="S85" s="24">
        <f t="shared" si="62"/>
        <v>1.8945997055425678</v>
      </c>
      <c r="T85" s="24">
        <f t="shared" si="63"/>
        <v>1.3740453342419201</v>
      </c>
      <c r="U85" s="24">
        <f t="shared" si="64"/>
        <v>0.56825907029354639</v>
      </c>
      <c r="V85" s="24">
        <f t="shared" si="65"/>
        <v>0.47239736392499054</v>
      </c>
      <c r="W85" s="35">
        <f t="shared" si="66"/>
        <v>0.35465073451620732</v>
      </c>
      <c r="X85" s="133">
        <f t="shared" si="68"/>
        <v>78.589067327898476</v>
      </c>
      <c r="Y85" s="133">
        <f t="shared" si="67"/>
        <v>-46961.461294157933</v>
      </c>
      <c r="Z85" s="133">
        <f t="shared" si="69"/>
        <v>-4696146.1294157933</v>
      </c>
    </row>
    <row r="86" spans="1:26" x14ac:dyDescent="0.2">
      <c r="A86" s="1">
        <f t="shared" si="46"/>
        <v>-0.13999999999999996</v>
      </c>
      <c r="B86" s="134">
        <f t="shared" si="46"/>
        <v>2812.1656000000003</v>
      </c>
      <c r="C86" s="23"/>
      <c r="D86" s="24">
        <f t="shared" si="47"/>
        <v>8.5294599336192789</v>
      </c>
      <c r="E86" s="24">
        <f t="shared" si="48"/>
        <v>7.6995334003701146</v>
      </c>
      <c r="F86" s="24">
        <f t="shared" si="49"/>
        <v>3.458862158530934</v>
      </c>
      <c r="G86" s="24">
        <f t="shared" si="50"/>
        <v>3.0469981215781132</v>
      </c>
      <c r="H86" s="24">
        <f t="shared" si="51"/>
        <v>6.9264398472339224</v>
      </c>
      <c r="I86" s="24">
        <f t="shared" si="52"/>
        <v>10.368939212045234</v>
      </c>
      <c r="J86" s="24">
        <f t="shared" si="53"/>
        <v>4.9464067649992529</v>
      </c>
      <c r="K86" s="24">
        <f t="shared" si="54"/>
        <v>4.3965015487561487</v>
      </c>
      <c r="L86" s="24">
        <f t="shared" si="55"/>
        <v>4.1403111810430033</v>
      </c>
      <c r="M86" s="24">
        <f t="shared" si="56"/>
        <v>14.670924015094926</v>
      </c>
      <c r="N86" s="24">
        <f t="shared" si="57"/>
        <v>8.1239224512291344</v>
      </c>
      <c r="O86" s="24">
        <f t="shared" si="58"/>
        <v>7.4128156790910396</v>
      </c>
      <c r="P86" s="24">
        <f t="shared" si="59"/>
        <v>5.6538704361869634</v>
      </c>
      <c r="Q86" s="24">
        <f t="shared" si="60"/>
        <v>1.9268701012784462</v>
      </c>
      <c r="R86" s="24">
        <f t="shared" si="61"/>
        <v>2.8184197134064419</v>
      </c>
      <c r="S86" s="24">
        <f t="shared" si="62"/>
        <v>2.6293808358218769</v>
      </c>
      <c r="T86" s="24">
        <f t="shared" si="63"/>
        <v>1.9411006396920598</v>
      </c>
      <c r="U86" s="24">
        <f t="shared" si="64"/>
        <v>0.84272943039467663</v>
      </c>
      <c r="V86" s="24">
        <f t="shared" si="65"/>
        <v>0.70759893161956811</v>
      </c>
      <c r="W86" s="35">
        <f t="shared" si="66"/>
        <v>0.53950905666866689</v>
      </c>
      <c r="X86" s="133">
        <f t="shared" si="68"/>
        <v>100.78059345865981</v>
      </c>
      <c r="Y86" s="133">
        <f t="shared" si="67"/>
        <v>-66320.524069684529</v>
      </c>
      <c r="Z86" s="133">
        <f t="shared" si="69"/>
        <v>-6632052.406968453</v>
      </c>
    </row>
    <row r="87" spans="1:26" x14ac:dyDescent="0.2">
      <c r="A87" s="1">
        <f t="shared" si="46"/>
        <v>-0.12999999999999995</v>
      </c>
      <c r="B87" s="134">
        <f t="shared" si="46"/>
        <v>2844.8652000000002</v>
      </c>
      <c r="C87" s="23"/>
      <c r="D87" s="24">
        <f t="shared" si="47"/>
        <v>10.704015092049247</v>
      </c>
      <c r="E87" s="24">
        <f t="shared" si="48"/>
        <v>9.7114966658110973</v>
      </c>
      <c r="F87" s="24">
        <f t="shared" si="49"/>
        <v>4.5399082459836535</v>
      </c>
      <c r="G87" s="24">
        <f t="shared" si="50"/>
        <v>4.0247129446830172</v>
      </c>
      <c r="H87" s="24">
        <f t="shared" si="51"/>
        <v>8.7823858699620985</v>
      </c>
      <c r="I87" s="24">
        <f t="shared" si="52"/>
        <v>12.888270938132962</v>
      </c>
      <c r="J87" s="24">
        <f t="shared" si="53"/>
        <v>6.3780267437873022</v>
      </c>
      <c r="K87" s="24">
        <f t="shared" si="54"/>
        <v>5.702415676023449</v>
      </c>
      <c r="L87" s="24">
        <f t="shared" si="55"/>
        <v>5.3862517600296655</v>
      </c>
      <c r="M87" s="24">
        <f t="shared" si="56"/>
        <v>17.64304672699808</v>
      </c>
      <c r="N87" s="24">
        <f t="shared" si="57"/>
        <v>10.026081886596216</v>
      </c>
      <c r="O87" s="24">
        <f t="shared" si="58"/>
        <v>9.1853752983085712</v>
      </c>
      <c r="P87" s="24">
        <f t="shared" si="59"/>
        <v>7.320955491116905</v>
      </c>
      <c r="Q87" s="24">
        <f t="shared" si="60"/>
        <v>2.6415207688873465</v>
      </c>
      <c r="R87" s="24">
        <f t="shared" si="61"/>
        <v>3.8385325110965454</v>
      </c>
      <c r="S87" s="24">
        <f t="shared" si="62"/>
        <v>3.5946774928302148</v>
      </c>
      <c r="T87" s="24">
        <f t="shared" si="63"/>
        <v>2.6990321162806907</v>
      </c>
      <c r="U87" s="24">
        <f t="shared" si="64"/>
        <v>1.2273902387419398</v>
      </c>
      <c r="V87" s="24">
        <f t="shared" si="65"/>
        <v>1.0404651802812594</v>
      </c>
      <c r="W87" s="35">
        <f t="shared" si="66"/>
        <v>0.80512193548440436</v>
      </c>
      <c r="X87" s="133">
        <f t="shared" si="68"/>
        <v>128.13968358308466</v>
      </c>
      <c r="Y87" s="133">
        <f t="shared" si="67"/>
        <v>-92087.064160379159</v>
      </c>
      <c r="Z87" s="133">
        <f t="shared" si="69"/>
        <v>-9208706.4160379153</v>
      </c>
    </row>
    <row r="88" spans="1:26" x14ac:dyDescent="0.2">
      <c r="A88" s="1">
        <f t="shared" si="46"/>
        <v>-0.11999999999999995</v>
      </c>
      <c r="B88" s="134">
        <f t="shared" si="46"/>
        <v>2877.5648000000001</v>
      </c>
      <c r="C88" s="23"/>
      <c r="D88" s="24">
        <f t="shared" si="47"/>
        <v>13.305852265506957</v>
      </c>
      <c r="E88" s="24">
        <f t="shared" si="48"/>
        <v>12.130578241206223</v>
      </c>
      <c r="F88" s="24">
        <f t="shared" si="49"/>
        <v>5.8908216029868044</v>
      </c>
      <c r="G88" s="24">
        <f t="shared" si="50"/>
        <v>5.2540396815381172</v>
      </c>
      <c r="H88" s="24">
        <f t="shared" si="51"/>
        <v>11.025227672719097</v>
      </c>
      <c r="I88" s="24">
        <f t="shared" si="52"/>
        <v>15.874868658057721</v>
      </c>
      <c r="J88" s="24">
        <f t="shared" si="53"/>
        <v>8.136421929194853</v>
      </c>
      <c r="K88" s="24">
        <f t="shared" si="54"/>
        <v>7.31558548567088</v>
      </c>
      <c r="L88" s="24">
        <f t="shared" si="55"/>
        <v>6.9298197863946029</v>
      </c>
      <c r="M88" s="24">
        <f t="shared" si="56"/>
        <v>21.068647187645865</v>
      </c>
      <c r="N88" s="24">
        <f t="shared" si="57"/>
        <v>12.274012564164366</v>
      </c>
      <c r="O88" s="24">
        <f t="shared" si="58"/>
        <v>11.288340583325521</v>
      </c>
      <c r="P88" s="24">
        <f t="shared" si="59"/>
        <v>9.3726174549512677</v>
      </c>
      <c r="Q88" s="24">
        <f t="shared" si="60"/>
        <v>3.5710606671379566</v>
      </c>
      <c r="R88" s="24">
        <f t="shared" si="61"/>
        <v>5.1538250168060245</v>
      </c>
      <c r="S88" s="24">
        <f t="shared" si="62"/>
        <v>4.843899177541644</v>
      </c>
      <c r="T88" s="24">
        <f t="shared" si="63"/>
        <v>3.6961650080245221</v>
      </c>
      <c r="U88" s="24">
        <f t="shared" si="64"/>
        <v>1.7568378432016729</v>
      </c>
      <c r="V88" s="24">
        <f t="shared" si="65"/>
        <v>1.502922296823769</v>
      </c>
      <c r="W88" s="35">
        <f t="shared" si="66"/>
        <v>1.1795243621658074</v>
      </c>
      <c r="X88" s="133">
        <f t="shared" si="68"/>
        <v>161.57106748506368</v>
      </c>
      <c r="Y88" s="133">
        <f t="shared" si="67"/>
        <v>-125880.48638880838</v>
      </c>
      <c r="Z88" s="133">
        <f t="shared" si="69"/>
        <v>-12588048.638880838</v>
      </c>
    </row>
    <row r="89" spans="1:26" x14ac:dyDescent="0.2">
      <c r="A89" s="1">
        <f t="shared" si="46"/>
        <v>-0.10999999999999996</v>
      </c>
      <c r="B89" s="134">
        <f t="shared" si="46"/>
        <v>2910.2644</v>
      </c>
      <c r="C89" s="23"/>
      <c r="D89" s="24">
        <f t="shared" si="47"/>
        <v>16.389728557285707</v>
      </c>
      <c r="E89" s="24">
        <f t="shared" si="48"/>
        <v>15.011222157410657</v>
      </c>
      <c r="F89" s="24">
        <f t="shared" si="49"/>
        <v>7.5598122574154729</v>
      </c>
      <c r="G89" s="24">
        <f t="shared" si="50"/>
        <v>6.7817666729025916</v>
      </c>
      <c r="H89" s="24">
        <f t="shared" si="51"/>
        <v>13.708954411258105</v>
      </c>
      <c r="I89" s="24">
        <f t="shared" si="52"/>
        <v>19.383699308388373</v>
      </c>
      <c r="J89" s="24">
        <f t="shared" si="53"/>
        <v>10.273332002454396</v>
      </c>
      <c r="K89" s="24">
        <f t="shared" si="54"/>
        <v>9.2867080550434764</v>
      </c>
      <c r="L89" s="24">
        <f t="shared" si="55"/>
        <v>8.8211394390023088</v>
      </c>
      <c r="M89" s="24">
        <f t="shared" si="56"/>
        <v>24.989815512771315</v>
      </c>
      <c r="N89" s="24">
        <f t="shared" si="57"/>
        <v>14.909517741149301</v>
      </c>
      <c r="O89" s="24">
        <f t="shared" si="58"/>
        <v>13.763124021507593</v>
      </c>
      <c r="P89" s="24">
        <f t="shared" si="59"/>
        <v>11.869189885697097</v>
      </c>
      <c r="Q89" s="24">
        <f t="shared" si="60"/>
        <v>4.7633904106696718</v>
      </c>
      <c r="R89" s="24">
        <f t="shared" si="61"/>
        <v>6.8256823966981983</v>
      </c>
      <c r="S89" s="24">
        <f t="shared" si="62"/>
        <v>6.437371591264025</v>
      </c>
      <c r="T89" s="24">
        <f t="shared" si="63"/>
        <v>4.9881459927612468</v>
      </c>
      <c r="U89" s="24">
        <f t="shared" si="64"/>
        <v>2.4730158375678286</v>
      </c>
      <c r="V89" s="24">
        <f t="shared" si="65"/>
        <v>2.1340850306576655</v>
      </c>
      <c r="W89" s="35">
        <f t="shared" si="66"/>
        <v>1.6976227704158262</v>
      </c>
      <c r="X89" s="133">
        <f t="shared" si="68"/>
        <v>202.06732405232086</v>
      </c>
      <c r="Y89" s="133">
        <f t="shared" si="67"/>
        <v>-169585.26441636734</v>
      </c>
      <c r="Z89" s="133">
        <f t="shared" si="69"/>
        <v>-16958526.441636734</v>
      </c>
    </row>
    <row r="90" spans="1:26" x14ac:dyDescent="0.2">
      <c r="A90" s="1">
        <f t="shared" si="46"/>
        <v>-9.9999999999999964E-2</v>
      </c>
      <c r="B90" s="134">
        <f t="shared" si="46"/>
        <v>2942.9639999999999</v>
      </c>
      <c r="C90" s="23"/>
      <c r="D90" s="24">
        <f t="shared" si="47"/>
        <v>20.01199474368633</v>
      </c>
      <c r="E90" s="24">
        <f t="shared" si="48"/>
        <v>18.409819988018</v>
      </c>
      <c r="F90" s="24">
        <f t="shared" si="49"/>
        <v>9.5992468391054331</v>
      </c>
      <c r="G90" s="24">
        <f t="shared" si="50"/>
        <v>8.6590831456318256</v>
      </c>
      <c r="H90" s="24">
        <f t="shared" si="51"/>
        <v>16.889854675268566</v>
      </c>
      <c r="I90" s="24">
        <f t="shared" si="52"/>
        <v>23.470617214306969</v>
      </c>
      <c r="J90" s="24">
        <f t="shared" si="53"/>
        <v>12.843804592196221</v>
      </c>
      <c r="K90" s="24">
        <f t="shared" si="54"/>
        <v>11.670095826265509</v>
      </c>
      <c r="L90" s="24">
        <f t="shared" si="55"/>
        <v>11.114097130093228</v>
      </c>
      <c r="M90" s="24">
        <f t="shared" si="56"/>
        <v>29.448611089935866</v>
      </c>
      <c r="N90" s="24">
        <f t="shared" si="57"/>
        <v>17.975847040764336</v>
      </c>
      <c r="O90" s="24">
        <f t="shared" si="58"/>
        <v>16.652787945482032</v>
      </c>
      <c r="P90" s="24">
        <f t="shared" si="59"/>
        <v>14.874329517955061</v>
      </c>
      <c r="Q90" s="24">
        <f t="shared" si="60"/>
        <v>6.2724482177886784</v>
      </c>
      <c r="R90" s="24">
        <f t="shared" si="61"/>
        <v>8.9218173718680873</v>
      </c>
      <c r="S90" s="24">
        <f t="shared" si="62"/>
        <v>8.4419295166413235</v>
      </c>
      <c r="T90" s="24">
        <f t="shared" si="63"/>
        <v>6.6377985788336673</v>
      </c>
      <c r="U90" s="24">
        <f t="shared" si="64"/>
        <v>3.4257091614518345</v>
      </c>
      <c r="V90" s="24">
        <f t="shared" si="65"/>
        <v>2.9808561971740062</v>
      </c>
      <c r="W90" s="35">
        <f t="shared" si="66"/>
        <v>2.4019344851127755</v>
      </c>
      <c r="X90" s="133">
        <f t="shared" si="68"/>
        <v>250.70268327757975</v>
      </c>
      <c r="Y90" s="133">
        <f t="shared" si="67"/>
        <v>-225358.10142919997</v>
      </c>
      <c r="Z90" s="133">
        <f t="shared" si="69"/>
        <v>-22535810.142919999</v>
      </c>
    </row>
    <row r="91" spans="1:26" x14ac:dyDescent="0.2">
      <c r="A91" s="1">
        <f t="shared" si="46"/>
        <v>-8.9999999999999969E-2</v>
      </c>
      <c r="B91" s="134">
        <f t="shared" si="46"/>
        <v>2975.6636000000003</v>
      </c>
      <c r="C91" s="23"/>
      <c r="D91" s="24">
        <f t="shared" si="47"/>
        <v>24.229781922907932</v>
      </c>
      <c r="E91" s="24">
        <f t="shared" si="48"/>
        <v>22.38391662300188</v>
      </c>
      <c r="F91" s="24">
        <f t="shared" si="49"/>
        <v>12.065146779748943</v>
      </c>
      <c r="G91" s="24">
        <f t="shared" si="50"/>
        <v>10.941139824091152</v>
      </c>
      <c r="H91" s="24">
        <f t="shared" si="51"/>
        <v>20.625746986134914</v>
      </c>
      <c r="I91" s="24">
        <f t="shared" si="52"/>
        <v>28.191528420376926</v>
      </c>
      <c r="J91" s="24">
        <f t="shared" si="53"/>
        <v>15.905535115607165</v>
      </c>
      <c r="K91" s="24">
        <f t="shared" si="54"/>
        <v>14.523064405520472</v>
      </c>
      <c r="L91" s="24">
        <f t="shared" si="55"/>
        <v>13.865755304439858</v>
      </c>
      <c r="M91" s="24">
        <f t="shared" si="56"/>
        <v>34.486557048019961</v>
      </c>
      <c r="N91" s="24">
        <f t="shared" si="57"/>
        <v>21.517224843336123</v>
      </c>
      <c r="O91" s="24">
        <f t="shared" si="58"/>
        <v>20.00158798939043</v>
      </c>
      <c r="P91" s="24">
        <f t="shared" si="59"/>
        <v>18.454083169452474</v>
      </c>
      <c r="Q91" s="24">
        <f t="shared" si="60"/>
        <v>8.1579045687304017</v>
      </c>
      <c r="R91" s="24">
        <f t="shared" si="61"/>
        <v>11.515493052891202</v>
      </c>
      <c r="S91" s="24">
        <f t="shared" si="62"/>
        <v>10.930197711782512</v>
      </c>
      <c r="T91" s="24">
        <f t="shared" si="63"/>
        <v>8.7146618065097243</v>
      </c>
      <c r="U91" s="24">
        <f t="shared" si="64"/>
        <v>4.6727828530575408</v>
      </c>
      <c r="V91" s="24">
        <f t="shared" si="65"/>
        <v>4.0982943960232632</v>
      </c>
      <c r="W91" s="35">
        <f t="shared" si="66"/>
        <v>3.3431358131385736</v>
      </c>
      <c r="X91" s="133">
        <f t="shared" si="68"/>
        <v>308.62353863416149</v>
      </c>
      <c r="Y91" s="133">
        <f t="shared" si="67"/>
        <v>-295626.45526583691</v>
      </c>
      <c r="Z91" s="133">
        <f t="shared" si="69"/>
        <v>-29562645.52658369</v>
      </c>
    </row>
    <row r="92" spans="1:26" x14ac:dyDescent="0.2">
      <c r="A92" s="1">
        <f t="shared" si="46"/>
        <v>-7.9999999999999974E-2</v>
      </c>
      <c r="B92" s="134">
        <f t="shared" si="46"/>
        <v>3008.3632000000002</v>
      </c>
      <c r="C92" s="23"/>
      <c r="D92" s="24">
        <f t="shared" si="47"/>
        <v>29.100122331714431</v>
      </c>
      <c r="E92" s="24">
        <f t="shared" si="48"/>
        <v>26.991337665645119</v>
      </c>
      <c r="F92" s="24">
        <f t="shared" si="49"/>
        <v>15.016529882289149</v>
      </c>
      <c r="G92" s="24">
        <f t="shared" si="50"/>
        <v>13.686445199047171</v>
      </c>
      <c r="H92" s="24">
        <f t="shared" si="51"/>
        <v>24.975119297174615</v>
      </c>
      <c r="I92" s="24">
        <f t="shared" si="52"/>
        <v>33.601513645811849</v>
      </c>
      <c r="J92" s="24">
        <f t="shared" si="53"/>
        <v>19.518079197297652</v>
      </c>
      <c r="K92" s="24">
        <f t="shared" si="54"/>
        <v>17.905182019538529</v>
      </c>
      <c r="L92" s="24">
        <f t="shared" si="55"/>
        <v>17.135622762134915</v>
      </c>
      <c r="M92" s="24">
        <f t="shared" si="56"/>
        <v>40.144129963452656</v>
      </c>
      <c r="N92" s="24">
        <f t="shared" si="57"/>
        <v>25.578334249026511</v>
      </c>
      <c r="O92" s="24">
        <f t="shared" si="58"/>
        <v>23.854466397521946</v>
      </c>
      <c r="P92" s="24">
        <f t="shared" si="59"/>
        <v>22.67580798286383</v>
      </c>
      <c r="Q92" s="24">
        <f t="shared" si="60"/>
        <v>10.484610482605575</v>
      </c>
      <c r="R92" s="24">
        <f t="shared" si="61"/>
        <v>14.684440999480273</v>
      </c>
      <c r="S92" s="24">
        <f t="shared" si="62"/>
        <v>13.9795600617432</v>
      </c>
      <c r="T92" s="24">
        <f t="shared" si="63"/>
        <v>11.29419436572141</v>
      </c>
      <c r="U92" s="24">
        <f t="shared" si="64"/>
        <v>6.2801040414558429</v>
      </c>
      <c r="V92" s="24">
        <f t="shared" si="65"/>
        <v>5.5496821470169664</v>
      </c>
      <c r="W92" s="35">
        <f t="shared" si="66"/>
        <v>4.5803434142204509</v>
      </c>
      <c r="X92" s="133">
        <f t="shared" si="68"/>
        <v>377.03562610576216</v>
      </c>
      <c r="Y92" s="133">
        <f t="shared" si="67"/>
        <v>-383077.13075930625</v>
      </c>
      <c r="Z92" s="133">
        <f t="shared" si="69"/>
        <v>-38307713.075930625</v>
      </c>
    </row>
    <row r="93" spans="1:26" x14ac:dyDescent="0.2">
      <c r="A93" s="1">
        <f t="shared" si="46"/>
        <v>-6.9999999999999979E-2</v>
      </c>
      <c r="B93" s="134">
        <f t="shared" si="46"/>
        <v>3041.0628000000002</v>
      </c>
      <c r="C93" s="23"/>
      <c r="D93" s="24">
        <f t="shared" si="47"/>
        <v>34.679030557320289</v>
      </c>
      <c r="E93" s="24">
        <f t="shared" si="48"/>
        <v>32.28926420215322</v>
      </c>
      <c r="F93" s="24">
        <f t="shared" si="49"/>
        <v>18.514608136667505</v>
      </c>
      <c r="G93" s="24">
        <f t="shared" si="50"/>
        <v>16.956107118992861</v>
      </c>
      <c r="H93" s="24">
        <f t="shared" si="51"/>
        <v>29.996202457859738</v>
      </c>
      <c r="I93" s="24">
        <f t="shared" si="52"/>
        <v>39.753936217642718</v>
      </c>
      <c r="J93" s="24">
        <f t="shared" si="53"/>
        <v>23.741958173105047</v>
      </c>
      <c r="K93" s="24">
        <f t="shared" si="54"/>
        <v>21.877398922355894</v>
      </c>
      <c r="L93" s="24">
        <f t="shared" si="55"/>
        <v>20.984798556094688</v>
      </c>
      <c r="M93" s="24">
        <f t="shared" si="56"/>
        <v>46.460256737188274</v>
      </c>
      <c r="N93" s="24">
        <f t="shared" si="57"/>
        <v>30.203768705323796</v>
      </c>
      <c r="O93" s="24">
        <f t="shared" si="58"/>
        <v>28.256506873663227</v>
      </c>
      <c r="P93" s="24">
        <f t="shared" si="59"/>
        <v>27.606978744048376</v>
      </c>
      <c r="Q93" s="24">
        <f t="shared" si="60"/>
        <v>13.321797518869118</v>
      </c>
      <c r="R93" s="24">
        <f t="shared" si="61"/>
        <v>18.509498101040037</v>
      </c>
      <c r="S93" s="24">
        <f t="shared" si="62"/>
        <v>17.67083676018575</v>
      </c>
      <c r="T93" s="24">
        <f t="shared" si="63"/>
        <v>14.456646263070468</v>
      </c>
      <c r="U93" s="24">
        <f t="shared" si="64"/>
        <v>8.3210996183862562</v>
      </c>
      <c r="V93" s="24">
        <f t="shared" si="65"/>
        <v>7.4062380503620489</v>
      </c>
      <c r="W93" s="35">
        <f t="shared" si="66"/>
        <v>6.1810607524871273</v>
      </c>
      <c r="X93" s="133">
        <f t="shared" si="68"/>
        <v>457.18799246681647</v>
      </c>
      <c r="Y93" s="133">
        <f t="shared" si="67"/>
        <v>-490634.06519089919</v>
      </c>
      <c r="Z93" s="133">
        <f t="shared" si="69"/>
        <v>-49063406.519089922</v>
      </c>
    </row>
    <row r="94" spans="1:26" x14ac:dyDescent="0.2">
      <c r="A94" s="1">
        <f t="shared" si="46"/>
        <v>-5.9999999999999977E-2</v>
      </c>
      <c r="B94" s="134">
        <f t="shared" si="46"/>
        <v>3073.7624000000001</v>
      </c>
      <c r="C94" s="23"/>
      <c r="D94" s="24">
        <f t="shared" si="47"/>
        <v>41.020573323353688</v>
      </c>
      <c r="E94" s="24">
        <f t="shared" si="48"/>
        <v>38.33328331473092</v>
      </c>
      <c r="F94" s="24">
        <f t="shared" si="49"/>
        <v>22.621862081688619</v>
      </c>
      <c r="G94" s="24">
        <f t="shared" si="50"/>
        <v>20.8129373302815</v>
      </c>
      <c r="H94" s="24">
        <f t="shared" si="51"/>
        <v>35.746005926104317</v>
      </c>
      <c r="I94" s="24">
        <f t="shared" si="52"/>
        <v>46.699562059947084</v>
      </c>
      <c r="J94" s="24">
        <f t="shared" si="53"/>
        <v>28.637683685836635</v>
      </c>
      <c r="K94" s="24">
        <f t="shared" si="54"/>
        <v>26.501081244052955</v>
      </c>
      <c r="L94" s="24">
        <f t="shared" si="55"/>
        <v>25.475013050385542</v>
      </c>
      <c r="M94" s="24">
        <f t="shared" si="56"/>
        <v>53.471830232550019</v>
      </c>
      <c r="N94" s="24">
        <f t="shared" si="57"/>
        <v>35.437464578737831</v>
      </c>
      <c r="O94" s="24">
        <f t="shared" si="58"/>
        <v>33.252364101310206</v>
      </c>
      <c r="P94" s="24">
        <f t="shared" si="59"/>
        <v>33.313922620438802</v>
      </c>
      <c r="Q94" s="24">
        <f t="shared" si="60"/>
        <v>16.742041678950272</v>
      </c>
      <c r="R94" s="24">
        <f t="shared" si="61"/>
        <v>23.073004596952785</v>
      </c>
      <c r="S94" s="24">
        <f t="shared" si="62"/>
        <v>22.086708647380647</v>
      </c>
      <c r="T94" s="24">
        <f t="shared" si="63"/>
        <v>18.285621664404914</v>
      </c>
      <c r="U94" s="24">
        <f t="shared" si="64"/>
        <v>10.875921773850507</v>
      </c>
      <c r="V94" s="24">
        <f t="shared" si="65"/>
        <v>9.7464345466552231</v>
      </c>
      <c r="W94" s="35">
        <f t="shared" si="66"/>
        <v>8.2207359360881185</v>
      </c>
      <c r="X94" s="133">
        <f t="shared" si="68"/>
        <v>550.35405239370061</v>
      </c>
      <c r="Y94" s="133">
        <f t="shared" si="67"/>
        <v>-621424.97131527658</v>
      </c>
      <c r="Z94" s="133">
        <f t="shared" si="69"/>
        <v>-62142497.131527655</v>
      </c>
    </row>
    <row r="95" spans="1:26" x14ac:dyDescent="0.2">
      <c r="A95" s="1">
        <f t="shared" si="46"/>
        <v>-4.9999999999999975E-2</v>
      </c>
      <c r="B95" s="134">
        <f t="shared" si="46"/>
        <v>3106.4620000000004</v>
      </c>
      <c r="C95" s="23"/>
      <c r="D95" s="24">
        <f t="shared" si="47"/>
        <v>48.175956631581926</v>
      </c>
      <c r="E95" s="24">
        <f t="shared" si="48"/>
        <v>45.17644395411935</v>
      </c>
      <c r="F95" s="24">
        <f t="shared" si="49"/>
        <v>27.401018552016808</v>
      </c>
      <c r="G95" s="24">
        <f t="shared" si="50"/>
        <v>25.320443860467549</v>
      </c>
      <c r="H95" s="24">
        <f t="shared" si="51"/>
        <v>42.27934595022748</v>
      </c>
      <c r="I95" s="24">
        <f t="shared" si="52"/>
        <v>54.48571829343382</v>
      </c>
      <c r="J95" s="24">
        <f t="shared" si="53"/>
        <v>34.264731613341155</v>
      </c>
      <c r="K95" s="24">
        <f t="shared" si="54"/>
        <v>31.836978802426984</v>
      </c>
      <c r="L95" s="24">
        <f t="shared" si="55"/>
        <v>30.667595151289731</v>
      </c>
      <c r="M95" s="24">
        <f t="shared" si="56"/>
        <v>61.213254530949371</v>
      </c>
      <c r="N95" s="24">
        <f t="shared" si="57"/>
        <v>41.322128616822056</v>
      </c>
      <c r="O95" s="24">
        <f t="shared" si="58"/>
        <v>38.88568198792052</v>
      </c>
      <c r="P95" s="24">
        <f t="shared" si="59"/>
        <v>39.860526059167455</v>
      </c>
      <c r="Q95" s="24">
        <f t="shared" si="60"/>
        <v>20.820017514653159</v>
      </c>
      <c r="R95" s="24">
        <f t="shared" si="61"/>
        <v>28.457022164001842</v>
      </c>
      <c r="S95" s="24">
        <f t="shared" si="62"/>
        <v>27.309945364792043</v>
      </c>
      <c r="T95" s="24">
        <f t="shared" si="63"/>
        <v>22.866377685025896</v>
      </c>
      <c r="U95" s="24">
        <f t="shared" si="64"/>
        <v>14.030217842313903</v>
      </c>
      <c r="V95" s="24">
        <f t="shared" si="65"/>
        <v>12.654906278523811</v>
      </c>
      <c r="W95" s="35">
        <f t="shared" si="66"/>
        <v>10.781898489492733</v>
      </c>
      <c r="X95" s="133">
        <f t="shared" si="68"/>
        <v>657.81020934256776</v>
      </c>
      <c r="Y95" s="133">
        <f t="shared" si="67"/>
        <v>-778737.1220079232</v>
      </c>
      <c r="Z95" s="133">
        <f t="shared" si="69"/>
        <v>-77873712.200792313</v>
      </c>
    </row>
    <row r="96" spans="1:26" x14ac:dyDescent="0.2">
      <c r="A96" s="1">
        <f t="shared" si="46"/>
        <v>-3.9999999999999973E-2</v>
      </c>
      <c r="B96" s="134">
        <f t="shared" si="46"/>
        <v>3139.1616000000004</v>
      </c>
      <c r="C96" s="23"/>
      <c r="D96" s="24">
        <f t="shared" si="47"/>
        <v>56.192658298170727</v>
      </c>
      <c r="E96" s="24">
        <f t="shared" si="48"/>
        <v>52.868347618239113</v>
      </c>
      <c r="F96" s="24">
        <f t="shared" si="49"/>
        <v>32.913963879996913</v>
      </c>
      <c r="G96" s="24">
        <f t="shared" si="50"/>
        <v>30.541742231744763</v>
      </c>
      <c r="H96" s="24">
        <f t="shared" si="51"/>
        <v>49.647896910026361</v>
      </c>
      <c r="I96" s="24">
        <f t="shared" si="52"/>
        <v>63.155515297613533</v>
      </c>
      <c r="J96" s="24">
        <f t="shared" si="53"/>
        <v>40.68049828761275</v>
      </c>
      <c r="K96" s="24">
        <f t="shared" si="54"/>
        <v>37.944159949840582</v>
      </c>
      <c r="L96" s="24">
        <f t="shared" si="55"/>
        <v>36.622398700781446</v>
      </c>
      <c r="M96" s="24">
        <f t="shared" si="56"/>
        <v>69.716029588337506</v>
      </c>
      <c r="N96" s="24">
        <f t="shared" si="57"/>
        <v>47.898674378478177</v>
      </c>
      <c r="O96" s="24">
        <f t="shared" si="58"/>
        <v>45.198515061547937</v>
      </c>
      <c r="P96" s="24">
        <f t="shared" si="59"/>
        <v>47.306960504616654</v>
      </c>
      <c r="Q96" s="24">
        <f t="shared" si="60"/>
        <v>25.631081847692997</v>
      </c>
      <c r="R96" s="24">
        <f t="shared" si="61"/>
        <v>34.74144407989877</v>
      </c>
      <c r="S96" s="24">
        <f t="shared" si="62"/>
        <v>33.421508199887285</v>
      </c>
      <c r="T96" s="24">
        <f t="shared" si="63"/>
        <v>28.283922852418073</v>
      </c>
      <c r="U96" s="24">
        <f t="shared" si="64"/>
        <v>17.873527708894528</v>
      </c>
      <c r="V96" s="24">
        <f t="shared" si="65"/>
        <v>16.220961119221897</v>
      </c>
      <c r="W96" s="35">
        <f t="shared" si="66"/>
        <v>13.95286910657245</v>
      </c>
      <c r="X96" s="133">
        <f t="shared" si="68"/>
        <v>780.81267562159246</v>
      </c>
      <c r="Y96" s="133">
        <f t="shared" si="67"/>
        <v>-965963.21589222178</v>
      </c>
      <c r="Z96" s="133">
        <f t="shared" si="69"/>
        <v>-96596321.589222178</v>
      </c>
    </row>
    <row r="97" spans="1:27" x14ac:dyDescent="0.2">
      <c r="A97" s="1">
        <f t="shared" si="46"/>
        <v>-2.9999999999999971E-2</v>
      </c>
      <c r="B97" s="134">
        <f t="shared" si="46"/>
        <v>3171.8611999999998</v>
      </c>
      <c r="C97" s="23"/>
      <c r="D97" s="24">
        <f t="shared" si="47"/>
        <v>65.113631920195189</v>
      </c>
      <c r="E97" s="24">
        <f t="shared" si="48"/>
        <v>61.454301751623461</v>
      </c>
      <c r="F97" s="24">
        <f t="shared" si="49"/>
        <v>39.220628217095168</v>
      </c>
      <c r="G97" s="24">
        <f t="shared" si="50"/>
        <v>36.538421014486175</v>
      </c>
      <c r="H97" s="24">
        <f t="shared" si="51"/>
        <v>57.899295516939901</v>
      </c>
      <c r="I97" s="24">
        <f t="shared" si="52"/>
        <v>72.747154344097453</v>
      </c>
      <c r="J97" s="24">
        <f t="shared" si="53"/>
        <v>47.939273026783781</v>
      </c>
      <c r="K97" s="24">
        <f t="shared" si="54"/>
        <v>44.878948400370518</v>
      </c>
      <c r="L97" s="24">
        <f t="shared" si="55"/>
        <v>43.396723319722128</v>
      </c>
      <c r="M97" s="24">
        <f t="shared" si="56"/>
        <v>79.008383720271581</v>
      </c>
      <c r="N97" s="24">
        <f t="shared" si="57"/>
        <v>55.205681319611472</v>
      </c>
      <c r="O97" s="24">
        <f t="shared" si="58"/>
        <v>52.230767275584981</v>
      </c>
      <c r="P97" s="24">
        <f t="shared" si="59"/>
        <v>55.708472960262725</v>
      </c>
      <c r="Q97" s="24">
        <f t="shared" si="60"/>
        <v>31.24973754620828</v>
      </c>
      <c r="R97" s="24">
        <f t="shared" si="61"/>
        <v>42.002077934339582</v>
      </c>
      <c r="S97" s="24">
        <f t="shared" si="62"/>
        <v>40.49860818578702</v>
      </c>
      <c r="T97" s="24">
        <f t="shared" si="63"/>
        <v>34.620994058093743</v>
      </c>
      <c r="U97" s="24">
        <f t="shared" si="64"/>
        <v>22.497358996989476</v>
      </c>
      <c r="V97" s="24">
        <f t="shared" si="65"/>
        <v>20.53673428703155</v>
      </c>
      <c r="W97" s="35">
        <f t="shared" si="66"/>
        <v>17.826066016396851</v>
      </c>
      <c r="X97" s="133">
        <f t="shared" si="68"/>
        <v>920.57325981189115</v>
      </c>
      <c r="Y97" s="133">
        <f t="shared" si="67"/>
        <v>-1186538.9024553618</v>
      </c>
      <c r="Z97" s="133">
        <f t="shared" si="69"/>
        <v>-118653890.24553618</v>
      </c>
    </row>
    <row r="98" spans="1:27" x14ac:dyDescent="0.2">
      <c r="A98" s="1">
        <f t="shared" si="46"/>
        <v>-1.9999999999999969E-2</v>
      </c>
      <c r="B98" s="134">
        <f t="shared" si="46"/>
        <v>3204.5608000000002</v>
      </c>
      <c r="C98" s="23"/>
      <c r="D98" s="24">
        <f t="shared" si="47"/>
        <v>74.976605202022483</v>
      </c>
      <c r="E98" s="24">
        <f t="shared" si="48"/>
        <v>70.974561018794816</v>
      </c>
      <c r="F98" s="24">
        <f t="shared" si="49"/>
        <v>46.377878393300534</v>
      </c>
      <c r="G98" s="24">
        <f t="shared" si="50"/>
        <v>43.369399908520904</v>
      </c>
      <c r="H98" s="24">
        <f t="shared" si="51"/>
        <v>67.07632522967981</v>
      </c>
      <c r="I98" s="24">
        <f t="shared" si="52"/>
        <v>83.293339313514252</v>
      </c>
      <c r="J98" s="24">
        <f t="shared" si="53"/>
        <v>56.091260384073053</v>
      </c>
      <c r="K98" s="24">
        <f t="shared" si="54"/>
        <v>52.693897095398711</v>
      </c>
      <c r="L98" s="24">
        <f t="shared" si="55"/>
        <v>51.044265494229876</v>
      </c>
      <c r="M98" s="24">
        <f t="shared" si="56"/>
        <v>89.114960776199155</v>
      </c>
      <c r="N98" s="24">
        <f t="shared" si="57"/>
        <v>63.278889344897379</v>
      </c>
      <c r="O98" s="24">
        <f t="shared" si="58"/>
        <v>60.019661784268465</v>
      </c>
      <c r="P98" s="24">
        <f t="shared" si="59"/>
        <v>65.114284337738127</v>
      </c>
      <c r="Q98" s="24">
        <f t="shared" si="60"/>
        <v>37.74803593629224</v>
      </c>
      <c r="R98" s="24">
        <f t="shared" si="61"/>
        <v>50.308784536000758</v>
      </c>
      <c r="S98" s="24">
        <f t="shared" si="62"/>
        <v>48.612804405686234</v>
      </c>
      <c r="T98" s="24">
        <f t="shared" si="63"/>
        <v>41.956000733393466</v>
      </c>
      <c r="U98" s="24">
        <f t="shared" si="64"/>
        <v>27.993014909422868</v>
      </c>
      <c r="V98" s="24">
        <f t="shared" si="65"/>
        <v>25.695053001355859</v>
      </c>
      <c r="W98" s="35">
        <f t="shared" si="66"/>
        <v>22.495961588277112</v>
      </c>
      <c r="X98" s="133">
        <f t="shared" si="68"/>
        <v>1078.2349833930662</v>
      </c>
      <c r="Y98" s="133">
        <f t="shared" si="67"/>
        <v>-1443874.1150909693</v>
      </c>
      <c r="Z98" s="133">
        <f t="shared" si="69"/>
        <v>-144387411.50909692</v>
      </c>
    </row>
    <row r="99" spans="1:27" x14ac:dyDescent="0.2">
      <c r="A99" s="1">
        <f t="shared" si="46"/>
        <v>-9.999999999999969E-3</v>
      </c>
      <c r="B99" s="134">
        <f t="shared" si="46"/>
        <v>3237.2604000000001</v>
      </c>
      <c r="C99" s="23"/>
      <c r="D99" s="24">
        <f t="shared" si="47"/>
        <v>85.813491575104081</v>
      </c>
      <c r="E99" s="24">
        <f t="shared" si="48"/>
        <v>81.46367781344884</v>
      </c>
      <c r="F99" s="24">
        <f t="shared" si="49"/>
        <v>54.438456571131269</v>
      </c>
      <c r="G99" s="24">
        <f t="shared" si="50"/>
        <v>51.089819231652541</v>
      </c>
      <c r="H99" s="24">
        <f t="shared" si="51"/>
        <v>77.216204724772069</v>
      </c>
      <c r="I99" s="24">
        <f t="shared" si="52"/>
        <v>94.820806785354989</v>
      </c>
      <c r="J99" s="24">
        <f t="shared" si="53"/>
        <v>65.181683303633577</v>
      </c>
      <c r="K99" s="24">
        <f t="shared" si="54"/>
        <v>61.436832557225785</v>
      </c>
      <c r="L99" s="24">
        <f t="shared" si="55"/>
        <v>59.614134425563407</v>
      </c>
      <c r="M99" s="24">
        <f t="shared" si="56"/>
        <v>100.05656715636019</v>
      </c>
      <c r="N99" s="24">
        <f t="shared" si="57"/>
        <v>72.150740333082013</v>
      </c>
      <c r="O99" s="24">
        <f t="shared" si="58"/>
        <v>68.599254089417514</v>
      </c>
      <c r="P99" s="24">
        <f t="shared" si="59"/>
        <v>75.566633282674161</v>
      </c>
      <c r="Q99" s="24">
        <f t="shared" si="60"/>
        <v>45.193981044504653</v>
      </c>
      <c r="R99" s="24">
        <f t="shared" si="61"/>
        <v>59.723754368297023</v>
      </c>
      <c r="S99" s="24">
        <f t="shared" si="62"/>
        <v>57.828226234474869</v>
      </c>
      <c r="T99" s="24">
        <f t="shared" si="63"/>
        <v>50.361028905322996</v>
      </c>
      <c r="U99" s="24">
        <f t="shared" si="64"/>
        <v>34.449269603753123</v>
      </c>
      <c r="V99" s="24">
        <f t="shared" si="65"/>
        <v>31.787102296392845</v>
      </c>
      <c r="W99" s="35">
        <f t="shared" si="66"/>
        <v>28.056770366836304</v>
      </c>
      <c r="X99" s="133">
        <f t="shared" si="68"/>
        <v>1254.848434669002</v>
      </c>
      <c r="Y99" s="133">
        <f t="shared" si="67"/>
        <v>-1741280.8126048325</v>
      </c>
      <c r="Z99" s="133">
        <f t="shared" si="69"/>
        <v>-174128081.26048324</v>
      </c>
    </row>
    <row r="100" spans="1:27" x14ac:dyDescent="0.2">
      <c r="A100" s="22">
        <f t="shared" ref="A100:B119" si="70">A53</f>
        <v>3.1225022567582528E-17</v>
      </c>
      <c r="B100" s="134">
        <f t="shared" si="70"/>
        <v>3269.96</v>
      </c>
      <c r="C100" s="25"/>
      <c r="D100" s="26">
        <f t="shared" si="47"/>
        <v>97.649929409204105</v>
      </c>
      <c r="E100" s="26">
        <f t="shared" si="48"/>
        <v>92.949978792299817</v>
      </c>
      <c r="F100" s="26">
        <f t="shared" si="49"/>
        <v>63.449999931972343</v>
      </c>
      <c r="G100" s="26">
        <f t="shared" si="50"/>
        <v>59.749998401510538</v>
      </c>
      <c r="H100" s="26">
        <f t="shared" si="51"/>
        <v>88.349999811996213</v>
      </c>
      <c r="I100" s="26">
        <f t="shared" si="52"/>
        <v>107.3499841839598</v>
      </c>
      <c r="J100" s="26">
        <f t="shared" si="53"/>
        <v>75.249994744957462</v>
      </c>
      <c r="K100" s="26">
        <f t="shared" si="54"/>
        <v>71.149999998407338</v>
      </c>
      <c r="L100" s="26">
        <f t="shared" si="55"/>
        <v>69.149964240012764</v>
      </c>
      <c r="M100" s="26">
        <f t="shared" si="56"/>
        <v>111.8499820502459</v>
      </c>
      <c r="N100" s="26">
        <f t="shared" si="57"/>
        <v>81.849976488058246</v>
      </c>
      <c r="O100" s="26">
        <f t="shared" si="58"/>
        <v>77.999999398437808</v>
      </c>
      <c r="P100" s="26">
        <f t="shared" si="59"/>
        <v>87.099996153096527</v>
      </c>
      <c r="Q100" s="26">
        <f t="shared" si="60"/>
        <v>53.649999663465792</v>
      </c>
      <c r="R100" s="26">
        <f t="shared" si="61"/>
        <v>70.299995469394162</v>
      </c>
      <c r="S100" s="26">
        <f t="shared" si="62"/>
        <v>68.199996629006137</v>
      </c>
      <c r="T100" s="26">
        <f t="shared" si="63"/>
        <v>59.899995449648145</v>
      </c>
      <c r="U100" s="26">
        <f t="shared" si="64"/>
        <v>41.94999946637995</v>
      </c>
      <c r="V100" s="26">
        <f t="shared" si="65"/>
        <v>38.899999678287941</v>
      </c>
      <c r="W100" s="36">
        <f t="shared" si="66"/>
        <v>34.599972189211599</v>
      </c>
      <c r="X100" s="133">
        <f t="shared" si="68"/>
        <v>1451.3497621495526</v>
      </c>
      <c r="Y100" s="133">
        <f t="shared" si="67"/>
        <v>-2081900.0250457772</v>
      </c>
      <c r="Z100" s="133">
        <f t="shared" si="69"/>
        <v>-208190002.50457773</v>
      </c>
      <c r="AA100" s="37"/>
    </row>
    <row r="101" spans="1:27" x14ac:dyDescent="0.2">
      <c r="A101" s="1">
        <f t="shared" si="70"/>
        <v>1.0000000000000031E-2</v>
      </c>
      <c r="B101" s="134">
        <f t="shared" si="70"/>
        <v>3302.6596</v>
      </c>
      <c r="C101" s="23"/>
      <c r="D101" s="24">
        <f t="shared" si="47"/>
        <v>110.50495810700841</v>
      </c>
      <c r="E101" s="24">
        <f t="shared" si="48"/>
        <v>105.45517914384959</v>
      </c>
      <c r="F101" s="24">
        <f t="shared" si="49"/>
        <v>73.454172934481448</v>
      </c>
      <c r="G101" s="24">
        <f t="shared" si="50"/>
        <v>69.394497852295899</v>
      </c>
      <c r="H101" s="24">
        <f t="shared" si="51"/>
        <v>100.50217308255651</v>
      </c>
      <c r="I101" s="24">
        <f t="shared" si="52"/>
        <v>120.89478092080481</v>
      </c>
      <c r="J101" s="24">
        <f t="shared" si="53"/>
        <v>86.329220555553093</v>
      </c>
      <c r="K101" s="24">
        <f t="shared" si="54"/>
        <v>81.869334940179897</v>
      </c>
      <c r="L101" s="24">
        <f t="shared" si="55"/>
        <v>79.689149808765023</v>
      </c>
      <c r="M101" s="24">
        <f t="shared" si="56"/>
        <v>124.50783250318477</v>
      </c>
      <c r="N101" s="24">
        <f t="shared" si="57"/>
        <v>92.401303447110081</v>
      </c>
      <c r="O101" s="24">
        <f t="shared" si="58"/>
        <v>88.248383159805712</v>
      </c>
      <c r="P101" s="24">
        <f t="shared" si="59"/>
        <v>99.740505556830158</v>
      </c>
      <c r="Q101" s="24">
        <f t="shared" si="60"/>
        <v>63.171538214320321</v>
      </c>
      <c r="R101" s="24">
        <f t="shared" si="61"/>
        <v>82.08009466946055</v>
      </c>
      <c r="S101" s="24">
        <f t="shared" si="62"/>
        <v>79.772922206728254</v>
      </c>
      <c r="T101" s="24">
        <f t="shared" si="63"/>
        <v>70.627034562302015</v>
      </c>
      <c r="U101" s="24">
        <f t="shared" si="64"/>
        <v>50.571884374032607</v>
      </c>
      <c r="V101" s="24">
        <f t="shared" si="65"/>
        <v>47.11439568016192</v>
      </c>
      <c r="W101" s="35">
        <f t="shared" si="66"/>
        <v>42.211789209089147</v>
      </c>
      <c r="X101" s="133">
        <f t="shared" si="68"/>
        <v>1668.54115092852</v>
      </c>
      <c r="Y101" s="133">
        <f t="shared" si="67"/>
        <v>-2468631.2130678333</v>
      </c>
      <c r="Z101" s="133">
        <f t="shared" si="69"/>
        <v>-246863121.30678332</v>
      </c>
    </row>
    <row r="102" spans="1:27" x14ac:dyDescent="0.2">
      <c r="A102" s="1">
        <f t="shared" si="70"/>
        <v>2.0000000000000032E-2</v>
      </c>
      <c r="B102" s="134">
        <f t="shared" si="70"/>
        <v>3335.3591999999999</v>
      </c>
      <c r="C102" s="23"/>
      <c r="D102" s="24">
        <f t="shared" si="47"/>
        <v>124.39083526579293</v>
      </c>
      <c r="E102" s="24">
        <f t="shared" si="48"/>
        <v>118.99414100227432</v>
      </c>
      <c r="F102" s="24">
        <f t="shared" si="49"/>
        <v>84.485938585442909</v>
      </c>
      <c r="G102" s="24">
        <f t="shared" si="50"/>
        <v>80.061314082268609</v>
      </c>
      <c r="H102" s="24">
        <f t="shared" si="51"/>
        <v>113.69028012051922</v>
      </c>
      <c r="I102" s="24">
        <f t="shared" si="52"/>
        <v>135.46251282596472</v>
      </c>
      <c r="J102" s="24">
        <f t="shared" si="53"/>
        <v>98.44545075092492</v>
      </c>
      <c r="K102" s="24">
        <f t="shared" si="54"/>
        <v>93.623881556473407</v>
      </c>
      <c r="L102" s="24">
        <f t="shared" si="55"/>
        <v>91.262227963456553</v>
      </c>
      <c r="M102" s="24">
        <f t="shared" si="56"/>
        <v>138.03853321036331</v>
      </c>
      <c r="N102" s="24">
        <f t="shared" si="57"/>
        <v>103.82512398351219</v>
      </c>
      <c r="O102" s="24">
        <f t="shared" si="58"/>
        <v>99.36662164878021</v>
      </c>
      <c r="P102" s="24">
        <f t="shared" si="59"/>
        <v>113.5055808828738</v>
      </c>
      <c r="Q102" s="24">
        <f t="shared" si="60"/>
        <v>73.805840853943891</v>
      </c>
      <c r="R102" s="24">
        <f t="shared" si="61"/>
        <v>95.09529875963517</v>
      </c>
      <c r="S102" s="24">
        <f t="shared" si="62"/>
        <v>92.58050074740845</v>
      </c>
      <c r="T102" s="24">
        <f t="shared" si="63"/>
        <v>82.58518502777838</v>
      </c>
      <c r="U102" s="24">
        <f t="shared" si="64"/>
        <v>60.382290529856732</v>
      </c>
      <c r="V102" s="24">
        <f t="shared" si="65"/>
        <v>56.502218199382241</v>
      </c>
      <c r="W102" s="35">
        <f t="shared" si="66"/>
        <v>50.970742088711745</v>
      </c>
      <c r="X102" s="133">
        <f t="shared" si="68"/>
        <v>1907.0745180853637</v>
      </c>
      <c r="Y102" s="133">
        <f t="shared" si="67"/>
        <v>-2904066.8723591538</v>
      </c>
      <c r="Z102" s="133">
        <f t="shared" si="69"/>
        <v>-290406687.23591536</v>
      </c>
    </row>
    <row r="103" spans="1:27" x14ac:dyDescent="0.2">
      <c r="A103" s="1">
        <f t="shared" si="70"/>
        <v>3.0000000000000034E-2</v>
      </c>
      <c r="B103" s="134">
        <f t="shared" si="70"/>
        <v>3368.0588000000002</v>
      </c>
      <c r="C103" s="23"/>
      <c r="D103" s="24">
        <f t="shared" si="47"/>
        <v>139.31299413067086</v>
      </c>
      <c r="E103" s="24">
        <f t="shared" si="48"/>
        <v>133.57477716821472</v>
      </c>
      <c r="F103" s="24">
        <f t="shared" si="49"/>
        <v>96.572989013049437</v>
      </c>
      <c r="G103" s="24">
        <f t="shared" si="50"/>
        <v>91.781231520744313</v>
      </c>
      <c r="H103" s="24">
        <f t="shared" si="51"/>
        <v>127.92481558963186</v>
      </c>
      <c r="I103" s="24">
        <f t="shared" si="52"/>
        <v>151.05395581679136</v>
      </c>
      <c r="J103" s="24">
        <f t="shared" si="53"/>
        <v>111.61749024492246</v>
      </c>
      <c r="K103" s="24">
        <f t="shared" si="54"/>
        <v>106.43537175260894</v>
      </c>
      <c r="L103" s="24">
        <f t="shared" si="55"/>
        <v>103.89241966544637</v>
      </c>
      <c r="M103" s="24">
        <f t="shared" si="56"/>
        <v>152.44628935016362</v>
      </c>
      <c r="N103" s="24">
        <f t="shared" si="57"/>
        <v>116.13734596586187</v>
      </c>
      <c r="O103" s="24">
        <f t="shared" si="58"/>
        <v>111.37243725933627</v>
      </c>
      <c r="P103" s="24">
        <f t="shared" si="59"/>
        <v>128.40377514448323</v>
      </c>
      <c r="Q103" s="24">
        <f t="shared" si="60"/>
        <v>85.590953804477522</v>
      </c>
      <c r="R103" s="24">
        <f t="shared" si="61"/>
        <v>109.36494465480996</v>
      </c>
      <c r="S103" s="24">
        <f t="shared" si="62"/>
        <v>106.64427917778357</v>
      </c>
      <c r="T103" s="24">
        <f t="shared" si="63"/>
        <v>95.805429485822287</v>
      </c>
      <c r="U103" s="24">
        <f t="shared" si="64"/>
        <v>71.437436064943768</v>
      </c>
      <c r="V103" s="24">
        <f t="shared" si="65"/>
        <v>67.124670802076025</v>
      </c>
      <c r="W103" s="35">
        <f t="shared" si="66"/>
        <v>60.945407762580999</v>
      </c>
      <c r="X103" s="133">
        <f t="shared" si="68"/>
        <v>2167.4390143744195</v>
      </c>
      <c r="Y103" s="133">
        <f t="shared" si="67"/>
        <v>-3390435.0536718019</v>
      </c>
      <c r="Z103" s="133">
        <f t="shared" si="69"/>
        <v>-339043505.36718017</v>
      </c>
    </row>
    <row r="104" spans="1:27" x14ac:dyDescent="0.2">
      <c r="A104" s="1">
        <f t="shared" si="70"/>
        <v>4.0000000000000036E-2</v>
      </c>
      <c r="B104" s="134">
        <f t="shared" si="70"/>
        <v>3400.7584000000002</v>
      </c>
      <c r="C104" s="23"/>
      <c r="D104" s="24">
        <f t="shared" si="47"/>
        <v>155.27013597455289</v>
      </c>
      <c r="E104" s="24">
        <f t="shared" si="48"/>
        <v>149.19809634798526</v>
      </c>
      <c r="F104" s="24">
        <f t="shared" si="49"/>
        <v>109.73534882374179</v>
      </c>
      <c r="G104" s="24">
        <f t="shared" si="50"/>
        <v>104.57734803333392</v>
      </c>
      <c r="H104" s="24">
        <f t="shared" si="51"/>
        <v>143.20920720087452</v>
      </c>
      <c r="I104" s="24">
        <f t="shared" si="52"/>
        <v>167.66352088074245</v>
      </c>
      <c r="J104" s="24">
        <f t="shared" si="53"/>
        <v>125.85667380896643</v>
      </c>
      <c r="K104" s="24">
        <f t="shared" si="54"/>
        <v>120.31797247667146</v>
      </c>
      <c r="L104" s="24">
        <f t="shared" si="55"/>
        <v>117.5953420712242</v>
      </c>
      <c r="M104" s="24">
        <f t="shared" si="56"/>
        <v>167.73115934568409</v>
      </c>
      <c r="N104" s="24">
        <f t="shared" si="57"/>
        <v>129.34926606993486</v>
      </c>
      <c r="O104" s="24">
        <f t="shared" si="58"/>
        <v>124.27891091281117</v>
      </c>
      <c r="P104" s="24">
        <f t="shared" si="59"/>
        <v>144.43483370793638</v>
      </c>
      <c r="Q104" s="24">
        <f t="shared" si="60"/>
        <v>98.554989223177927</v>
      </c>
      <c r="R104" s="24">
        <f t="shared" si="61"/>
        <v>124.89624929052115</v>
      </c>
      <c r="S104" s="24">
        <f t="shared" si="62"/>
        <v>121.97357642921747</v>
      </c>
      <c r="T104" s="24">
        <f t="shared" si="63"/>
        <v>110.30611705401338</v>
      </c>
      <c r="U104" s="24">
        <f t="shared" si="64"/>
        <v>83.780923361352961</v>
      </c>
      <c r="V104" s="24">
        <f t="shared" si="65"/>
        <v>79.030579773209411</v>
      </c>
      <c r="W104" s="35">
        <f t="shared" si="66"/>
        <v>72.192489392895823</v>
      </c>
      <c r="X104" s="133">
        <f t="shared" si="68"/>
        <v>2449.9527401788478</v>
      </c>
      <c r="Y104" s="133">
        <f t="shared" si="67"/>
        <v>-3929552.047744249</v>
      </c>
      <c r="Z104" s="133">
        <f t="shared" si="69"/>
        <v>-392955204.77442491</v>
      </c>
    </row>
    <row r="105" spans="1:27" x14ac:dyDescent="0.2">
      <c r="A105" s="1">
        <f t="shared" si="70"/>
        <v>5.0000000000000037E-2</v>
      </c>
      <c r="B105" s="134">
        <f t="shared" si="70"/>
        <v>3433.4580000000001</v>
      </c>
      <c r="C105" s="23"/>
      <c r="D105" s="24">
        <f t="shared" si="47"/>
        <v>172.2544480001925</v>
      </c>
      <c r="E105" s="24">
        <f t="shared" si="48"/>
        <v>165.8583816779792</v>
      </c>
      <c r="F105" s="24">
        <f t="shared" si="49"/>
        <v>123.98515766065043</v>
      </c>
      <c r="G105" s="24">
        <f t="shared" si="50"/>
        <v>118.46478357579895</v>
      </c>
      <c r="H105" s="24">
        <f t="shared" si="51"/>
        <v>159.53995070722567</v>
      </c>
      <c r="I105" s="24">
        <f t="shared" si="52"/>
        <v>185.27953918176036</v>
      </c>
      <c r="J105" s="24">
        <f t="shared" si="53"/>
        <v>141.16684395219022</v>
      </c>
      <c r="K105" s="24">
        <f t="shared" si="54"/>
        <v>135.27820230229031</v>
      </c>
      <c r="L105" s="24">
        <f t="shared" si="55"/>
        <v>132.37889280223908</v>
      </c>
      <c r="M105" s="24">
        <f t="shared" si="56"/>
        <v>183.88917321846066</v>
      </c>
      <c r="N105" s="24">
        <f t="shared" si="57"/>
        <v>143.4675286612769</v>
      </c>
      <c r="O105" s="24">
        <f t="shared" si="58"/>
        <v>138.09441180711792</v>
      </c>
      <c r="P105" s="24">
        <f t="shared" si="59"/>
        <v>161.58995255907871</v>
      </c>
      <c r="Q105" s="24">
        <f t="shared" si="60"/>
        <v>112.7156689511678</v>
      </c>
      <c r="R105" s="24">
        <f t="shared" si="61"/>
        <v>141.68445216413829</v>
      </c>
      <c r="S105" s="24">
        <f t="shared" si="62"/>
        <v>138.56556714885392</v>
      </c>
      <c r="T105" s="24">
        <f t="shared" si="63"/>
        <v>126.09277992362058</v>
      </c>
      <c r="U105" s="24">
        <f t="shared" si="64"/>
        <v>97.44269961283544</v>
      </c>
      <c r="V105" s="24">
        <f t="shared" si="65"/>
        <v>92.255163084556443</v>
      </c>
      <c r="W105" s="35">
        <f t="shared" si="66"/>
        <v>84.755289641246236</v>
      </c>
      <c r="X105" s="133">
        <f t="shared" si="68"/>
        <v>2754.7588866326796</v>
      </c>
      <c r="Y105" s="133">
        <f t="shared" si="67"/>
        <v>-4522786.9385050135</v>
      </c>
      <c r="Z105" s="133">
        <f t="shared" si="69"/>
        <v>-452278693.85050136</v>
      </c>
    </row>
    <row r="106" spans="1:27" x14ac:dyDescent="0.2">
      <c r="A106" s="1">
        <f t="shared" si="70"/>
        <v>6.0000000000000039E-2</v>
      </c>
      <c r="B106" s="134">
        <f t="shared" si="70"/>
        <v>3466.1576</v>
      </c>
      <c r="C106" s="23"/>
      <c r="D106" s="24">
        <f t="shared" si="47"/>
        <v>190.2519340027884</v>
      </c>
      <c r="E106" s="24">
        <f t="shared" si="48"/>
        <v>183.54349052203338</v>
      </c>
      <c r="F106" s="24">
        <f t="shared" si="49"/>
        <v>139.32663145142442</v>
      </c>
      <c r="G106" s="24">
        <f t="shared" si="50"/>
        <v>133.45057417869384</v>
      </c>
      <c r="H106" s="24">
        <f t="shared" si="51"/>
        <v>176.90687485062426</v>
      </c>
      <c r="I106" s="24">
        <f t="shared" si="52"/>
        <v>203.88464352148321</v>
      </c>
      <c r="J106" s="24">
        <f t="shared" si="53"/>
        <v>157.54448479387338</v>
      </c>
      <c r="K106" s="24">
        <f t="shared" si="54"/>
        <v>151.31501223630357</v>
      </c>
      <c r="L106" s="24">
        <f t="shared" si="55"/>
        <v>148.24330241408188</v>
      </c>
      <c r="M106" s="24">
        <f t="shared" si="56"/>
        <v>200.91250119437973</v>
      </c>
      <c r="N106" s="24">
        <f t="shared" si="57"/>
        <v>158.49415734785271</v>
      </c>
      <c r="O106" s="24">
        <f t="shared" si="58"/>
        <v>152.8226026800553</v>
      </c>
      <c r="P106" s="24">
        <f t="shared" si="59"/>
        <v>179.85221701383739</v>
      </c>
      <c r="Q106" s="24">
        <f t="shared" si="60"/>
        <v>128.08015508395306</v>
      </c>
      <c r="R106" s="24">
        <f t="shared" si="61"/>
        <v>159.71328724132286</v>
      </c>
      <c r="S106" s="24">
        <f t="shared" si="62"/>
        <v>156.40570531348067</v>
      </c>
      <c r="T106" s="24">
        <f t="shared" si="63"/>
        <v>143.15833442793132</v>
      </c>
      <c r="U106" s="24">
        <f t="shared" si="64"/>
        <v>112.43848150179883</v>
      </c>
      <c r="V106" s="24">
        <f t="shared" si="65"/>
        <v>106.81926864345633</v>
      </c>
      <c r="W106" s="35">
        <f t="shared" si="66"/>
        <v>98.662653060306184</v>
      </c>
      <c r="X106" s="133">
        <f t="shared" si="68"/>
        <v>3081.826311479681</v>
      </c>
      <c r="Y106" s="133">
        <f t="shared" si="67"/>
        <v>-5171039.1013892712</v>
      </c>
      <c r="Z106" s="133">
        <f t="shared" si="69"/>
        <v>-517103910.1389271</v>
      </c>
    </row>
    <row r="107" spans="1:27" x14ac:dyDescent="0.2">
      <c r="A107" s="1">
        <f t="shared" si="70"/>
        <v>7.0000000000000034E-2</v>
      </c>
      <c r="B107" s="134">
        <f t="shared" si="70"/>
        <v>3498.8572000000004</v>
      </c>
      <c r="C107" s="23"/>
      <c r="D107" s="24">
        <f t="shared" si="47"/>
        <v>209.24284244175738</v>
      </c>
      <c r="E107" s="24">
        <f t="shared" si="48"/>
        <v>202.23526052521311</v>
      </c>
      <c r="F107" s="24">
        <f t="shared" si="49"/>
        <v>155.75619538185765</v>
      </c>
      <c r="G107" s="24">
        <f t="shared" si="50"/>
        <v>149.53374648207932</v>
      </c>
      <c r="H107" s="24">
        <f t="shared" si="51"/>
        <v>195.29352173847496</v>
      </c>
      <c r="I107" s="24">
        <f t="shared" si="52"/>
        <v>223.45623054017301</v>
      </c>
      <c r="J107" s="24">
        <f t="shared" si="53"/>
        <v>174.97900007921226</v>
      </c>
      <c r="K107" s="24">
        <f t="shared" si="54"/>
        <v>168.4200202648185</v>
      </c>
      <c r="L107" s="24">
        <f t="shared" si="55"/>
        <v>165.18134535770128</v>
      </c>
      <c r="M107" s="24">
        <f t="shared" si="56"/>
        <v>218.78966645045443</v>
      </c>
      <c r="N107" s="24">
        <f t="shared" si="57"/>
        <v>174.4266549983422</v>
      </c>
      <c r="O107" s="24">
        <f t="shared" si="58"/>
        <v>168.46251691074804</v>
      </c>
      <c r="P107" s="24">
        <f t="shared" si="59"/>
        <v>199.19719645511259</v>
      </c>
      <c r="Q107" s="24">
        <f t="shared" si="60"/>
        <v>144.64516135570284</v>
      </c>
      <c r="R107" s="24">
        <f t="shared" si="61"/>
        <v>178.95574731622901</v>
      </c>
      <c r="S107" s="24">
        <f t="shared" si="62"/>
        <v>175.46845233375961</v>
      </c>
      <c r="T107" s="24">
        <f t="shared" si="63"/>
        <v>161.48363892310545</v>
      </c>
      <c r="U107" s="24">
        <f t="shared" si="64"/>
        <v>128.76965318842781</v>
      </c>
      <c r="V107" s="24">
        <f t="shared" si="65"/>
        <v>122.72910141964803</v>
      </c>
      <c r="W107" s="35">
        <f t="shared" si="66"/>
        <v>113.92841458198768</v>
      </c>
      <c r="X107" s="133">
        <f t="shared" si="68"/>
        <v>3430.9543667448052</v>
      </c>
      <c r="Y107" s="133">
        <f t="shared" si="67"/>
        <v>-5874729.0642015385</v>
      </c>
      <c r="Z107" s="133">
        <f t="shared" si="69"/>
        <v>-587472906.42015386</v>
      </c>
    </row>
    <row r="108" spans="1:27" x14ac:dyDescent="0.2">
      <c r="A108" s="1">
        <f t="shared" si="70"/>
        <v>8.0000000000000029E-2</v>
      </c>
      <c r="B108" s="134">
        <f t="shared" si="70"/>
        <v>3531.5568000000003</v>
      </c>
      <c r="C108" s="23"/>
      <c r="D108" s="24">
        <f t="shared" si="47"/>
        <v>229.20217478369</v>
      </c>
      <c r="E108" s="24">
        <f t="shared" si="48"/>
        <v>221.9100047353013</v>
      </c>
      <c r="F108" s="24">
        <f t="shared" si="49"/>
        <v>173.26277594525686</v>
      </c>
      <c r="G108" s="24">
        <f t="shared" si="50"/>
        <v>166.70556177070057</v>
      </c>
      <c r="H108" s="24">
        <f t="shared" si="51"/>
        <v>214.67762553485568</v>
      </c>
      <c r="I108" s="24">
        <f t="shared" si="52"/>
        <v>243.96698692948826</v>
      </c>
      <c r="J108" s="24">
        <f t="shared" si="53"/>
        <v>193.45311944204286</v>
      </c>
      <c r="K108" s="24">
        <f t="shared" si="54"/>
        <v>186.57788456524963</v>
      </c>
      <c r="L108" s="24">
        <f t="shared" si="55"/>
        <v>183.17869486191717</v>
      </c>
      <c r="M108" s="24">
        <f t="shared" si="56"/>
        <v>237.50579535444035</v>
      </c>
      <c r="N108" s="24">
        <f t="shared" si="57"/>
        <v>191.2581665751834</v>
      </c>
      <c r="O108" s="24">
        <f t="shared" si="58"/>
        <v>185.00870218435807</v>
      </c>
      <c r="P108" s="24">
        <f t="shared" si="59"/>
        <v>219.59366691112314</v>
      </c>
      <c r="Q108" s="24">
        <f t="shared" si="60"/>
        <v>162.39732757837987</v>
      </c>
      <c r="R108" s="24">
        <f t="shared" si="61"/>
        <v>199.37509347048035</v>
      </c>
      <c r="S108" s="24">
        <f t="shared" si="62"/>
        <v>195.71826295082928</v>
      </c>
      <c r="T108" s="24">
        <f t="shared" si="63"/>
        <v>181.038365678118</v>
      </c>
      <c r="U108" s="24">
        <f t="shared" si="64"/>
        <v>146.42362115684273</v>
      </c>
      <c r="V108" s="24">
        <f t="shared" si="65"/>
        <v>139.97643158006395</v>
      </c>
      <c r="W108" s="35">
        <f t="shared" si="66"/>
        <v>130.55136122583917</v>
      </c>
      <c r="X108" s="133">
        <f t="shared" si="68"/>
        <v>3801.7816232341615</v>
      </c>
      <c r="Y108" s="133">
        <f t="shared" si="67"/>
        <v>-6633802.5026971279</v>
      </c>
      <c r="Z108" s="133">
        <f t="shared" si="69"/>
        <v>-663380250.26971281</v>
      </c>
    </row>
    <row r="109" spans="1:27" x14ac:dyDescent="0.2">
      <c r="A109" s="1">
        <f t="shared" si="70"/>
        <v>9.0000000000000024E-2</v>
      </c>
      <c r="B109" s="134">
        <f t="shared" si="70"/>
        <v>3564.2564000000002</v>
      </c>
      <c r="C109" s="23"/>
      <c r="D109" s="24">
        <f t="shared" si="47"/>
        <v>250.10025598767879</v>
      </c>
      <c r="E109" s="24">
        <f t="shared" si="48"/>
        <v>242.53907727243995</v>
      </c>
      <c r="F109" s="24">
        <f t="shared" si="49"/>
        <v>191.82823471057327</v>
      </c>
      <c r="G109" s="24">
        <f t="shared" si="50"/>
        <v>184.94991314232516</v>
      </c>
      <c r="H109" s="24">
        <f t="shared" si="51"/>
        <v>235.03167064363288</v>
      </c>
      <c r="I109" s="24">
        <f t="shared" si="52"/>
        <v>265.38546251677235</v>
      </c>
      <c r="J109" s="24">
        <f t="shared" si="53"/>
        <v>212.94341395090191</v>
      </c>
      <c r="K109" s="24">
        <f t="shared" si="54"/>
        <v>205.76679672022806</v>
      </c>
      <c r="L109" s="24">
        <f t="shared" si="55"/>
        <v>202.21440330000632</v>
      </c>
      <c r="M109" s="24">
        <f t="shared" si="56"/>
        <v>257.04289824037164</v>
      </c>
      <c r="N109" s="24">
        <f t="shared" si="57"/>
        <v>208.97769796951502</v>
      </c>
      <c r="O109" s="24">
        <f t="shared" si="58"/>
        <v>202.45142413155804</v>
      </c>
      <c r="P109" s="24">
        <f t="shared" si="59"/>
        <v>241.00443110716878</v>
      </c>
      <c r="Q109" s="24">
        <f t="shared" si="60"/>
        <v>181.31382942688174</v>
      </c>
      <c r="R109" s="24">
        <f t="shared" si="61"/>
        <v>220.92605535290068</v>
      </c>
      <c r="S109" s="24">
        <f t="shared" si="62"/>
        <v>217.11077451421988</v>
      </c>
      <c r="T109" s="24">
        <f t="shared" si="63"/>
        <v>201.78213255970741</v>
      </c>
      <c r="U109" s="24">
        <f t="shared" si="64"/>
        <v>165.37458665265763</v>
      </c>
      <c r="V109" s="24">
        <f t="shared" si="65"/>
        <v>158.53925063367001</v>
      </c>
      <c r="W109" s="35">
        <f t="shared" si="66"/>
        <v>148.51568565415687</v>
      </c>
      <c r="X109" s="133">
        <f t="shared" si="68"/>
        <v>4193.7979944873678</v>
      </c>
      <c r="Y109" s="133">
        <f t="shared" si="67"/>
        <v>-7447746.5539853629</v>
      </c>
      <c r="Z109" s="133">
        <f t="shared" si="69"/>
        <v>-744774655.39853632</v>
      </c>
    </row>
    <row r="110" spans="1:27" x14ac:dyDescent="0.2">
      <c r="A110" s="1">
        <f t="shared" si="70"/>
        <v>0.10000000000000002</v>
      </c>
      <c r="B110" s="134">
        <f t="shared" si="70"/>
        <v>3596.9560000000001</v>
      </c>
      <c r="C110" s="23"/>
      <c r="D110" s="24">
        <f t="shared" si="47"/>
        <v>271.90334876370662</v>
      </c>
      <c r="E110" s="24">
        <f t="shared" si="48"/>
        <v>264.08949050417186</v>
      </c>
      <c r="F110" s="24">
        <f t="shared" si="49"/>
        <v>211.42792286205326</v>
      </c>
      <c r="G110" s="24">
        <f t="shared" si="50"/>
        <v>204.24385525197931</v>
      </c>
      <c r="H110" s="24">
        <f t="shared" si="51"/>
        <v>256.32350971783126</v>
      </c>
      <c r="I110" s="24">
        <f t="shared" si="52"/>
        <v>287.67667330614131</v>
      </c>
      <c r="J110" s="24">
        <f t="shared" si="53"/>
        <v>233.42089993101308</v>
      </c>
      <c r="K110" s="24">
        <f t="shared" si="54"/>
        <v>225.95907374306535</v>
      </c>
      <c r="L110" s="24">
        <f t="shared" si="55"/>
        <v>222.26148682009625</v>
      </c>
      <c r="M110" s="24">
        <f t="shared" si="56"/>
        <v>277.38017366764461</v>
      </c>
      <c r="N110" s="24">
        <f t="shared" si="57"/>
        <v>227.57038316097896</v>
      </c>
      <c r="O110" s="24">
        <f t="shared" si="58"/>
        <v>220.7769223452367</v>
      </c>
      <c r="P110" s="24">
        <f t="shared" si="59"/>
        <v>263.38720495709867</v>
      </c>
      <c r="Q110" s="24">
        <f t="shared" si="60"/>
        <v>201.36318813072148</v>
      </c>
      <c r="R110" s="24">
        <f t="shared" si="61"/>
        <v>243.55616464111563</v>
      </c>
      <c r="S110" s="24">
        <f t="shared" si="62"/>
        <v>239.59414118359109</v>
      </c>
      <c r="T110" s="24">
        <f t="shared" si="63"/>
        <v>223.66583297825082</v>
      </c>
      <c r="U110" s="24">
        <f t="shared" si="64"/>
        <v>185.58467787560585</v>
      </c>
      <c r="V110" s="24">
        <f t="shared" si="65"/>
        <v>178.38282145487119</v>
      </c>
      <c r="W110" s="35">
        <f t="shared" si="66"/>
        <v>167.79188511386633</v>
      </c>
      <c r="X110" s="133">
        <f t="shared" si="68"/>
        <v>4606.3596564090394</v>
      </c>
      <c r="Y110" s="133">
        <f t="shared" si="67"/>
        <v>-8315617.1319107059</v>
      </c>
      <c r="Z110" s="133">
        <f t="shared" si="69"/>
        <v>-831561713.19107056</v>
      </c>
    </row>
    <row r="111" spans="1:27" x14ac:dyDescent="0.2">
      <c r="A111" s="1">
        <f t="shared" si="70"/>
        <v>0.11000000000000001</v>
      </c>
      <c r="B111" s="134">
        <f t="shared" si="70"/>
        <v>3629.6556000000005</v>
      </c>
      <c r="C111" s="23"/>
      <c r="D111" s="24">
        <f t="shared" si="47"/>
        <v>294.5742936691363</v>
      </c>
      <c r="E111" s="24">
        <f t="shared" si="48"/>
        <v>286.52456489904489</v>
      </c>
      <c r="F111" s="24">
        <f t="shared" si="49"/>
        <v>232.0313331504849</v>
      </c>
      <c r="G111" s="24">
        <f t="shared" si="50"/>
        <v>224.55824310722028</v>
      </c>
      <c r="H111" s="24">
        <f t="shared" si="51"/>
        <v>278.51702179226777</v>
      </c>
      <c r="I111" s="24">
        <f t="shared" si="52"/>
        <v>310.80271834172527</v>
      </c>
      <c r="J111" s="24">
        <f t="shared" si="53"/>
        <v>254.85170901943093</v>
      </c>
      <c r="K111" s="24">
        <f t="shared" si="54"/>
        <v>247.12182627021593</v>
      </c>
      <c r="L111" s="24">
        <f t="shared" si="55"/>
        <v>243.28759133832955</v>
      </c>
      <c r="M111" s="24">
        <f t="shared" si="56"/>
        <v>298.49432920927711</v>
      </c>
      <c r="N111" s="24">
        <f t="shared" si="57"/>
        <v>247.01779145883552</v>
      </c>
      <c r="O111" s="24">
        <f t="shared" si="58"/>
        <v>239.96771047778634</v>
      </c>
      <c r="P111" s="24">
        <f t="shared" si="59"/>
        <v>286.69554016829306</v>
      </c>
      <c r="Q111" s="24">
        <f t="shared" si="60"/>
        <v>222.50623934705663</v>
      </c>
      <c r="R111" s="24">
        <f t="shared" si="61"/>
        <v>267.20716403569168</v>
      </c>
      <c r="S111" s="24">
        <f t="shared" si="62"/>
        <v>263.1104540410297</v>
      </c>
      <c r="T111" s="24">
        <f t="shared" si="63"/>
        <v>246.6330993459469</v>
      </c>
      <c r="U111" s="24">
        <f t="shared" si="64"/>
        <v>207.00537066765764</v>
      </c>
      <c r="V111" s="24">
        <f t="shared" si="65"/>
        <v>199.4610520694855</v>
      </c>
      <c r="W111" s="35">
        <f t="shared" si="66"/>
        <v>188.33803919553111</v>
      </c>
      <c r="X111" s="133">
        <f t="shared" si="68"/>
        <v>5038.7060916044466</v>
      </c>
      <c r="Y111" s="133">
        <f t="shared" si="67"/>
        <v>-9236075.5435227752</v>
      </c>
      <c r="Z111" s="133">
        <f t="shared" si="69"/>
        <v>-923607554.35227752</v>
      </c>
    </row>
    <row r="112" spans="1:27" x14ac:dyDescent="0.2">
      <c r="A112" s="1">
        <f t="shared" si="70"/>
        <v>0.12000000000000001</v>
      </c>
      <c r="B112" s="134">
        <f t="shared" si="70"/>
        <v>3662.3552000000004</v>
      </c>
      <c r="C112" s="23"/>
      <c r="D112" s="24">
        <f t="shared" si="47"/>
        <v>318.07315811988474</v>
      </c>
      <c r="E112" s="24">
        <f t="shared" si="48"/>
        <v>309.80459359144379</v>
      </c>
      <c r="F112" s="24">
        <f t="shared" si="49"/>
        <v>253.60282465091905</v>
      </c>
      <c r="G112" s="24">
        <f t="shared" si="50"/>
        <v>245.85845466062892</v>
      </c>
      <c r="H112" s="24">
        <f t="shared" si="51"/>
        <v>301.57279151330113</v>
      </c>
      <c r="I112" s="24">
        <f t="shared" si="52"/>
        <v>334.72339549487106</v>
      </c>
      <c r="J112" s="24">
        <f t="shared" si="53"/>
        <v>277.19780231833238</v>
      </c>
      <c r="K112" s="24">
        <f t="shared" si="54"/>
        <v>269.21767984353255</v>
      </c>
      <c r="L112" s="24">
        <f t="shared" si="55"/>
        <v>265.25571637355324</v>
      </c>
      <c r="M112" s="24">
        <f t="shared" si="56"/>
        <v>320.35991208184714</v>
      </c>
      <c r="N112" s="24">
        <f t="shared" si="57"/>
        <v>267.29826630067964</v>
      </c>
      <c r="O112" s="24">
        <f t="shared" si="58"/>
        <v>260.00291172560901</v>
      </c>
      <c r="P112" s="24">
        <f t="shared" si="59"/>
        <v>310.87975451309876</v>
      </c>
      <c r="Q112" s="24">
        <f t="shared" si="60"/>
        <v>244.69721768925274</v>
      </c>
      <c r="R112" s="24">
        <f t="shared" si="61"/>
        <v>291.81643706379327</v>
      </c>
      <c r="S112" s="24">
        <f t="shared" si="62"/>
        <v>287.59719064126284</v>
      </c>
      <c r="T112" s="24">
        <f t="shared" si="63"/>
        <v>270.62183590637687</v>
      </c>
      <c r="U112" s="24">
        <f t="shared" si="64"/>
        <v>229.5791185541666</v>
      </c>
      <c r="V112" s="24">
        <f t="shared" si="65"/>
        <v>221.71811285987496</v>
      </c>
      <c r="W112" s="35">
        <f t="shared" si="66"/>
        <v>210.10138568997399</v>
      </c>
      <c r="X112" s="133">
        <f t="shared" si="68"/>
        <v>5489.9785595924041</v>
      </c>
      <c r="Y112" s="133">
        <f t="shared" si="67"/>
        <v>-10207432.447400078</v>
      </c>
      <c r="Z112" s="133">
        <f t="shared" si="69"/>
        <v>-1020743244.7400079</v>
      </c>
    </row>
    <row r="113" spans="1:26" x14ac:dyDescent="0.2">
      <c r="A113" s="1">
        <f t="shared" si="70"/>
        <v>0.13</v>
      </c>
      <c r="B113" s="134">
        <f t="shared" si="70"/>
        <v>3695.0547999999999</v>
      </c>
      <c r="C113" s="23"/>
      <c r="D113" s="24">
        <f t="shared" si="47"/>
        <v>342.35787887026527</v>
      </c>
      <c r="E113" s="24">
        <f t="shared" si="48"/>
        <v>333.88750508044768</v>
      </c>
      <c r="F113" s="24">
        <f t="shared" si="49"/>
        <v>276.1023955731971</v>
      </c>
      <c r="G113" s="24">
        <f t="shared" si="50"/>
        <v>268.10517140286538</v>
      </c>
      <c r="H113" s="24">
        <f t="shared" si="51"/>
        <v>325.44879171687398</v>
      </c>
      <c r="I113" s="24">
        <f t="shared" si="52"/>
        <v>359.3968028649092</v>
      </c>
      <c r="J113" s="24">
        <f t="shared" si="53"/>
        <v>300.41770725788092</v>
      </c>
      <c r="K113" s="24">
        <f t="shared" si="54"/>
        <v>292.20552669732251</v>
      </c>
      <c r="L113" s="24">
        <f t="shared" si="55"/>
        <v>288.12497355104142</v>
      </c>
      <c r="M113" s="24">
        <f t="shared" si="56"/>
        <v>342.94964333833832</v>
      </c>
      <c r="N113" s="24">
        <f t="shared" si="57"/>
        <v>288.38728707019618</v>
      </c>
      <c r="O113" s="24">
        <f t="shared" si="58"/>
        <v>280.85862089496459</v>
      </c>
      <c r="P113" s="24">
        <f t="shared" si="59"/>
        <v>335.88784413210624</v>
      </c>
      <c r="Q113" s="24">
        <f t="shared" si="60"/>
        <v>267.88491294589676</v>
      </c>
      <c r="R113" s="24">
        <f t="shared" si="61"/>
        <v>317.31840927851954</v>
      </c>
      <c r="S113" s="24">
        <f t="shared" si="62"/>
        <v>312.98864261357903</v>
      </c>
      <c r="T113" s="24">
        <f t="shared" si="63"/>
        <v>295.56576070834444</v>
      </c>
      <c r="U113" s="24">
        <f t="shared" si="64"/>
        <v>253.24111056366701</v>
      </c>
      <c r="V113" s="24">
        <f t="shared" si="65"/>
        <v>245.09021245049826</v>
      </c>
      <c r="W113" s="35">
        <f t="shared" si="66"/>
        <v>233.02010601302118</v>
      </c>
      <c r="X113" s="133">
        <f t="shared" si="68"/>
        <v>5959.2393030239346</v>
      </c>
      <c r="Y113" s="133">
        <f t="shared" si="67"/>
        <v>-11227697.06507946</v>
      </c>
      <c r="Z113" s="133">
        <f t="shared" si="69"/>
        <v>-1122769706.507946</v>
      </c>
    </row>
    <row r="114" spans="1:26" x14ac:dyDescent="0.2">
      <c r="A114" s="1">
        <f t="shared" si="70"/>
        <v>0.14000000000000001</v>
      </c>
      <c r="B114" s="134">
        <f t="shared" si="70"/>
        <v>3727.7544000000003</v>
      </c>
      <c r="C114" s="23"/>
      <c r="D114" s="24">
        <f t="shared" si="47"/>
        <v>367.38488434139435</v>
      </c>
      <c r="E114" s="24">
        <f t="shared" si="48"/>
        <v>358.7295092837112</v>
      </c>
      <c r="F114" s="24">
        <f t="shared" si="49"/>
        <v>299.48648020007113</v>
      </c>
      <c r="G114" s="24">
        <f t="shared" si="50"/>
        <v>291.25519169336985</v>
      </c>
      <c r="H114" s="24">
        <f t="shared" si="51"/>
        <v>350.10105335706066</v>
      </c>
      <c r="I114" s="24">
        <f t="shared" si="52"/>
        <v>384.77991431616829</v>
      </c>
      <c r="J114" s="24">
        <f t="shared" si="53"/>
        <v>324.46725723224108</v>
      </c>
      <c r="K114" s="24">
        <f t="shared" si="54"/>
        <v>316.04128675118636</v>
      </c>
      <c r="L114" s="24">
        <f t="shared" si="55"/>
        <v>311.85135779102075</v>
      </c>
      <c r="M114" s="24">
        <f t="shared" si="56"/>
        <v>366.23474986708152</v>
      </c>
      <c r="N114" s="24">
        <f t="shared" si="57"/>
        <v>310.25784561743603</v>
      </c>
      <c r="O114" s="24">
        <f t="shared" si="58"/>
        <v>302.50828438807866</v>
      </c>
      <c r="P114" s="24">
        <f t="shared" si="59"/>
        <v>361.66635572568794</v>
      </c>
      <c r="Q114" s="24">
        <f t="shared" si="60"/>
        <v>292.01385569032709</v>
      </c>
      <c r="R114" s="24">
        <f t="shared" si="61"/>
        <v>343.64587850068892</v>
      </c>
      <c r="S114" s="24">
        <f t="shared" si="62"/>
        <v>339.2172769203512</v>
      </c>
      <c r="T114" s="24">
        <f t="shared" si="63"/>
        <v>321.39590304293279</v>
      </c>
      <c r="U114" s="24">
        <f t="shared" si="64"/>
        <v>277.9210777726048</v>
      </c>
      <c r="V114" s="24">
        <f t="shared" si="65"/>
        <v>269.5074485794994</v>
      </c>
      <c r="W114" s="35">
        <f t="shared" si="66"/>
        <v>257.02523001971713</v>
      </c>
      <c r="X114" s="133">
        <f t="shared" si="68"/>
        <v>6445.4908410906291</v>
      </c>
      <c r="Y114" s="133">
        <f t="shared" si="67"/>
        <v>-12294629.548868272</v>
      </c>
      <c r="Z114" s="133">
        <f t="shared" si="69"/>
        <v>-1229462954.8868272</v>
      </c>
    </row>
    <row r="115" spans="1:26" x14ac:dyDescent="0.2">
      <c r="A115" s="1">
        <f t="shared" si="70"/>
        <v>0.15000000000000002</v>
      </c>
      <c r="B115" s="134">
        <f t="shared" si="70"/>
        <v>3760.4539999999997</v>
      </c>
      <c r="C115" s="23"/>
      <c r="D115" s="24">
        <f t="shared" si="47"/>
        <v>393.10968523587189</v>
      </c>
      <c r="E115" s="24">
        <f t="shared" si="48"/>
        <v>384.28571424981055</v>
      </c>
      <c r="F115" s="24">
        <f t="shared" si="49"/>
        <v>323.70874767883424</v>
      </c>
      <c r="G115" s="24">
        <f t="shared" si="50"/>
        <v>315.26225302422381</v>
      </c>
      <c r="H115" s="24">
        <f t="shared" si="51"/>
        <v>375.48430888082612</v>
      </c>
      <c r="I115" s="24">
        <f t="shared" si="52"/>
        <v>410.82911965073117</v>
      </c>
      <c r="J115" s="24">
        <f t="shared" si="53"/>
        <v>349.30031608081936</v>
      </c>
      <c r="K115" s="24">
        <f t="shared" si="54"/>
        <v>340.67865843602431</v>
      </c>
      <c r="L115" s="24">
        <f t="shared" si="55"/>
        <v>336.38851107100345</v>
      </c>
      <c r="M115" s="24">
        <f t="shared" si="56"/>
        <v>390.18528904665982</v>
      </c>
      <c r="N115" s="24">
        <f t="shared" si="57"/>
        <v>332.88082959053418</v>
      </c>
      <c r="O115" s="24">
        <f t="shared" si="58"/>
        <v>324.92308981732822</v>
      </c>
      <c r="P115" s="24">
        <f t="shared" si="59"/>
        <v>388.16120040630221</v>
      </c>
      <c r="Q115" s="24">
        <f t="shared" si="60"/>
        <v>317.02549339774077</v>
      </c>
      <c r="R115" s="24">
        <f t="shared" si="61"/>
        <v>370.73123991193779</v>
      </c>
      <c r="S115" s="24">
        <f t="shared" si="62"/>
        <v>366.21499460266114</v>
      </c>
      <c r="T115" s="24">
        <f t="shared" si="63"/>
        <v>348.04201108597772</v>
      </c>
      <c r="U115" s="24">
        <f t="shared" si="64"/>
        <v>303.54507618939442</v>
      </c>
      <c r="V115" s="24">
        <f t="shared" si="65"/>
        <v>294.89565598606259</v>
      </c>
      <c r="W115" s="35">
        <f t="shared" si="66"/>
        <v>282.04257389620716</v>
      </c>
      <c r="X115" s="133">
        <f t="shared" si="68"/>
        <v>6947.6947682389509</v>
      </c>
      <c r="Y115" s="133">
        <f t="shared" si="67"/>
        <v>-13405794.508075194</v>
      </c>
      <c r="Z115" s="133">
        <f t="shared" si="69"/>
        <v>-1340579450.8075194</v>
      </c>
    </row>
    <row r="116" spans="1:26" x14ac:dyDescent="0.2">
      <c r="A116" s="1">
        <f t="shared" si="70"/>
        <v>0.16000000000000003</v>
      </c>
      <c r="B116" s="134">
        <f t="shared" si="70"/>
        <v>3793.1536000000006</v>
      </c>
      <c r="C116" s="23"/>
      <c r="D116" s="24">
        <f t="shared" si="47"/>
        <v>419.48742405627809</v>
      </c>
      <c r="E116" s="24">
        <f t="shared" si="48"/>
        <v>410.51070308001499</v>
      </c>
      <c r="F116" s="24">
        <f t="shared" si="49"/>
        <v>348.72088269075311</v>
      </c>
      <c r="G116" s="24">
        <f t="shared" si="50"/>
        <v>340.07784161634254</v>
      </c>
      <c r="H116" s="24">
        <f t="shared" si="51"/>
        <v>401.5525974523398</v>
      </c>
      <c r="I116" s="24">
        <f t="shared" si="52"/>
        <v>437.50072194419408</v>
      </c>
      <c r="J116" s="24">
        <f t="shared" si="53"/>
        <v>374.86947189590455</v>
      </c>
      <c r="K116" s="24">
        <f t="shared" si="54"/>
        <v>366.069842383798</v>
      </c>
      <c r="L116" s="24">
        <f t="shared" si="55"/>
        <v>361.68846104180056</v>
      </c>
      <c r="M116" s="24">
        <f t="shared" si="56"/>
        <v>414.77046157047289</v>
      </c>
      <c r="N116" s="24">
        <f t="shared" si="57"/>
        <v>356.2254052797216</v>
      </c>
      <c r="O116" s="24">
        <f t="shared" si="58"/>
        <v>348.07235751109465</v>
      </c>
      <c r="P116" s="24">
        <f t="shared" si="59"/>
        <v>415.31839508764324</v>
      </c>
      <c r="Q116" s="24">
        <f t="shared" si="60"/>
        <v>342.85932294551958</v>
      </c>
      <c r="R116" s="24">
        <f t="shared" si="61"/>
        <v>398.50758045299699</v>
      </c>
      <c r="S116" s="24">
        <f t="shared" si="62"/>
        <v>393.91425965867847</v>
      </c>
      <c r="T116" s="24">
        <f t="shared" si="63"/>
        <v>375.43383402304971</v>
      </c>
      <c r="U116" s="24">
        <f t="shared" si="64"/>
        <v>330.03718340987507</v>
      </c>
      <c r="V116" s="24">
        <f t="shared" si="65"/>
        <v>321.17818274077717</v>
      </c>
      <c r="W116" s="35">
        <f t="shared" si="66"/>
        <v>307.99463321468784</v>
      </c>
      <c r="X116" s="133">
        <f t="shared" si="68"/>
        <v>7464.7895620559448</v>
      </c>
      <c r="Y116" s="133">
        <f t="shared" si="67"/>
        <v>-14558613.881146204</v>
      </c>
      <c r="Z116" s="133">
        <f t="shared" si="69"/>
        <v>-1455861388.1146204</v>
      </c>
    </row>
    <row r="117" spans="1:26" x14ac:dyDescent="0.2">
      <c r="A117" s="1">
        <f t="shared" si="70"/>
        <v>0.17000000000000004</v>
      </c>
      <c r="B117" s="134">
        <f t="shared" si="70"/>
        <v>3825.8532</v>
      </c>
      <c r="C117" s="23"/>
      <c r="D117" s="24">
        <f t="shared" si="47"/>
        <v>446.47337634763699</v>
      </c>
      <c r="E117" s="24">
        <f t="shared" si="48"/>
        <v>437.35906291419496</v>
      </c>
      <c r="F117" s="24">
        <f t="shared" si="49"/>
        <v>374.47333078470092</v>
      </c>
      <c r="G117" s="24">
        <f t="shared" si="50"/>
        <v>365.65197050321649</v>
      </c>
      <c r="H117" s="24">
        <f t="shared" si="51"/>
        <v>428.25982283269877</v>
      </c>
      <c r="I117" s="24">
        <f t="shared" si="52"/>
        <v>464.75138656902209</v>
      </c>
      <c r="J117" s="24">
        <f t="shared" si="53"/>
        <v>401.12668729509915</v>
      </c>
      <c r="K117" s="24">
        <f t="shared" si="54"/>
        <v>392.16622372790107</v>
      </c>
      <c r="L117" s="24">
        <f t="shared" si="55"/>
        <v>387.7023195163606</v>
      </c>
      <c r="M117" s="24">
        <f t="shared" si="56"/>
        <v>439.95890864985813</v>
      </c>
      <c r="N117" s="24">
        <f t="shared" si="57"/>
        <v>380.25939339501883</v>
      </c>
      <c r="O117" s="24">
        <f t="shared" si="58"/>
        <v>371.92392687806341</v>
      </c>
      <c r="P117" s="24">
        <f t="shared" si="59"/>
        <v>443.08472136741557</v>
      </c>
      <c r="Q117" s="24">
        <f t="shared" si="60"/>
        <v>369.45395104136878</v>
      </c>
      <c r="R117" s="24">
        <f t="shared" si="61"/>
        <v>426.90962556054592</v>
      </c>
      <c r="S117" s="24">
        <f t="shared" si="62"/>
        <v>422.24907952675949</v>
      </c>
      <c r="T117" s="24">
        <f t="shared" si="63"/>
        <v>403.5022528630102</v>
      </c>
      <c r="U117" s="24">
        <f t="shared" si="64"/>
        <v>357.32105836609708</v>
      </c>
      <c r="V117" s="24">
        <f t="shared" si="65"/>
        <v>348.27753838655963</v>
      </c>
      <c r="W117" s="35">
        <f t="shared" si="66"/>
        <v>334.80236497551869</v>
      </c>
      <c r="X117" s="133">
        <f t="shared" si="68"/>
        <v>7995.7070015010459</v>
      </c>
      <c r="Y117" s="133">
        <f t="shared" si="67"/>
        <v>-15750417.590410221</v>
      </c>
      <c r="Z117" s="133">
        <f t="shared" si="69"/>
        <v>-1575041759.0410221</v>
      </c>
    </row>
    <row r="118" spans="1:26" x14ac:dyDescent="0.2">
      <c r="A118" s="1">
        <f t="shared" si="70"/>
        <v>0.18000000000000005</v>
      </c>
      <c r="B118" s="134">
        <f t="shared" si="70"/>
        <v>3858.5528000000004</v>
      </c>
      <c r="C118" s="23"/>
      <c r="D118" s="24">
        <f t="shared" si="47"/>
        <v>474.02339862442886</v>
      </c>
      <c r="E118" s="24">
        <f t="shared" si="48"/>
        <v>464.7858601005878</v>
      </c>
      <c r="F118" s="24">
        <f t="shared" si="49"/>
        <v>400.91599420736065</v>
      </c>
      <c r="G118" s="24">
        <f t="shared" si="50"/>
        <v>391.93391037289939</v>
      </c>
      <c r="H118" s="24">
        <f t="shared" si="51"/>
        <v>455.56025711266102</v>
      </c>
      <c r="I118" s="24">
        <f t="shared" si="52"/>
        <v>492.53853832980394</v>
      </c>
      <c r="J118" s="24">
        <f t="shared" si="53"/>
        <v>428.0238960605634</v>
      </c>
      <c r="K118" s="24">
        <f t="shared" si="54"/>
        <v>418.91900163578612</v>
      </c>
      <c r="L118" s="24">
        <f t="shared" si="55"/>
        <v>414.38092877721556</v>
      </c>
      <c r="M118" s="24">
        <f t="shared" si="56"/>
        <v>465.71899050821821</v>
      </c>
      <c r="N118" s="24">
        <f t="shared" si="57"/>
        <v>404.94963201055907</v>
      </c>
      <c r="O118" s="24">
        <f t="shared" si="58"/>
        <v>396.44453140807673</v>
      </c>
      <c r="P118" s="24">
        <f t="shared" si="59"/>
        <v>471.40829574261579</v>
      </c>
      <c r="Q118" s="24">
        <f t="shared" si="60"/>
        <v>396.74806028343937</v>
      </c>
      <c r="R118" s="24">
        <f t="shared" si="61"/>
        <v>455.87452933788154</v>
      </c>
      <c r="S118" s="24">
        <f t="shared" si="62"/>
        <v>451.15582700083951</v>
      </c>
      <c r="T118" s="24">
        <f t="shared" si="63"/>
        <v>432.18024384502814</v>
      </c>
      <c r="U118" s="24">
        <f t="shared" si="64"/>
        <v>385.32132639603969</v>
      </c>
      <c r="V118" s="24">
        <f t="shared" si="65"/>
        <v>376.11687060112081</v>
      </c>
      <c r="W118" s="35">
        <f t="shared" si="66"/>
        <v>362.38680628273187</v>
      </c>
      <c r="X118" s="133">
        <f t="shared" si="68"/>
        <v>8539.3868986378584</v>
      </c>
      <c r="Y118" s="133">
        <f t="shared" si="67"/>
        <v>-16978490.705542102</v>
      </c>
      <c r="Z118" s="133">
        <f t="shared" si="69"/>
        <v>-1697849070.5542102</v>
      </c>
    </row>
    <row r="119" spans="1:26" x14ac:dyDescent="0.2">
      <c r="A119" s="1">
        <f t="shared" si="70"/>
        <v>0.19000000000000006</v>
      </c>
      <c r="B119" s="134">
        <f t="shared" si="70"/>
        <v>3891.2523999999999</v>
      </c>
      <c r="C119" s="23"/>
      <c r="D119" s="24">
        <f t="shared" si="47"/>
        <v>502.09431995139357</v>
      </c>
      <c r="E119" s="24">
        <f t="shared" si="48"/>
        <v>492.747057816488</v>
      </c>
      <c r="F119" s="24">
        <f t="shared" si="49"/>
        <v>427.99886722476185</v>
      </c>
      <c r="G119" s="24">
        <f t="shared" si="50"/>
        <v>418.8728607311491</v>
      </c>
      <c r="H119" s="24">
        <f t="shared" si="51"/>
        <v>483.40898578772749</v>
      </c>
      <c r="I119" s="24">
        <f t="shared" si="52"/>
        <v>520.82070488335967</v>
      </c>
      <c r="J119" s="24">
        <f t="shared" si="53"/>
        <v>455.51353879157068</v>
      </c>
      <c r="K119" s="24">
        <f t="shared" si="54"/>
        <v>446.27975758948969</v>
      </c>
      <c r="L119" s="24">
        <f t="shared" si="55"/>
        <v>441.67544661582497</v>
      </c>
      <c r="M119" s="24">
        <f t="shared" si="56"/>
        <v>492.01904377004121</v>
      </c>
      <c r="N119" s="24">
        <f t="shared" si="57"/>
        <v>430.26232177542079</v>
      </c>
      <c r="O119" s="24">
        <f t="shared" si="58"/>
        <v>421.60015696888286</v>
      </c>
      <c r="P119" s="24">
        <f t="shared" si="59"/>
        <v>500.23904854234388</v>
      </c>
      <c r="Q119" s="24">
        <f t="shared" si="60"/>
        <v>424.68126482346634</v>
      </c>
      <c r="R119" s="24">
        <f t="shared" si="61"/>
        <v>485.34250645623661</v>
      </c>
      <c r="S119" s="24">
        <f t="shared" si="62"/>
        <v>480.57390092032574</v>
      </c>
      <c r="T119" s="24">
        <f t="shared" si="63"/>
        <v>461.40366730897631</v>
      </c>
      <c r="U119" s="24">
        <f t="shared" si="64"/>
        <v>413.96476482896105</v>
      </c>
      <c r="V119" s="24">
        <f t="shared" si="65"/>
        <v>404.6212407828466</v>
      </c>
      <c r="W119" s="35">
        <f t="shared" si="66"/>
        <v>390.67049199390249</v>
      </c>
      <c r="X119" s="133">
        <f t="shared" si="68"/>
        <v>9094.7899475631675</v>
      </c>
      <c r="Y119" s="133">
        <f t="shared" si="67"/>
        <v>-18240116.149045166</v>
      </c>
      <c r="Z119" s="133">
        <f t="shared" si="69"/>
        <v>-1824011614.9045165</v>
      </c>
    </row>
    <row r="120" spans="1:26" x14ac:dyDescent="0.2">
      <c r="A120" s="1">
        <f t="shared" ref="A120:B120" si="71">A73</f>
        <v>0.20000000000000007</v>
      </c>
      <c r="B120" s="134">
        <f t="shared" si="71"/>
        <v>3923.9520000000007</v>
      </c>
      <c r="C120" s="23"/>
      <c r="D120" s="24">
        <f t="shared" si="47"/>
        <v>530.64427597150143</v>
      </c>
      <c r="E120" s="24">
        <f t="shared" si="48"/>
        <v>521.1998743753029</v>
      </c>
      <c r="F120" s="24">
        <f t="shared" si="49"/>
        <v>455.67260306128674</v>
      </c>
      <c r="G120" s="24">
        <f t="shared" si="50"/>
        <v>446.41855225386644</v>
      </c>
      <c r="H120" s="24">
        <f t="shared" si="51"/>
        <v>511.76229178600488</v>
      </c>
      <c r="I120" s="24">
        <f t="shared" si="52"/>
        <v>549.55780617601886</v>
      </c>
      <c r="J120" s="24">
        <f t="shared" si="53"/>
        <v>483.54903283714202</v>
      </c>
      <c r="K120" s="24">
        <f t="shared" si="54"/>
        <v>474.20095672444631</v>
      </c>
      <c r="L120" s="24">
        <f t="shared" si="55"/>
        <v>469.53786389992547</v>
      </c>
      <c r="M120" s="24">
        <f t="shared" si="56"/>
        <v>518.8276160113719</v>
      </c>
      <c r="N120" s="24">
        <f t="shared" si="57"/>
        <v>456.16334938051614</v>
      </c>
      <c r="O120" s="24">
        <f t="shared" si="58"/>
        <v>447.35637897426477</v>
      </c>
      <c r="P120" s="24">
        <f t="shared" si="59"/>
        <v>529.52911207560055</v>
      </c>
      <c r="Q120" s="24">
        <f t="shared" si="60"/>
        <v>453.19484565055609</v>
      </c>
      <c r="R120" s="24">
        <f t="shared" si="61"/>
        <v>515.25731019538489</v>
      </c>
      <c r="S120" s="24">
        <f t="shared" si="62"/>
        <v>510.44622939738156</v>
      </c>
      <c r="T120" s="24">
        <f t="shared" si="63"/>
        <v>491.11188276233952</v>
      </c>
      <c r="U120" s="24">
        <f t="shared" si="64"/>
        <v>443.18127651383747</v>
      </c>
      <c r="V120" s="24">
        <f t="shared" si="65"/>
        <v>433.71868209922559</v>
      </c>
      <c r="W120" s="35">
        <f t="shared" si="66"/>
        <v>419.57864818114376</v>
      </c>
      <c r="X120" s="133">
        <f t="shared" si="68"/>
        <v>9660.9085883271182</v>
      </c>
      <c r="Y120" s="133">
        <f t="shared" si="67"/>
        <v>-19532612.282291241</v>
      </c>
      <c r="Z120" s="133">
        <f t="shared" si="69"/>
        <v>-1953261228.2291241</v>
      </c>
    </row>
  </sheetData>
  <mergeCells count="49">
    <mergeCell ref="X76:X79"/>
    <mergeCell ref="Y76:Y79"/>
    <mergeCell ref="Z76:Z79"/>
    <mergeCell ref="AL30:AM30"/>
    <mergeCell ref="AL31:AM31"/>
    <mergeCell ref="Z30:AA30"/>
    <mergeCell ref="Z31:AA31"/>
    <mergeCell ref="AB30:AC30"/>
    <mergeCell ref="AB31:AC31"/>
    <mergeCell ref="AD30:AE30"/>
    <mergeCell ref="AD31:AE31"/>
    <mergeCell ref="X30:Y30"/>
    <mergeCell ref="X31:Y31"/>
    <mergeCell ref="AN30:AO30"/>
    <mergeCell ref="AN31:AO31"/>
    <mergeCell ref="AP30:AQ30"/>
    <mergeCell ref="AP31:AQ31"/>
    <mergeCell ref="AF30:AG30"/>
    <mergeCell ref="AF31:AG31"/>
    <mergeCell ref="AH30:AI30"/>
    <mergeCell ref="AH31:AI31"/>
    <mergeCell ref="AJ30:AK30"/>
    <mergeCell ref="AJ31:AK31"/>
    <mergeCell ref="V30:W30"/>
    <mergeCell ref="V31:W31"/>
    <mergeCell ref="D31:E31"/>
    <mergeCell ref="D30:E30"/>
    <mergeCell ref="N30:O30"/>
    <mergeCell ref="N31:O31"/>
    <mergeCell ref="P30:Q30"/>
    <mergeCell ref="P31:Q31"/>
    <mergeCell ref="R30:S30"/>
    <mergeCell ref="R31:S31"/>
    <mergeCell ref="F3:H3"/>
    <mergeCell ref="A76:A79"/>
    <mergeCell ref="B76:B79"/>
    <mergeCell ref="A30:A32"/>
    <mergeCell ref="B30:B32"/>
    <mergeCell ref="D76:W76"/>
    <mergeCell ref="F30:G30"/>
    <mergeCell ref="F31:G31"/>
    <mergeCell ref="H30:I30"/>
    <mergeCell ref="H31:I31"/>
    <mergeCell ref="J30:K30"/>
    <mergeCell ref="J31:K31"/>
    <mergeCell ref="L30:M30"/>
    <mergeCell ref="L31:M31"/>
    <mergeCell ref="T30:U30"/>
    <mergeCell ref="T31:U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I20" sqref="I20"/>
    </sheetView>
  </sheetViews>
  <sheetFormatPr baseColWidth="10" defaultColWidth="9" defaultRowHeight="15" x14ac:dyDescent="0.2"/>
  <cols>
    <col min="1" max="16384" width="9" style="2"/>
  </cols>
  <sheetData>
    <row r="1" spans="1:3" x14ac:dyDescent="0.2">
      <c r="A1" s="2" t="s">
        <v>16</v>
      </c>
      <c r="B1" s="2" t="s">
        <v>17</v>
      </c>
      <c r="C1" s="2" t="s">
        <v>18</v>
      </c>
    </row>
    <row r="2" spans="1:3" x14ac:dyDescent="0.2">
      <c r="A2" s="2">
        <v>20201030</v>
      </c>
      <c r="B2" s="2">
        <v>7</v>
      </c>
      <c r="C2" s="2">
        <v>0.10506799999999999</v>
      </c>
    </row>
    <row r="3" spans="1:3" x14ac:dyDescent="0.2">
      <c r="A3" s="2">
        <v>20201030</v>
      </c>
      <c r="B3" s="2">
        <v>17</v>
      </c>
      <c r="C3" s="2">
        <v>0.120535</v>
      </c>
    </row>
    <row r="4" spans="1:3" x14ac:dyDescent="0.2">
      <c r="A4" s="2">
        <v>20201030</v>
      </c>
      <c r="B4" s="2">
        <v>45</v>
      </c>
      <c r="C4" s="2">
        <v>0.185891</v>
      </c>
    </row>
    <row r="5" spans="1:3" x14ac:dyDescent="0.2">
      <c r="A5" s="2">
        <v>20201030</v>
      </c>
      <c r="B5" s="2">
        <v>81</v>
      </c>
      <c r="C5" s="2">
        <v>0.21140800000000001</v>
      </c>
    </row>
    <row r="6" spans="1:3" x14ac:dyDescent="0.2">
      <c r="A6" s="2">
        <v>20201030</v>
      </c>
      <c r="B6" s="2">
        <v>109</v>
      </c>
      <c r="C6" s="2">
        <v>0.21179100000000001</v>
      </c>
    </row>
    <row r="7" spans="1:3" x14ac:dyDescent="0.2">
      <c r="A7" s="2">
        <v>20201030</v>
      </c>
      <c r="B7" s="2">
        <v>136</v>
      </c>
      <c r="C7" s="2">
        <v>0.211005</v>
      </c>
    </row>
    <row r="8" spans="1:3" x14ac:dyDescent="0.2">
      <c r="A8" s="2">
        <v>20201030</v>
      </c>
      <c r="B8" s="2">
        <v>171</v>
      </c>
      <c r="C8" s="2">
        <v>0.21035400000000001</v>
      </c>
    </row>
    <row r="9" spans="1:3" x14ac:dyDescent="0.2">
      <c r="A9" s="2">
        <v>20201030</v>
      </c>
      <c r="B9" s="2">
        <v>227</v>
      </c>
      <c r="C9" s="2">
        <v>0.208477</v>
      </c>
    </row>
    <row r="10" spans="1:3" x14ac:dyDescent="0.2">
      <c r="A10" s="2">
        <v>20201030</v>
      </c>
      <c r="B10" s="2">
        <v>318</v>
      </c>
      <c r="C10" s="2">
        <v>0.20683199999999999</v>
      </c>
    </row>
    <row r="11" spans="1:3" x14ac:dyDescent="0.2">
      <c r="A11" s="2">
        <v>20201030</v>
      </c>
      <c r="B11" s="2">
        <v>409</v>
      </c>
      <c r="C11" s="2">
        <v>0.20591799999999999</v>
      </c>
    </row>
    <row r="12" spans="1:3" x14ac:dyDescent="0.2">
      <c r="A12" s="2">
        <v>20201030</v>
      </c>
      <c r="B12" s="2">
        <v>500</v>
      </c>
      <c r="C12" s="2">
        <v>0.21179200000000001</v>
      </c>
    </row>
    <row r="13" spans="1:3" x14ac:dyDescent="0.2">
      <c r="A13" s="2">
        <v>20201030</v>
      </c>
      <c r="B13" s="2">
        <v>591</v>
      </c>
      <c r="C13" s="2">
        <v>0.22209799999999999</v>
      </c>
    </row>
    <row r="14" spans="1:3" x14ac:dyDescent="0.2">
      <c r="A14" s="2">
        <v>20201030</v>
      </c>
      <c r="B14" s="2">
        <v>689</v>
      </c>
      <c r="C14" s="2">
        <v>0.23231199999999999</v>
      </c>
    </row>
    <row r="15" spans="1:3" x14ac:dyDescent="0.2">
      <c r="A15" s="2">
        <v>20201030</v>
      </c>
      <c r="B15" s="2">
        <v>780</v>
      </c>
      <c r="C15" s="2">
        <v>0.24127299999999999</v>
      </c>
    </row>
    <row r="16" spans="1:3" x14ac:dyDescent="0.2">
      <c r="A16" s="2">
        <v>20201030</v>
      </c>
      <c r="B16" s="2">
        <v>864</v>
      </c>
      <c r="C16" s="2">
        <v>0.25082500000000002</v>
      </c>
    </row>
    <row r="17" spans="1:3" x14ac:dyDescent="0.2">
      <c r="A17" s="2">
        <v>20201030</v>
      </c>
      <c r="B17" s="2">
        <v>962</v>
      </c>
      <c r="C17" s="2">
        <v>0.26295400000000002</v>
      </c>
    </row>
    <row r="18" spans="1:3" x14ac:dyDescent="0.2">
      <c r="A18" s="2">
        <v>20201030</v>
      </c>
      <c r="B18" s="2">
        <v>1053</v>
      </c>
      <c r="C18" s="2">
        <v>0.27569700000000003</v>
      </c>
    </row>
    <row r="19" spans="1:3" x14ac:dyDescent="0.2">
      <c r="A19" s="2">
        <v>20201030</v>
      </c>
      <c r="B19" s="2">
        <v>1144</v>
      </c>
      <c r="C19" s="2">
        <v>0.29003899999999999</v>
      </c>
    </row>
    <row r="20" spans="1:3" x14ac:dyDescent="0.2">
      <c r="A20" s="2">
        <v>20201030</v>
      </c>
      <c r="B20" s="2">
        <v>1235</v>
      </c>
      <c r="C20" s="2">
        <v>0.30674400000000002</v>
      </c>
    </row>
    <row r="21" spans="1:3" x14ac:dyDescent="0.2">
      <c r="A21" s="2">
        <v>20201030</v>
      </c>
      <c r="B21" s="2">
        <v>1326</v>
      </c>
      <c r="C21" s="2">
        <v>0.32567299999999999</v>
      </c>
    </row>
    <row r="22" spans="1:3" x14ac:dyDescent="0.2">
      <c r="A22" s="2">
        <v>20201030</v>
      </c>
      <c r="B22" s="2">
        <v>1417</v>
      </c>
      <c r="C22" s="2">
        <v>0.34639599999999998</v>
      </c>
    </row>
    <row r="23" spans="1:3" x14ac:dyDescent="0.2">
      <c r="A23" s="2">
        <v>20201030</v>
      </c>
      <c r="B23" s="2">
        <v>1508</v>
      </c>
      <c r="C23" s="2">
        <v>0.36828300000000003</v>
      </c>
    </row>
    <row r="24" spans="1:3" x14ac:dyDescent="0.2">
      <c r="A24" s="2">
        <v>20201030</v>
      </c>
      <c r="B24" s="2">
        <v>1599</v>
      </c>
      <c r="C24" s="2">
        <v>0.39199800000000001</v>
      </c>
    </row>
    <row r="25" spans="1:3" x14ac:dyDescent="0.2">
      <c r="A25" s="2">
        <v>20201030</v>
      </c>
      <c r="B25" s="2">
        <v>1690</v>
      </c>
      <c r="C25" s="2">
        <v>0.41670099999999999</v>
      </c>
    </row>
    <row r="26" spans="1:3" x14ac:dyDescent="0.2">
      <c r="A26" s="2">
        <v>20201030</v>
      </c>
      <c r="B26" s="2">
        <v>1781</v>
      </c>
      <c r="C26" s="2">
        <v>0.442498</v>
      </c>
    </row>
    <row r="27" spans="1:3" x14ac:dyDescent="0.2">
      <c r="A27" s="2">
        <v>20201030</v>
      </c>
      <c r="B27" s="2">
        <v>1872</v>
      </c>
      <c r="C27" s="2">
        <v>0.46922799999999998</v>
      </c>
    </row>
    <row r="28" spans="1:3" x14ac:dyDescent="0.2">
      <c r="A28" s="2">
        <v>20201030</v>
      </c>
      <c r="B28" s="2">
        <v>1963</v>
      </c>
      <c r="C28" s="2">
        <v>0.49676199999999998</v>
      </c>
    </row>
    <row r="29" spans="1:3" x14ac:dyDescent="0.2">
      <c r="A29" s="2">
        <v>20201030</v>
      </c>
      <c r="B29" s="2">
        <v>2054</v>
      </c>
      <c r="C29" s="2">
        <v>0.52432000000000001</v>
      </c>
    </row>
    <row r="30" spans="1:3" x14ac:dyDescent="0.2">
      <c r="A30" s="2">
        <v>20201030</v>
      </c>
      <c r="B30" s="2">
        <v>2145</v>
      </c>
      <c r="C30" s="2">
        <v>0.55232800000000004</v>
      </c>
    </row>
    <row r="31" spans="1:3" x14ac:dyDescent="0.2">
      <c r="A31" s="2">
        <v>20201030</v>
      </c>
      <c r="B31" s="2">
        <v>2236</v>
      </c>
      <c r="C31" s="2">
        <v>0.58072999999999997</v>
      </c>
    </row>
    <row r="32" spans="1:3" x14ac:dyDescent="0.2">
      <c r="A32" s="2">
        <v>20201030</v>
      </c>
      <c r="B32" s="2">
        <v>2327</v>
      </c>
      <c r="C32" s="2">
        <v>0.60928099999999996</v>
      </c>
    </row>
    <row r="33" spans="1:3" x14ac:dyDescent="0.2">
      <c r="A33" s="2">
        <v>20201030</v>
      </c>
      <c r="B33" s="2">
        <v>2418</v>
      </c>
      <c r="C33" s="2">
        <v>0.63720500000000002</v>
      </c>
    </row>
    <row r="34" spans="1:3" x14ac:dyDescent="0.2">
      <c r="A34" s="2">
        <v>20201030</v>
      </c>
      <c r="B34" s="2">
        <v>2509</v>
      </c>
      <c r="C34" s="2">
        <v>0.66475300000000004</v>
      </c>
    </row>
    <row r="35" spans="1:3" x14ac:dyDescent="0.2">
      <c r="A35" s="2">
        <v>20201030</v>
      </c>
      <c r="B35" s="2">
        <v>2600</v>
      </c>
      <c r="C35" s="2">
        <v>0.69196400000000002</v>
      </c>
    </row>
    <row r="36" spans="1:3" x14ac:dyDescent="0.2">
      <c r="A36" s="2">
        <v>20201030</v>
      </c>
      <c r="B36" s="2">
        <v>2691</v>
      </c>
      <c r="C36" s="2">
        <v>0.71887100000000004</v>
      </c>
    </row>
    <row r="37" spans="1:3" x14ac:dyDescent="0.2">
      <c r="A37" s="2">
        <v>20201030</v>
      </c>
      <c r="B37" s="2">
        <v>2789</v>
      </c>
      <c r="C37" s="2">
        <v>0.74676399999999998</v>
      </c>
    </row>
    <row r="38" spans="1:3" x14ac:dyDescent="0.2">
      <c r="A38" s="2">
        <v>20201030</v>
      </c>
      <c r="B38" s="2">
        <v>2880</v>
      </c>
      <c r="C38" s="2">
        <v>0.771451</v>
      </c>
    </row>
    <row r="39" spans="1:3" x14ac:dyDescent="0.2">
      <c r="A39" s="2">
        <v>20201030</v>
      </c>
      <c r="B39" s="2">
        <v>2971</v>
      </c>
      <c r="C39" s="2">
        <v>0.79539899999999997</v>
      </c>
    </row>
    <row r="40" spans="1:3" x14ac:dyDescent="0.2">
      <c r="A40" s="2">
        <v>20201030</v>
      </c>
      <c r="B40" s="2">
        <v>3062</v>
      </c>
      <c r="C40" s="2">
        <v>0.81867299999999998</v>
      </c>
    </row>
    <row r="41" spans="1:3" x14ac:dyDescent="0.2">
      <c r="A41" s="2">
        <v>20201030</v>
      </c>
      <c r="B41" s="2">
        <v>3153</v>
      </c>
      <c r="C41" s="2">
        <v>0.84075</v>
      </c>
    </row>
    <row r="42" spans="1:3" x14ac:dyDescent="0.2">
      <c r="A42" s="2">
        <v>20201030</v>
      </c>
      <c r="B42" s="2">
        <v>3244</v>
      </c>
      <c r="C42" s="2">
        <v>0.86187199999999997</v>
      </c>
    </row>
    <row r="43" spans="1:3" x14ac:dyDescent="0.2">
      <c r="A43" s="2">
        <v>20201030</v>
      </c>
      <c r="B43" s="2">
        <v>3335</v>
      </c>
      <c r="C43" s="2">
        <v>0.88211700000000004</v>
      </c>
    </row>
    <row r="44" spans="1:3" x14ac:dyDescent="0.2">
      <c r="A44" s="2">
        <v>20201030</v>
      </c>
      <c r="B44" s="2">
        <v>3426</v>
      </c>
      <c r="C44" s="2">
        <v>0.90195599999999998</v>
      </c>
    </row>
    <row r="45" spans="1:3" x14ac:dyDescent="0.2">
      <c r="A45" s="2">
        <v>20201030</v>
      </c>
      <c r="B45" s="2">
        <v>3517</v>
      </c>
      <c r="C45" s="2">
        <v>0.92103100000000004</v>
      </c>
    </row>
    <row r="46" spans="1:3" x14ac:dyDescent="0.2">
      <c r="A46" s="2">
        <v>20201030</v>
      </c>
      <c r="B46" s="2">
        <v>3608</v>
      </c>
      <c r="C46" s="2">
        <v>0.93939799999999996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G27" sqref="G27"/>
    </sheetView>
  </sheetViews>
  <sheetFormatPr baseColWidth="10" defaultColWidth="8.83203125" defaultRowHeight="15" x14ac:dyDescent="0.2"/>
  <cols>
    <col min="3" max="3" width="10.6640625" bestFit="1" customWidth="1"/>
    <col min="8" max="8" width="11.83203125" customWidth="1"/>
    <col min="9" max="9" width="11.1640625" customWidth="1"/>
    <col min="10" max="10" width="13.1640625" customWidth="1"/>
  </cols>
  <sheetData>
    <row r="1" spans="1:12" x14ac:dyDescent="0.2">
      <c r="A1" s="136" t="s">
        <v>56</v>
      </c>
      <c r="B1" s="136" t="s">
        <v>57</v>
      </c>
      <c r="C1" s="136" t="s">
        <v>58</v>
      </c>
      <c r="D1" s="136" t="s">
        <v>59</v>
      </c>
      <c r="E1" s="136" t="str">
        <f>'Option prices'!F9</f>
        <v>Quantity</v>
      </c>
      <c r="F1" s="136" t="str">
        <f>'Option prices'!G9</f>
        <v>Price</v>
      </c>
      <c r="G1" s="136" t="str">
        <f>'Option prices'!H9</f>
        <v>Multiplier</v>
      </c>
      <c r="H1" s="136" t="s">
        <v>62</v>
      </c>
      <c r="I1" s="136" t="s">
        <v>17</v>
      </c>
      <c r="J1" s="136" t="s">
        <v>60</v>
      </c>
      <c r="K1" s="136" t="s">
        <v>18</v>
      </c>
      <c r="L1" s="136" t="s">
        <v>61</v>
      </c>
    </row>
    <row r="2" spans="1:12" x14ac:dyDescent="0.2">
      <c r="A2" s="136" t="str">
        <f>'Option prices'!B10</f>
        <v>C</v>
      </c>
      <c r="B2" s="136">
        <f>'Option prices'!C10</f>
        <v>3410</v>
      </c>
      <c r="C2" s="137">
        <f>'Option prices'!D10</f>
        <v>44211</v>
      </c>
      <c r="D2" s="136" t="str">
        <f>'Option prices'!E10</f>
        <v>Open</v>
      </c>
      <c r="E2" s="136">
        <f>'Option prices'!F10</f>
        <v>3000</v>
      </c>
      <c r="F2" s="136">
        <f>'Option prices'!G10</f>
        <v>97.65</v>
      </c>
      <c r="G2" s="136">
        <f>'Option prices'!H10</f>
        <v>100</v>
      </c>
      <c r="H2" s="138">
        <f>'Option prices'!I10</f>
        <v>29295000</v>
      </c>
      <c r="I2" s="138">
        <f>'Option prices'!J10</f>
        <v>76.729166666666671</v>
      </c>
      <c r="J2" s="138">
        <f>'Option prices'!K10</f>
        <v>0.21021689497716897</v>
      </c>
      <c r="K2" s="138">
        <f>'Option prices'!L10</f>
        <v>2.0838080960648149E-3</v>
      </c>
      <c r="L2" s="138">
        <f>'Option prices'!M10</f>
        <v>0.26526931681270932</v>
      </c>
    </row>
    <row r="3" spans="1:12" x14ac:dyDescent="0.2">
      <c r="A3" s="136" t="str">
        <f>'Option prices'!B11</f>
        <v>C</v>
      </c>
      <c r="B3" s="136">
        <f>'Option prices'!C11</f>
        <v>3420</v>
      </c>
      <c r="C3" s="137">
        <f>'Option prices'!D11</f>
        <v>44211</v>
      </c>
      <c r="D3" s="136" t="str">
        <f>'Option prices'!E11</f>
        <v>Open</v>
      </c>
      <c r="E3" s="136">
        <f>'Option prices'!F11</f>
        <v>6000</v>
      </c>
      <c r="F3" s="136">
        <f>'Option prices'!G11</f>
        <v>92.95</v>
      </c>
      <c r="G3" s="136">
        <f>'Option prices'!H11</f>
        <v>100</v>
      </c>
      <c r="H3" s="138">
        <f>'Option prices'!I11</f>
        <v>55770000</v>
      </c>
      <c r="I3" s="138">
        <f>'Option prices'!J11</f>
        <v>76.729166666666671</v>
      </c>
      <c r="J3" s="138">
        <f>'Option prices'!K11</f>
        <v>0.21021689497716897</v>
      </c>
      <c r="K3" s="138">
        <f>'Option prices'!L11</f>
        <v>2.0838080960648149E-3</v>
      </c>
      <c r="L3" s="138">
        <f>'Option prices'!M11</f>
        <v>0.26276684602279304</v>
      </c>
    </row>
    <row r="4" spans="1:12" x14ac:dyDescent="0.2">
      <c r="A4" s="136" t="str">
        <f>'Option prices'!B12</f>
        <v>C</v>
      </c>
      <c r="B4" s="136">
        <f>'Option prices'!C12</f>
        <v>3490</v>
      </c>
      <c r="C4" s="137">
        <f>'Option prices'!D12</f>
        <v>44211</v>
      </c>
      <c r="D4" s="136" t="str">
        <f>'Option prices'!E12</f>
        <v>Open</v>
      </c>
      <c r="E4" s="136">
        <f>'Option prices'!F12</f>
        <v>-1000</v>
      </c>
      <c r="F4" s="136">
        <f>'Option prices'!G12</f>
        <v>63.45</v>
      </c>
      <c r="G4" s="136">
        <f>'Option prices'!H12</f>
        <v>100</v>
      </c>
      <c r="H4" s="138">
        <f>'Option prices'!I12</f>
        <v>-6345000</v>
      </c>
      <c r="I4" s="138">
        <f>'Option prices'!J12</f>
        <v>76.729166666666671</v>
      </c>
      <c r="J4" s="138">
        <f>'Option prices'!K12</f>
        <v>0.21021689497716897</v>
      </c>
      <c r="K4" s="138">
        <f>'Option prices'!L12</f>
        <v>2.0838080960648149E-3</v>
      </c>
      <c r="L4" s="138">
        <f>'Option prices'!M12</f>
        <v>0.24557762155002805</v>
      </c>
    </row>
    <row r="5" spans="1:12" x14ac:dyDescent="0.2">
      <c r="A5" s="136" t="str">
        <f>'Option prices'!B13</f>
        <v>C</v>
      </c>
      <c r="B5" s="136">
        <f>'Option prices'!C13</f>
        <v>3500</v>
      </c>
      <c r="C5" s="137">
        <f>'Option prices'!D13</f>
        <v>44211</v>
      </c>
      <c r="D5" s="136" t="str">
        <f>'Option prices'!E13</f>
        <v>Open</v>
      </c>
      <c r="E5" s="136">
        <f>'Option prices'!F13</f>
        <v>-18000</v>
      </c>
      <c r="F5" s="136">
        <f>'Option prices'!G13</f>
        <v>59.75</v>
      </c>
      <c r="G5" s="136">
        <f>'Option prices'!H13</f>
        <v>100</v>
      </c>
      <c r="H5" s="138">
        <f>'Option prices'!I13</f>
        <v>-107550000</v>
      </c>
      <c r="I5" s="138">
        <f>'Option prices'!J13</f>
        <v>76.729166666666671</v>
      </c>
      <c r="J5" s="138">
        <f>'Option prices'!K13</f>
        <v>0.21021689497716897</v>
      </c>
      <c r="K5" s="138">
        <f>'Option prices'!L13</f>
        <v>2.0838080960648149E-3</v>
      </c>
      <c r="L5" s="138">
        <f>'Option prices'!M13</f>
        <v>0.24319932850814821</v>
      </c>
    </row>
    <row r="6" spans="1:12" x14ac:dyDescent="0.2">
      <c r="A6" s="136" t="str">
        <f>'Option prices'!B14</f>
        <v>C</v>
      </c>
      <c r="B6" s="136">
        <f>'Option prices'!C14</f>
        <v>3430</v>
      </c>
      <c r="C6" s="137">
        <f>'Option prices'!D14</f>
        <v>44211</v>
      </c>
      <c r="D6" s="136" t="str">
        <f>'Option prices'!E14</f>
        <v>Open</v>
      </c>
      <c r="E6" s="136">
        <f>'Option prices'!F14</f>
        <v>3000</v>
      </c>
      <c r="F6" s="136">
        <f>'Option prices'!G14</f>
        <v>88.35</v>
      </c>
      <c r="G6" s="136">
        <f>'Option prices'!H14</f>
        <v>100</v>
      </c>
      <c r="H6" s="138">
        <f>'Option prices'!I14</f>
        <v>26505000</v>
      </c>
      <c r="I6" s="138">
        <f>'Option prices'!J14</f>
        <v>76.729166666666671</v>
      </c>
      <c r="J6" s="138">
        <f>'Option prices'!K14</f>
        <v>0.21021689497716897</v>
      </c>
      <c r="K6" s="138">
        <f>'Option prices'!L14</f>
        <v>2.0838080960648149E-3</v>
      </c>
      <c r="L6" s="138">
        <f>'Option prices'!M14</f>
        <v>0.26024228360676549</v>
      </c>
    </row>
    <row r="7" spans="1:12" x14ac:dyDescent="0.2">
      <c r="A7" s="136" t="str">
        <f>'Option prices'!B15</f>
        <v>C</v>
      </c>
      <c r="B7" s="136">
        <f>'Option prices'!C15</f>
        <v>3390</v>
      </c>
      <c r="C7" s="137">
        <f>'Option prices'!D15</f>
        <v>44211</v>
      </c>
      <c r="D7" s="136" t="str">
        <f>'Option prices'!E15</f>
        <v>Open</v>
      </c>
      <c r="E7" s="136">
        <f>'Option prices'!F15</f>
        <v>3000</v>
      </c>
      <c r="F7" s="136">
        <f>'Option prices'!G15</f>
        <v>107.35</v>
      </c>
      <c r="G7" s="136">
        <f>'Option prices'!H15</f>
        <v>100</v>
      </c>
      <c r="H7" s="138">
        <f>'Option prices'!I15</f>
        <v>32205000</v>
      </c>
      <c r="I7" s="138">
        <f>'Option prices'!J15</f>
        <v>76.729166666666671</v>
      </c>
      <c r="J7" s="138">
        <f>'Option prices'!K15</f>
        <v>0.21021689497716897</v>
      </c>
      <c r="K7" s="138">
        <f>'Option prices'!L15</f>
        <v>2.0838080960648149E-3</v>
      </c>
      <c r="L7" s="138">
        <f>'Option prices'!M15</f>
        <v>0.27022244934217682</v>
      </c>
    </row>
    <row r="8" spans="1:12" x14ac:dyDescent="0.2">
      <c r="A8" s="136" t="str">
        <f>'Option prices'!B16</f>
        <v>C</v>
      </c>
      <c r="B8" s="136">
        <f>'Option prices'!C16</f>
        <v>3460</v>
      </c>
      <c r="C8" s="137">
        <f>'Option prices'!D16</f>
        <v>44211</v>
      </c>
      <c r="D8" s="136" t="str">
        <f>'Option prices'!E16</f>
        <v>Open</v>
      </c>
      <c r="E8" s="136">
        <f>'Option prices'!F16</f>
        <v>-1500</v>
      </c>
      <c r="F8" s="136">
        <f>'Option prices'!G16</f>
        <v>75.25</v>
      </c>
      <c r="G8" s="136">
        <f>'Option prices'!H16</f>
        <v>100</v>
      </c>
      <c r="H8" s="138">
        <f>'Option prices'!I16</f>
        <v>-11287500</v>
      </c>
      <c r="I8" s="138">
        <f>'Option prices'!J16</f>
        <v>76.729166666666671</v>
      </c>
      <c r="J8" s="138">
        <f>'Option prices'!K16</f>
        <v>0.21021689497716897</v>
      </c>
      <c r="K8" s="138">
        <f>'Option prices'!L16</f>
        <v>2.0838080960648149E-3</v>
      </c>
      <c r="L8" s="138">
        <f>'Option prices'!M16</f>
        <v>0.2526840708240834</v>
      </c>
    </row>
    <row r="9" spans="1:12" x14ac:dyDescent="0.2">
      <c r="A9" s="136" t="str">
        <f>'Option prices'!B17</f>
        <v>C</v>
      </c>
      <c r="B9" s="136">
        <f>'Option prices'!C17</f>
        <v>3470</v>
      </c>
      <c r="C9" s="137">
        <f>'Option prices'!D17</f>
        <v>44211</v>
      </c>
      <c r="D9" s="136" t="str">
        <f>'Option prices'!E17</f>
        <v>Open</v>
      </c>
      <c r="E9" s="136">
        <f>'Option prices'!F17</f>
        <v>-9000</v>
      </c>
      <c r="F9" s="136">
        <f>'Option prices'!G17</f>
        <v>71.150000000000006</v>
      </c>
      <c r="G9" s="136">
        <f>'Option prices'!H17</f>
        <v>100</v>
      </c>
      <c r="H9" s="138">
        <f>'Option prices'!I17</f>
        <v>-64035000.000000007</v>
      </c>
      <c r="I9" s="138">
        <f>'Option prices'!J17</f>
        <v>76.729166666666671</v>
      </c>
      <c r="J9" s="138">
        <f>'Option prices'!K17</f>
        <v>0.21021689497716897</v>
      </c>
      <c r="K9" s="138">
        <f>'Option prices'!L17</f>
        <v>2.0838080960648149E-3</v>
      </c>
      <c r="L9" s="138">
        <f>'Option prices'!M17</f>
        <v>0.25022343483286924</v>
      </c>
    </row>
    <row r="10" spans="1:12" x14ac:dyDescent="0.2">
      <c r="A10" s="136" t="str">
        <f>'Option prices'!B18</f>
        <v>C</v>
      </c>
      <c r="B10" s="136">
        <f>'Option prices'!C18</f>
        <v>3475</v>
      </c>
      <c r="C10" s="137">
        <f>'Option prices'!D18</f>
        <v>44211</v>
      </c>
      <c r="D10" s="136" t="str">
        <f>'Option prices'!E18</f>
        <v>Open</v>
      </c>
      <c r="E10" s="136">
        <f>'Option prices'!F18</f>
        <v>-3000</v>
      </c>
      <c r="F10" s="136">
        <f>'Option prices'!G18</f>
        <v>69.150000000000006</v>
      </c>
      <c r="G10" s="136">
        <f>'Option prices'!H18</f>
        <v>100</v>
      </c>
      <c r="H10" s="138">
        <f>'Option prices'!I18</f>
        <v>-20745000</v>
      </c>
      <c r="I10" s="138">
        <f>'Option prices'!J18</f>
        <v>76.729166666666671</v>
      </c>
      <c r="J10" s="138">
        <f>'Option prices'!K18</f>
        <v>0.21021689497716897</v>
      </c>
      <c r="K10" s="138">
        <f>'Option prices'!L18</f>
        <v>2.0838080960648149E-3</v>
      </c>
      <c r="L10" s="138">
        <f>'Option prices'!M18</f>
        <v>0.24900328348953102</v>
      </c>
    </row>
    <row r="11" spans="1:12" x14ac:dyDescent="0.2">
      <c r="A11" s="136" t="str">
        <f>'Option prices'!B19</f>
        <v>C</v>
      </c>
      <c r="B11" s="136">
        <f>'Option prices'!C19</f>
        <v>3440</v>
      </c>
      <c r="C11" s="137">
        <f>'Option prices'!D19</f>
        <v>44253</v>
      </c>
      <c r="D11" s="136" t="str">
        <f>'Option prices'!E19</f>
        <v>Close</v>
      </c>
      <c r="E11" s="136">
        <f>'Option prices'!F19</f>
        <v>3000</v>
      </c>
      <c r="F11" s="136">
        <f>'Option prices'!G19</f>
        <v>111.85</v>
      </c>
      <c r="G11" s="136">
        <f>'Option prices'!H19</f>
        <v>100</v>
      </c>
      <c r="H11" s="138">
        <f>'Option prices'!I19</f>
        <v>33555000</v>
      </c>
      <c r="I11" s="138">
        <f>'Option prices'!J19</f>
        <v>119</v>
      </c>
      <c r="J11" s="138">
        <f>'Option prices'!K19</f>
        <v>0.32602739726027397</v>
      </c>
      <c r="K11" s="138">
        <f>'Option prices'!L19</f>
        <v>2.114998888888889E-3</v>
      </c>
      <c r="L11" s="138">
        <f>'Option prices'!M19</f>
        <v>0.24994736450063909</v>
      </c>
    </row>
    <row r="12" spans="1:12" x14ac:dyDescent="0.2">
      <c r="A12" s="136" t="str">
        <f>'Option prices'!B20</f>
        <v>C</v>
      </c>
      <c r="B12" s="136">
        <f>'Option prices'!C20</f>
        <v>3510</v>
      </c>
      <c r="C12" s="137">
        <f>'Option prices'!D20</f>
        <v>44253</v>
      </c>
      <c r="D12" s="136" t="str">
        <f>'Option prices'!E20</f>
        <v>Close</v>
      </c>
      <c r="E12" s="136">
        <f>'Option prices'!F20</f>
        <v>-9000</v>
      </c>
      <c r="F12" s="136">
        <f>'Option prices'!G20</f>
        <v>81.849999999999994</v>
      </c>
      <c r="G12" s="136">
        <f>'Option prices'!H20</f>
        <v>100</v>
      </c>
      <c r="H12" s="138">
        <f>'Option prices'!I20</f>
        <v>-73665000</v>
      </c>
      <c r="I12" s="138">
        <f>'Option prices'!J20</f>
        <v>119</v>
      </c>
      <c r="J12" s="138">
        <f>'Option prices'!K20</f>
        <v>0.32602739726027397</v>
      </c>
      <c r="K12" s="138">
        <f>'Option prices'!L20</f>
        <v>2.114998888888889E-3</v>
      </c>
      <c r="L12" s="138">
        <f>'Option prices'!M20</f>
        <v>0.23613950137955886</v>
      </c>
    </row>
    <row r="13" spans="1:12" x14ac:dyDescent="0.2">
      <c r="A13" s="136" t="str">
        <f>'Option prices'!B21</f>
        <v>C</v>
      </c>
      <c r="B13" s="136">
        <f>'Option prices'!C21</f>
        <v>3520</v>
      </c>
      <c r="C13" s="137">
        <f>'Option prices'!D21</f>
        <v>44253</v>
      </c>
      <c r="D13" s="136" t="str">
        <f>'Option prices'!E21</f>
        <v>Close</v>
      </c>
      <c r="E13" s="136">
        <f>'Option prices'!F21</f>
        <v>-6000</v>
      </c>
      <c r="F13" s="136">
        <f>'Option prices'!G21</f>
        <v>78</v>
      </c>
      <c r="G13" s="136">
        <f>'Option prices'!H21</f>
        <v>100</v>
      </c>
      <c r="H13" s="138">
        <f>'Option prices'!I21</f>
        <v>-46800000</v>
      </c>
      <c r="I13" s="138">
        <f>'Option prices'!J21</f>
        <v>119</v>
      </c>
      <c r="J13" s="138">
        <f>'Option prices'!K21</f>
        <v>0.32602739726027397</v>
      </c>
      <c r="K13" s="138">
        <f>'Option prices'!L21</f>
        <v>2.114998888888889E-3</v>
      </c>
      <c r="L13" s="138">
        <f>'Option prices'!M21</f>
        <v>0.23423665110687053</v>
      </c>
    </row>
    <row r="14" spans="1:12" x14ac:dyDescent="0.2">
      <c r="A14" s="136" t="str">
        <f>'Option prices'!B22</f>
        <v>C</v>
      </c>
      <c r="B14" s="136">
        <f>'Option prices'!C22</f>
        <v>3405</v>
      </c>
      <c r="C14" s="137">
        <f>'Option prices'!D22</f>
        <v>44196</v>
      </c>
      <c r="D14" s="136" t="str">
        <f>'Option prices'!E22</f>
        <v>Close</v>
      </c>
      <c r="E14" s="136">
        <f>'Option prices'!F22</f>
        <v>4000</v>
      </c>
      <c r="F14" s="136">
        <f>'Option prices'!G22</f>
        <v>87.1</v>
      </c>
      <c r="G14" s="136">
        <f>'Option prices'!H22</f>
        <v>100</v>
      </c>
      <c r="H14" s="138">
        <f>'Option prices'!I22</f>
        <v>34840000</v>
      </c>
      <c r="I14" s="138">
        <f>'Option prices'!J22</f>
        <v>62</v>
      </c>
      <c r="J14" s="138">
        <f>'Option prices'!K22</f>
        <v>0.16986301369863013</v>
      </c>
      <c r="K14" s="138">
        <f>'Option prices'!L22</f>
        <v>1.9794069444444445E-3</v>
      </c>
      <c r="L14" s="138">
        <f>'Option prices'!M22</f>
        <v>0.26977430740623837</v>
      </c>
    </row>
    <row r="15" spans="1:12" x14ac:dyDescent="0.2">
      <c r="A15" s="136" t="str">
        <f>'Option prices'!B23</f>
        <v>C</v>
      </c>
      <c r="B15" s="136">
        <f>'Option prices'!C23</f>
        <v>3485</v>
      </c>
      <c r="C15" s="137">
        <f>'Option prices'!D23</f>
        <v>44196</v>
      </c>
      <c r="D15" s="136" t="str">
        <f>'Option prices'!E23</f>
        <v>Close</v>
      </c>
      <c r="E15" s="136">
        <f>'Option prices'!F23</f>
        <v>-12000</v>
      </c>
      <c r="F15" s="136">
        <f>'Option prices'!G23</f>
        <v>53.650000000000006</v>
      </c>
      <c r="G15" s="136">
        <f>'Option prices'!H23</f>
        <v>100</v>
      </c>
      <c r="H15" s="138">
        <f>'Option prices'!I23</f>
        <v>-64380000.000000007</v>
      </c>
      <c r="I15" s="138">
        <f>'Option prices'!J23</f>
        <v>62</v>
      </c>
      <c r="J15" s="138">
        <f>'Option prices'!K23</f>
        <v>0.16986301369863013</v>
      </c>
      <c r="K15" s="138">
        <f>'Option prices'!L23</f>
        <v>1.9794069444444445E-3</v>
      </c>
      <c r="L15" s="138">
        <f>'Option prices'!M23</f>
        <v>0.2477805606232906</v>
      </c>
    </row>
    <row r="16" spans="1:12" x14ac:dyDescent="0.2">
      <c r="A16" s="136" t="str">
        <f>'Option prices'!B24</f>
        <v>C</v>
      </c>
      <c r="B16" s="136">
        <f>'Option prices'!C24</f>
        <v>3415</v>
      </c>
      <c r="C16" s="137">
        <f>'Option prices'!D24</f>
        <v>44183</v>
      </c>
      <c r="D16" s="136" t="str">
        <f>'Option prices'!E24</f>
        <v>Open</v>
      </c>
      <c r="E16" s="136">
        <f>'Option prices'!F24</f>
        <v>2500</v>
      </c>
      <c r="F16" s="136">
        <f>'Option prices'!G24</f>
        <v>70.3</v>
      </c>
      <c r="G16" s="136">
        <f>'Option prices'!H24</f>
        <v>100</v>
      </c>
      <c r="H16" s="138">
        <f>'Option prices'!I24</f>
        <v>17575000</v>
      </c>
      <c r="I16" s="138">
        <f>'Option prices'!J24</f>
        <v>48.729166666666664</v>
      </c>
      <c r="J16" s="138">
        <f>'Option prices'!K24</f>
        <v>0.13350456621004567</v>
      </c>
      <c r="K16" s="138">
        <f>'Option prices'!L24</f>
        <v>1.8853425405092592E-3</v>
      </c>
      <c r="L16" s="138">
        <f>'Option prices'!M24</f>
        <v>0.27230679667646374</v>
      </c>
    </row>
    <row r="17" spans="1:12" x14ac:dyDescent="0.2">
      <c r="A17" s="136" t="str">
        <f>'Option prices'!B25</f>
        <v>C</v>
      </c>
      <c r="B17" s="136">
        <f>'Option prices'!C25</f>
        <v>3420</v>
      </c>
      <c r="C17" s="137">
        <f>'Option prices'!D25</f>
        <v>44183</v>
      </c>
      <c r="D17" s="136" t="str">
        <f>'Option prices'!E25</f>
        <v>Open</v>
      </c>
      <c r="E17" s="136">
        <f>'Option prices'!F25</f>
        <v>1500</v>
      </c>
      <c r="F17" s="136">
        <f>'Option prices'!G25</f>
        <v>68.2</v>
      </c>
      <c r="G17" s="136">
        <f>'Option prices'!H25</f>
        <v>100</v>
      </c>
      <c r="H17" s="138">
        <f>'Option prices'!I25</f>
        <v>10230000</v>
      </c>
      <c r="I17" s="138">
        <f>'Option prices'!J25</f>
        <v>48.729166666666664</v>
      </c>
      <c r="J17" s="138">
        <f>'Option prices'!K25</f>
        <v>0.13350456621004567</v>
      </c>
      <c r="K17" s="138">
        <f>'Option prices'!L25</f>
        <v>1.8853425405092592E-3</v>
      </c>
      <c r="L17" s="138">
        <f>'Option prices'!M25</f>
        <v>0.2709736202652096</v>
      </c>
    </row>
    <row r="18" spans="1:12" x14ac:dyDescent="0.2">
      <c r="A18" s="136" t="str">
        <f>'Option prices'!B26</f>
        <v>C</v>
      </c>
      <c r="B18" s="136">
        <f>'Option prices'!C26</f>
        <v>3440</v>
      </c>
      <c r="C18" s="137">
        <f>'Option prices'!D26</f>
        <v>44183</v>
      </c>
      <c r="D18" s="136" t="str">
        <f>'Option prices'!E26</f>
        <v>Open</v>
      </c>
      <c r="E18" s="136">
        <f>'Option prices'!F26</f>
        <v>1000</v>
      </c>
      <c r="F18" s="136">
        <f>'Option prices'!G26</f>
        <v>59.900000000000006</v>
      </c>
      <c r="G18" s="136">
        <f>'Option prices'!H26</f>
        <v>100</v>
      </c>
      <c r="H18" s="138">
        <f>'Option prices'!I26</f>
        <v>5990000.0000000009</v>
      </c>
      <c r="I18" s="138">
        <f>'Option prices'!J26</f>
        <v>48.729166666666664</v>
      </c>
      <c r="J18" s="138">
        <f>'Option prices'!K26</f>
        <v>0.13350456621004567</v>
      </c>
      <c r="K18" s="138">
        <f>'Option prices'!L26</f>
        <v>1.8853425405092592E-3</v>
      </c>
      <c r="L18" s="138">
        <f>'Option prices'!M26</f>
        <v>0.26507696461429542</v>
      </c>
    </row>
    <row r="19" spans="1:12" x14ac:dyDescent="0.2">
      <c r="A19" s="136" t="str">
        <f>'Option prices'!B27</f>
        <v>C</v>
      </c>
      <c r="B19" s="136">
        <f>'Option prices'!C27</f>
        <v>3490</v>
      </c>
      <c r="C19" s="137">
        <f>'Option prices'!D27</f>
        <v>44183</v>
      </c>
      <c r="D19" s="136" t="str">
        <f>'Option prices'!E27</f>
        <v>Open</v>
      </c>
      <c r="E19" s="136">
        <f>'Option prices'!F27</f>
        <v>-7500</v>
      </c>
      <c r="F19" s="136">
        <f>'Option prices'!G27</f>
        <v>41.95</v>
      </c>
      <c r="G19" s="136">
        <f>'Option prices'!H27</f>
        <v>100</v>
      </c>
      <c r="H19" s="138">
        <f>'Option prices'!I27</f>
        <v>-31462500.000000004</v>
      </c>
      <c r="I19" s="138">
        <f>'Option prices'!J27</f>
        <v>48.729166666666664</v>
      </c>
      <c r="J19" s="138">
        <f>'Option prices'!K27</f>
        <v>0.13350456621004567</v>
      </c>
      <c r="K19" s="138">
        <f>'Option prices'!L27</f>
        <v>1.8853425405092592E-3</v>
      </c>
      <c r="L19" s="138">
        <f>'Option prices'!M27</f>
        <v>0.25114159869516345</v>
      </c>
    </row>
    <row r="20" spans="1:12" x14ac:dyDescent="0.2">
      <c r="A20" s="136" t="str">
        <f>'Option prices'!B28</f>
        <v>C</v>
      </c>
      <c r="B20" s="136">
        <f>'Option prices'!C28</f>
        <v>3500</v>
      </c>
      <c r="C20" s="137">
        <f>'Option prices'!D28</f>
        <v>44183</v>
      </c>
      <c r="D20" s="136" t="str">
        <f>'Option prices'!E28</f>
        <v>Open</v>
      </c>
      <c r="E20" s="136">
        <f>'Option prices'!F28</f>
        <v>-4500</v>
      </c>
      <c r="F20" s="136">
        <f>'Option prices'!G28</f>
        <v>38.9</v>
      </c>
      <c r="G20" s="136">
        <f>'Option prices'!H28</f>
        <v>100</v>
      </c>
      <c r="H20" s="138">
        <f>'Option prices'!I28</f>
        <v>-17505000</v>
      </c>
      <c r="I20" s="138">
        <f>'Option prices'!J28</f>
        <v>48.729166666666664</v>
      </c>
      <c r="J20" s="138">
        <f>'Option prices'!K28</f>
        <v>0.13350456621004567</v>
      </c>
      <c r="K20" s="138">
        <f>'Option prices'!L28</f>
        <v>1.8853425405092592E-3</v>
      </c>
      <c r="L20" s="138">
        <f>'Option prices'!M28</f>
        <v>0.24866336265719291</v>
      </c>
    </row>
    <row r="21" spans="1:12" x14ac:dyDescent="0.2">
      <c r="A21" s="136" t="str">
        <f>'Option prices'!B29</f>
        <v>C</v>
      </c>
      <c r="B21" s="136">
        <f>'Option prices'!C29</f>
        <v>3515</v>
      </c>
      <c r="C21" s="137">
        <f>'Option prices'!D29</f>
        <v>44183</v>
      </c>
      <c r="D21" s="136" t="str">
        <f>'Option prices'!E29</f>
        <v>Open</v>
      </c>
      <c r="E21" s="136">
        <f>'Option prices'!F29</f>
        <v>-3000</v>
      </c>
      <c r="F21" s="136">
        <f>'Option prices'!G29</f>
        <v>34.6</v>
      </c>
      <c r="G21" s="136">
        <f>'Option prices'!H29</f>
        <v>100</v>
      </c>
      <c r="H21" s="138">
        <f>'Option prices'!I29</f>
        <v>-10380000</v>
      </c>
      <c r="I21" s="138">
        <f>'Option prices'!J29</f>
        <v>48.729166666666664</v>
      </c>
      <c r="J21" s="138">
        <f>'Option prices'!K29</f>
        <v>0.13350456621004567</v>
      </c>
      <c r="K21" s="138">
        <f>'Option prices'!L29</f>
        <v>1.8853425405092592E-3</v>
      </c>
      <c r="L21" s="138">
        <f>'Option prices'!M29</f>
        <v>0.24500036433112835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Option prices</vt:lpstr>
      <vt:lpstr>calculations for figure</vt:lpstr>
      <vt:lpstr>zero-coupon yield curve</vt:lpstr>
      <vt:lpstr>for part 3</vt:lpstr>
      <vt:lpstr>Fig.value f(S)</vt:lpstr>
      <vt:lpstr>Fig.value f(%)</vt:lpstr>
      <vt:lpstr>date</vt:lpstr>
      <vt:lpstr>q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Pearson</dc:creator>
  <cp:lastModifiedBy>Microsoft Office User</cp:lastModifiedBy>
  <dcterms:created xsi:type="dcterms:W3CDTF">2021-03-30T12:48:36Z</dcterms:created>
  <dcterms:modified xsi:type="dcterms:W3CDTF">2022-04-22T05:11:50Z</dcterms:modified>
</cp:coreProperties>
</file>