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reda\Job\tutoring\skooli\LP\"/>
    </mc:Choice>
  </mc:AlternateContent>
  <bookViews>
    <workbookView xWindow="0" yWindow="0" windowWidth="28800" windowHeight="12435"/>
  </bookViews>
  <sheets>
    <sheet name="Binary" sheetId="1" r:id="rId1"/>
    <sheet name="Integer_GRGNonlinear" sheetId="4" r:id="rId2"/>
    <sheet name="Integer_SimplexLP" sheetId="2" r:id="rId3"/>
    <sheet name="Integer_Evolutional" sheetId="5" r:id="rId4"/>
  </sheets>
  <definedNames>
    <definedName name="solver_adj" localSheetId="0" hidden="1">Binary!$B$22:$C$26</definedName>
    <definedName name="solver_adj" localSheetId="3" hidden="1">Integer_Evolutional!$B$22:$B$26</definedName>
    <definedName name="solver_adj" localSheetId="1" hidden="1">Integer_GRGNonlinear!$B$22:$B$26</definedName>
    <definedName name="solver_adj" localSheetId="2" hidden="1">Integer_SimplexLP!$B$22:$B$26</definedName>
    <definedName name="solver_cvg" localSheetId="0" hidden="1">0.000000001</definedName>
    <definedName name="solver_cvg" localSheetId="3" hidden="1">0.0000000001</definedName>
    <definedName name="solver_cvg" localSheetId="1" hidden="1">0.0000000001</definedName>
    <definedName name="solver_cvg" localSheetId="2" hidden="1">0.0000000001</definedName>
    <definedName name="solver_drv" localSheetId="0" hidden="1">2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3" hidden="1">3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0" localSheetId="3" hidden="1">Integer_Evolutional!$C$22:$C$26</definedName>
    <definedName name="solver_lhs0" localSheetId="1" hidden="1">Integer_GRGNonlinear!$C$22:$C$26</definedName>
    <definedName name="solver_lhs0" localSheetId="2" hidden="1">Integer_SimplexLP!$C$22:$C$26</definedName>
    <definedName name="solver_lhs1" localSheetId="0" hidden="1">Binary!$B$22:$C$26</definedName>
    <definedName name="solver_lhs1" localSheetId="3" hidden="1">Integer_Evolutional!$B$32</definedName>
    <definedName name="solver_lhs1" localSheetId="1" hidden="1">Integer_GRGNonlinear!$C$32</definedName>
    <definedName name="solver_lhs1" localSheetId="2" hidden="1">Integer_SimplexLP!$B$32</definedName>
    <definedName name="solver_lhs2" localSheetId="0" hidden="1">Binary!$B$31:$B$35</definedName>
    <definedName name="solver_lhs2" localSheetId="3" hidden="1">Integer_Evolutional!$B$22:$B$26</definedName>
    <definedName name="solver_lhs2" localSheetId="1" hidden="1">Integer_GRGNonlinear!$B$22:$B$26</definedName>
    <definedName name="solver_lhs2" localSheetId="2" hidden="1">Integer_SimplexLP!$B$22:$B$26</definedName>
    <definedName name="solver_lhs3" localSheetId="0" hidden="1">Binary!$C$36</definedName>
    <definedName name="solver_lhs3" localSheetId="3" hidden="1">Integer_Evolutional!$C$32</definedName>
    <definedName name="solver_lhs3" localSheetId="1" hidden="1">Integer_GRGNonlinear!$B$32</definedName>
    <definedName name="solver_lhs3" localSheetId="2" hidden="1">Integer_SimplexLP!$B$22:$B$26</definedName>
    <definedName name="solver_lhs4" localSheetId="0" hidden="1">Binary!$D$36</definedName>
    <definedName name="solver_lhs4" localSheetId="3" hidden="1">Integer_Evolutional!$B$22:$B$26</definedName>
    <definedName name="solver_lhs4" localSheetId="1" hidden="1">Integer_GRGNonlinear!$B$22:$B$26</definedName>
    <definedName name="solver_lhs4" localSheetId="2" hidden="1">Integer_SimplexLP!$C$32</definedName>
    <definedName name="solver_lhs5" localSheetId="3" hidden="1">Integer_Evolutional!$C$22:$C$26</definedName>
    <definedName name="solver_lhs5" localSheetId="1" hidden="1">Integer_GRGNonlinear!$C$22:$C$26</definedName>
    <definedName name="solver_lhs5" localSheetId="2" hidden="1">Integer_SimplexLP!$C$22:$C$26</definedName>
    <definedName name="solver_lhs6" localSheetId="3" hidden="1">Integer_Evolutional!$C$22:$C$26</definedName>
    <definedName name="solver_lhs6" localSheetId="1" hidden="1">Integer_GRGNonlinear!$C$22:$C$26</definedName>
    <definedName name="solver_lhs6" localSheetId="2" hidden="1">Integer_SimplexLP!$C$22:$C$26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3" hidden="1">4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0" hidden="1">Binary!$B$54</definedName>
    <definedName name="solver_opt" localSheetId="3" hidden="1">Integer_Evolutional!$B$50</definedName>
    <definedName name="solver_opt" localSheetId="1" hidden="1">Integer_GRGNonlinear!$B$50</definedName>
    <definedName name="solver_opt" localSheetId="2" hidden="1">Integer_SimplexLP!$B$50</definedName>
    <definedName name="solver_pre" localSheetId="0" hidden="1">0.000001</definedName>
    <definedName name="solver_pre" localSheetId="3" hidden="1">0.000001</definedName>
    <definedName name="solver_pre" localSheetId="1" hidden="1">0.001</definedName>
    <definedName name="solver_pre" localSheetId="2" hidden="1">0.001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el0" localSheetId="3" hidden="1">3</definedName>
    <definedName name="solver_rel0" localSheetId="1" hidden="1">3</definedName>
    <definedName name="solver_rel0" localSheetId="2" hidden="1">3</definedName>
    <definedName name="solver_rel1" localSheetId="0" hidden="1">5</definedName>
    <definedName name="solver_rel1" localSheetId="3" hidden="1">1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3" hidden="1">1</definedName>
    <definedName name="solver_rel2" localSheetId="1" hidden="1">1</definedName>
    <definedName name="solver_rel2" localSheetId="2" hidden="1">4</definedName>
    <definedName name="solver_rel3" localSheetId="0" hidden="1">1</definedName>
    <definedName name="solver_rel3" localSheetId="3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3" hidden="1">4</definedName>
    <definedName name="solver_rel4" localSheetId="1" hidden="1">4</definedName>
    <definedName name="solver_rel4" localSheetId="2" hidden="1">1</definedName>
    <definedName name="solver_rel5" localSheetId="3" hidden="1">3</definedName>
    <definedName name="solver_rel5" localSheetId="1" hidden="1">3</definedName>
    <definedName name="solver_rel5" localSheetId="2" hidden="1">3</definedName>
    <definedName name="solver_rel6" localSheetId="3" hidden="1">3</definedName>
    <definedName name="solver_rel6" localSheetId="1" hidden="1">3</definedName>
    <definedName name="solver_rel6" localSheetId="2" hidden="1">3</definedName>
    <definedName name="solver_rhs0" localSheetId="3" hidden="1">0</definedName>
    <definedName name="solver_rhs0" localSheetId="1" hidden="1">0</definedName>
    <definedName name="solver_rhs0" localSheetId="2" hidden="1">0</definedName>
    <definedName name="solver_rhs1" localSheetId="0" hidden="1">"binary"</definedName>
    <definedName name="solver_rhs1" localSheetId="3" hidden="1">Integer_Evolutional!$E$17</definedName>
    <definedName name="solver_rhs1" localSheetId="1" hidden="1">Integer_GRGNonlinear!$E$18</definedName>
    <definedName name="solver_rhs1" localSheetId="2" hidden="1">Integer_SimplexLP!$E$17</definedName>
    <definedName name="solver_rhs2" localSheetId="0" hidden="1">1</definedName>
    <definedName name="solver_rhs2" localSheetId="3" hidden="1">Integer_Evolutional!$D$10:$D$14</definedName>
    <definedName name="solver_rhs2" localSheetId="1" hidden="1">Integer_GRGNonlinear!$D$10:$D$14</definedName>
    <definedName name="solver_rhs2" localSheetId="2" hidden="1">"integer"</definedName>
    <definedName name="solver_rhs3" localSheetId="0" hidden="1">Binary!$E$17</definedName>
    <definedName name="solver_rhs3" localSheetId="3" hidden="1">Integer_Evolutional!$E$18</definedName>
    <definedName name="solver_rhs3" localSheetId="1" hidden="1">Integer_GRGNonlinear!$E$17</definedName>
    <definedName name="solver_rhs3" localSheetId="2" hidden="1">Integer_SimplexLP!$D$10:$D$14</definedName>
    <definedName name="solver_rhs4" localSheetId="0" hidden="1">Binary!$E$18</definedName>
    <definedName name="solver_rhs4" localSheetId="3" hidden="1">"integer"</definedName>
    <definedName name="solver_rhs4" localSheetId="1" hidden="1">"integer"</definedName>
    <definedName name="solver_rhs4" localSheetId="2" hidden="1">Integer_SimplexLP!$E$18</definedName>
    <definedName name="solver_rhs5" localSheetId="3" hidden="1">0</definedName>
    <definedName name="solver_rhs5" localSheetId="1" hidden="1">0</definedName>
    <definedName name="solver_rhs5" localSheetId="2" hidden="1">0</definedName>
    <definedName name="solver_rhs6" localSheetId="3" hidden="1">0</definedName>
    <definedName name="solver_rhs6" localSheetId="1" hidden="1">0</definedName>
    <definedName name="solver_rhs6" localSheetId="2" hidden="1">0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3" hidden="1">0</definedName>
    <definedName name="solver_tol" localSheetId="1" hidden="1">0</definedName>
    <definedName name="solver_tol" localSheetId="2" hidden="1">0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B51" i="1"/>
  <c r="C47" i="5"/>
  <c r="B47" i="5"/>
  <c r="C42" i="5"/>
  <c r="B42" i="5"/>
  <c r="D42" i="5" s="1"/>
  <c r="C41" i="5"/>
  <c r="B41" i="5"/>
  <c r="D41" i="5" s="1"/>
  <c r="C40" i="5"/>
  <c r="B40" i="5"/>
  <c r="D40" i="5" s="1"/>
  <c r="C39" i="5"/>
  <c r="B39" i="5"/>
  <c r="D39" i="5" s="1"/>
  <c r="C38" i="5"/>
  <c r="B38" i="5"/>
  <c r="D38" i="5" s="1"/>
  <c r="B32" i="5"/>
  <c r="B33" i="5" s="1"/>
  <c r="B27" i="5"/>
  <c r="C26" i="5"/>
  <c r="E42" i="5" s="1"/>
  <c r="C25" i="5"/>
  <c r="E41" i="5" s="1"/>
  <c r="C24" i="5"/>
  <c r="E40" i="5" s="1"/>
  <c r="C23" i="5"/>
  <c r="E39" i="5" s="1"/>
  <c r="C22" i="5"/>
  <c r="E38" i="5" s="1"/>
  <c r="C26" i="4"/>
  <c r="E42" i="4" s="1"/>
  <c r="C25" i="4"/>
  <c r="E41" i="4" s="1"/>
  <c r="C24" i="4"/>
  <c r="E40" i="4" s="1"/>
  <c r="C23" i="4"/>
  <c r="E39" i="4" s="1"/>
  <c r="C22" i="4"/>
  <c r="E38" i="4" s="1"/>
  <c r="C47" i="4"/>
  <c r="B47" i="4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B32" i="4"/>
  <c r="B33" i="4" s="1"/>
  <c r="B27" i="4"/>
  <c r="C26" i="2"/>
  <c r="C25" i="2"/>
  <c r="C24" i="2"/>
  <c r="C23" i="2"/>
  <c r="C22" i="2"/>
  <c r="C47" i="2"/>
  <c r="B47" i="2"/>
  <c r="D43" i="5" l="1"/>
  <c r="B48" i="5" s="1"/>
  <c r="B49" i="5" s="1"/>
  <c r="E43" i="5"/>
  <c r="C48" i="5" s="1"/>
  <c r="C49" i="5" s="1"/>
  <c r="C32" i="5"/>
  <c r="C33" i="5" s="1"/>
  <c r="C27" i="5"/>
  <c r="D43" i="4"/>
  <c r="B48" i="4" s="1"/>
  <c r="B49" i="4" s="1"/>
  <c r="E43" i="4"/>
  <c r="C48" i="4" s="1"/>
  <c r="C49" i="4" s="1"/>
  <c r="C32" i="4"/>
  <c r="C33" i="4" s="1"/>
  <c r="C27" i="4"/>
  <c r="E41" i="2"/>
  <c r="E39" i="2"/>
  <c r="C27" i="1"/>
  <c r="D39" i="2"/>
  <c r="B32" i="2"/>
  <c r="B33" i="2" s="1"/>
  <c r="C42" i="2"/>
  <c r="B42" i="2"/>
  <c r="D42" i="2" s="1"/>
  <c r="C41" i="2"/>
  <c r="B41" i="2"/>
  <c r="D41" i="2" s="1"/>
  <c r="C40" i="2"/>
  <c r="B40" i="2"/>
  <c r="D40" i="2" s="1"/>
  <c r="C39" i="2"/>
  <c r="B39" i="2"/>
  <c r="C38" i="2"/>
  <c r="B38" i="2"/>
  <c r="D38" i="2" s="1"/>
  <c r="B27" i="2"/>
  <c r="B27" i="1"/>
  <c r="B35" i="1"/>
  <c r="B34" i="1"/>
  <c r="B33" i="1"/>
  <c r="B32" i="1"/>
  <c r="B31" i="1"/>
  <c r="D35" i="1"/>
  <c r="D34" i="1"/>
  <c r="D33" i="1"/>
  <c r="D32" i="1"/>
  <c r="D31" i="1"/>
  <c r="C35" i="1"/>
  <c r="C34" i="1"/>
  <c r="C33" i="1"/>
  <c r="C32" i="1"/>
  <c r="C31" i="1"/>
  <c r="B50" i="5" l="1"/>
  <c r="B50" i="4"/>
  <c r="E42" i="2"/>
  <c r="E40" i="2"/>
  <c r="E38" i="2"/>
  <c r="C27" i="2"/>
  <c r="C32" i="2"/>
  <c r="C33" i="2" s="1"/>
  <c r="E43" i="2" l="1"/>
  <c r="C48" i="2" s="1"/>
  <c r="C49" i="2" s="1"/>
  <c r="D43" i="2"/>
  <c r="B48" i="2" s="1"/>
  <c r="B49" i="2" s="1"/>
  <c r="C36" i="1"/>
  <c r="C37" i="1" s="1"/>
  <c r="D36" i="1"/>
  <c r="D37" i="1" s="1"/>
  <c r="C46" i="1"/>
  <c r="E46" i="1" s="1"/>
  <c r="B46" i="1"/>
  <c r="D46" i="1" s="1"/>
  <c r="C45" i="1"/>
  <c r="E45" i="1" s="1"/>
  <c r="B45" i="1"/>
  <c r="D45" i="1" s="1"/>
  <c r="C44" i="1"/>
  <c r="E44" i="1" s="1"/>
  <c r="B44" i="1"/>
  <c r="D44" i="1" s="1"/>
  <c r="C43" i="1"/>
  <c r="E43" i="1" s="1"/>
  <c r="B43" i="1"/>
  <c r="D43" i="1" s="1"/>
  <c r="C42" i="1"/>
  <c r="E42" i="1" s="1"/>
  <c r="B42" i="1"/>
  <c r="B50" i="2" l="1"/>
  <c r="E47" i="1"/>
  <c r="C52" i="1" s="1"/>
  <c r="C53" i="1" s="1"/>
  <c r="D42" i="1"/>
  <c r="D47" i="1" s="1"/>
  <c r="B52" i="1" s="1"/>
  <c r="B53" i="1" s="1"/>
  <c r="B54" i="1" l="1"/>
</calcChain>
</file>

<file path=xl/comments1.xml><?xml version="1.0" encoding="utf-8"?>
<comments xmlns="http://schemas.openxmlformats.org/spreadsheetml/2006/main">
  <authors>
    <author>Victoria</author>
    <author>Admin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Is Customer 1 served by Warehouse 1?
1 - yes, 0 - no.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Is Customer 1 served by Warehouse 2?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Do we build this warehouse?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Do we build Warehouse 1?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Do we build Warehouse 2?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Customer 1 was served by only one warehouse.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How many shipments from Warehouse 1 was used by Customer 1.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</rPr>
          <t>How many shipments from Warehouse 2 was used by Customer 1.</t>
        </r>
      </text>
    </comment>
  </commentList>
</comments>
</file>

<file path=xl/comments2.xml><?xml version="1.0" encoding="utf-8"?>
<comments xmlns="http://schemas.openxmlformats.org/spreadsheetml/2006/main">
  <authors>
    <author>Victoria</author>
    <author>Admin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Shipments from Warehouse 1 to Customer 1.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Do we build Warehouse 1?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Do we build Warehouse 2?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</commentList>
</comments>
</file>

<file path=xl/comments3.xml><?xml version="1.0" encoding="utf-8"?>
<comments xmlns="http://schemas.openxmlformats.org/spreadsheetml/2006/main">
  <authors>
    <author>Victoria</author>
    <author>Admin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Shipments from Warehouse 1 to Customer 1.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Do we build Warehouse 1?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Do we build Warehouse 2?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</commentList>
</comments>
</file>

<file path=xl/comments4.xml><?xml version="1.0" encoding="utf-8"?>
<comments xmlns="http://schemas.openxmlformats.org/spreadsheetml/2006/main">
  <authors>
    <author>Victoria</author>
    <author>Admin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Shipments from Warehouse 1 to Customer 1.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Shipments from Warehouse 2 to Customer 1.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Do we build Warehouse 1?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Do we build Warehouse 2?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Fraction of Customer 1 Demand covered.</t>
        </r>
      </text>
    </comment>
  </commentList>
</comments>
</file>

<file path=xl/sharedStrings.xml><?xml version="1.0" encoding="utf-8"?>
<sst xmlns="http://schemas.openxmlformats.org/spreadsheetml/2006/main" count="274" uniqueCount="55">
  <si>
    <t>L2</t>
  </si>
  <si>
    <t>Customer</t>
  </si>
  <si>
    <t>X</t>
  </si>
  <si>
    <t>Y</t>
  </si>
  <si>
    <t>Transport Cost (per mile)</t>
  </si>
  <si>
    <t>Customer 1</t>
  </si>
  <si>
    <t>Customer 2</t>
  </si>
  <si>
    <t>Customer 3</t>
  </si>
  <si>
    <t>Customer 4</t>
  </si>
  <si>
    <t>Customer 5</t>
  </si>
  <si>
    <t>Cost Breakdown</t>
  </si>
  <si>
    <t>L1</t>
  </si>
  <si>
    <t>Total Transport Cost:</t>
  </si>
  <si>
    <t>Cost to Build</t>
  </si>
  <si>
    <t>Warehouse</t>
  </si>
  <si>
    <t xml:space="preserve">Total Cost </t>
  </si>
  <si>
    <t>Decision Variables</t>
  </si>
  <si>
    <t>Plant: Open =1, otherwise 0</t>
  </si>
  <si>
    <t>Constraints</t>
  </si>
  <si>
    <t>Capacity</t>
  </si>
  <si>
    <t>Objective Function</t>
  </si>
  <si>
    <t>Minimize total annual Cost</t>
  </si>
  <si>
    <t>Demand</t>
  </si>
  <si>
    <t>Fixed Cost to Build</t>
  </si>
  <si>
    <t>Variable Transport Cost</t>
  </si>
  <si>
    <t>Total Annual Cost</t>
  </si>
  <si>
    <t>Capacity is not exceeded</t>
  </si>
  <si>
    <t>Problem:</t>
  </si>
  <si>
    <t>There are five customers whose demand has to be satisfied by building one or two warehouses.</t>
  </si>
  <si>
    <t>Location</t>
  </si>
  <si>
    <t>Shipments/Year</t>
  </si>
  <si>
    <t>W1</t>
  </si>
  <si>
    <t>W2</t>
  </si>
  <si>
    <t>The table below shows the location (X and Y coordinates) and demand (shipments per year) of each customer, and transportation cost (GBP per mile).</t>
  </si>
  <si>
    <t>Next table below contains parameters of the two warehouses (W1 and W2): their locations, cost to build (GBP), and capacity.</t>
  </si>
  <si>
    <t>Parameters</t>
  </si>
  <si>
    <t>Minimize the total cost.</t>
  </si>
  <si>
    <t>Distances to warehouses</t>
  </si>
  <si>
    <t>D1 (Miles)</t>
  </si>
  <si>
    <t>D2 (Miles)</t>
  </si>
  <si>
    <t>C1</t>
  </si>
  <si>
    <t>C2</t>
  </si>
  <si>
    <t>Transport costs per customer for each warehouse</t>
  </si>
  <si>
    <t>Calculations</t>
  </si>
  <si>
    <t>Build Warehouse?</t>
  </si>
  <si>
    <t>Used capacity, W1</t>
  </si>
  <si>
    <t>Used capacity, W2</t>
  </si>
  <si>
    <t>Net used capacity</t>
  </si>
  <si>
    <t>Each customer can be served by only one warehouse.</t>
  </si>
  <si>
    <t>Integer Linear Programming, Binary Constraints: Supply Chain Optimization</t>
  </si>
  <si>
    <t>Each customer was served by only one warehouse</t>
  </si>
  <si>
    <t>Net Shipments</t>
  </si>
  <si>
    <t>Each customer can be served by both warehouses.</t>
  </si>
  <si>
    <t>Linearization</t>
  </si>
  <si>
    <t>Variable Transport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</si>
</sst>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[$£-809]#,##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rgb="FF0070C0"/>
      <name val="Calibri"/>
      <family val="2"/>
      <scheme val="minor"/>
    </font>
    <font>
      <b/>
      <i/>
      <sz val="11"/>
      <color theme="1"/>
      <name val="Arial"/>
      <family val="2"/>
    </font>
    <font>
      <sz val="16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 applyAlignment="1">
      <alignment vertical="center" wrapText="1"/>
    </xf>
    <xf numFmtId="2" fontId="0" fillId="0" borderId="1" xfId="0" applyNumberFormat="1" applyBorder="1"/>
    <xf numFmtId="0" fontId="6" fillId="0" borderId="0" xfId="0" applyFont="1" applyAlignment="1">
      <alignment vertical="center" wrapText="1"/>
    </xf>
    <xf numFmtId="165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165" fontId="6" fillId="0" borderId="1" xfId="0" applyNumberFormat="1" applyFont="1" applyBorder="1" applyAlignment="1">
      <alignment horizontal="right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Fill="1" applyBorder="1"/>
    <xf numFmtId="0" fontId="0" fillId="2" borderId="1" xfId="0" applyFill="1" applyBorder="1"/>
    <xf numFmtId="0" fontId="7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center" wrapText="1"/>
    </xf>
    <xf numFmtId="0" fontId="9" fillId="0" borderId="0" xfId="0" applyFont="1"/>
    <xf numFmtId="0" fontId="11" fillId="0" borderId="0" xfId="0" applyFont="1"/>
    <xf numFmtId="0" fontId="6" fillId="0" borderId="0" xfId="0" applyFont="1"/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4" fillId="0" borderId="0" xfId="0" applyFont="1" applyBorder="1"/>
    <xf numFmtId="0" fontId="6" fillId="0" borderId="0" xfId="0" applyFont="1" applyBorder="1"/>
    <xf numFmtId="0" fontId="12" fillId="0" borderId="2" xfId="0" applyFont="1" applyBorder="1"/>
    <xf numFmtId="0" fontId="6" fillId="0" borderId="3" xfId="0" applyFont="1" applyBorder="1"/>
    <xf numFmtId="0" fontId="12" fillId="0" borderId="0" xfId="0" applyFont="1" applyBorder="1"/>
    <xf numFmtId="0" fontId="1" fillId="0" borderId="1" xfId="0" applyFon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6" fillId="0" borderId="5" xfId="0" applyFont="1" applyBorder="1"/>
    <xf numFmtId="0" fontId="13" fillId="0" borderId="0" xfId="0" applyFont="1"/>
    <xf numFmtId="0" fontId="4" fillId="0" borderId="4" xfId="0" applyFont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0" fillId="5" borderId="6" xfId="0" applyFill="1" applyBorder="1"/>
    <xf numFmtId="0" fontId="0" fillId="4" borderId="0" xfId="0" applyFill="1" applyBorder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tabSelected="1" topLeftCell="A37" workbookViewId="0">
      <selection activeCell="A10" sqref="A10"/>
    </sheetView>
  </sheetViews>
  <sheetFormatPr defaultColWidth="11" defaultRowHeight="15.75" x14ac:dyDescent="0.25"/>
  <cols>
    <col min="1" max="1" width="22.25" customWidth="1"/>
    <col min="2" max="2" width="16.875" customWidth="1"/>
    <col min="3" max="3" width="16.75" customWidth="1"/>
    <col min="4" max="4" width="18.625" customWidth="1"/>
    <col min="5" max="6" width="26.25" customWidth="1"/>
    <col min="7" max="7" width="13.625" customWidth="1"/>
    <col min="8" max="8" width="16.125" customWidth="1"/>
    <col min="9" max="9" width="13.5" customWidth="1"/>
    <col min="10" max="10" width="12.375" customWidth="1"/>
    <col min="11" max="11" width="39.875" customWidth="1"/>
  </cols>
  <sheetData>
    <row r="1" spans="1:12" ht="23.25" x14ac:dyDescent="0.35">
      <c r="A1" s="49" t="s">
        <v>49</v>
      </c>
      <c r="B1" s="49"/>
      <c r="C1" s="49"/>
    </row>
    <row r="2" spans="1:12" ht="21" x14ac:dyDescent="0.35">
      <c r="A2" s="29" t="s">
        <v>27</v>
      </c>
      <c r="B2" s="17" t="s">
        <v>28</v>
      </c>
      <c r="C2" s="17"/>
    </row>
    <row r="3" spans="1:12" ht="21" x14ac:dyDescent="0.35">
      <c r="A3" s="29"/>
      <c r="B3" s="17" t="s">
        <v>33</v>
      </c>
      <c r="C3" s="17"/>
    </row>
    <row r="4" spans="1:12" ht="21" x14ac:dyDescent="0.35">
      <c r="A4" s="29"/>
      <c r="B4" s="17" t="s">
        <v>34</v>
      </c>
      <c r="C4" s="17"/>
    </row>
    <row r="5" spans="1:12" ht="21" x14ac:dyDescent="0.35">
      <c r="A5" s="29"/>
      <c r="B5" s="44" t="s">
        <v>48</v>
      </c>
      <c r="C5" s="17"/>
    </row>
    <row r="6" spans="1:12" ht="21" x14ac:dyDescent="0.35">
      <c r="A6" s="29"/>
      <c r="B6" s="17" t="s">
        <v>36</v>
      </c>
      <c r="C6" s="17"/>
    </row>
    <row r="7" spans="1:12" ht="21" x14ac:dyDescent="0.35">
      <c r="A7" s="30" t="s">
        <v>35</v>
      </c>
      <c r="B7" s="1"/>
      <c r="C7" s="2"/>
    </row>
    <row r="8" spans="1:12" ht="21" x14ac:dyDescent="0.35">
      <c r="A8" s="1"/>
      <c r="B8" s="1" t="s">
        <v>29</v>
      </c>
      <c r="C8" s="2"/>
      <c r="D8" s="1" t="s">
        <v>22</v>
      </c>
    </row>
    <row r="9" spans="1:12" x14ac:dyDescent="0.25">
      <c r="A9" s="4" t="s">
        <v>1</v>
      </c>
      <c r="B9" s="5" t="s">
        <v>2</v>
      </c>
      <c r="C9" s="5" t="s">
        <v>3</v>
      </c>
      <c r="D9" s="5" t="s">
        <v>30</v>
      </c>
      <c r="E9" s="6" t="s">
        <v>4</v>
      </c>
    </row>
    <row r="10" spans="1:12" x14ac:dyDescent="0.25">
      <c r="A10" s="9" t="s">
        <v>5</v>
      </c>
      <c r="B10" s="7">
        <v>5</v>
      </c>
      <c r="C10" s="7">
        <v>10</v>
      </c>
      <c r="D10" s="9">
        <v>200</v>
      </c>
      <c r="E10" s="8">
        <v>1</v>
      </c>
    </row>
    <row r="11" spans="1:12" x14ac:dyDescent="0.25">
      <c r="A11" s="9" t="s">
        <v>6</v>
      </c>
      <c r="B11" s="7">
        <v>10</v>
      </c>
      <c r="C11" s="7">
        <v>5</v>
      </c>
      <c r="D11" s="9">
        <v>150</v>
      </c>
    </row>
    <row r="12" spans="1:12" x14ac:dyDescent="0.25">
      <c r="A12" s="9" t="s">
        <v>7</v>
      </c>
      <c r="B12" s="7">
        <v>0</v>
      </c>
      <c r="C12" s="7">
        <v>12</v>
      </c>
      <c r="D12" s="9">
        <v>200</v>
      </c>
    </row>
    <row r="13" spans="1:12" x14ac:dyDescent="0.25">
      <c r="A13" s="9" t="s">
        <v>8</v>
      </c>
      <c r="B13" s="7">
        <v>12</v>
      </c>
      <c r="C13" s="7">
        <v>0</v>
      </c>
      <c r="D13" s="9">
        <v>300</v>
      </c>
      <c r="L13" s="20"/>
    </row>
    <row r="14" spans="1:12" x14ac:dyDescent="0.25">
      <c r="A14" s="9" t="s">
        <v>9</v>
      </c>
      <c r="B14" s="7">
        <v>7</v>
      </c>
      <c r="C14" s="7">
        <v>8</v>
      </c>
      <c r="D14" s="9">
        <v>250</v>
      </c>
      <c r="L14" s="21"/>
    </row>
    <row r="15" spans="1:12" x14ac:dyDescent="0.25">
      <c r="A15" s="11"/>
      <c r="L15" s="21"/>
    </row>
    <row r="16" spans="1:12" x14ac:dyDescent="0.25">
      <c r="A16" s="13" t="s">
        <v>14</v>
      </c>
      <c r="B16" s="13" t="s">
        <v>2</v>
      </c>
      <c r="C16" s="14" t="s">
        <v>3</v>
      </c>
      <c r="D16" s="14" t="s">
        <v>13</v>
      </c>
      <c r="E16" s="14" t="s">
        <v>19</v>
      </c>
      <c r="L16" s="22"/>
    </row>
    <row r="17" spans="1:14" x14ac:dyDescent="0.25">
      <c r="A17" s="7" t="s">
        <v>31</v>
      </c>
      <c r="B17" s="7">
        <v>3</v>
      </c>
      <c r="C17" s="7">
        <v>4</v>
      </c>
      <c r="D17" s="12">
        <v>50000</v>
      </c>
      <c r="E17" s="7">
        <v>750</v>
      </c>
      <c r="H17" s="23"/>
      <c r="K17" s="22"/>
      <c r="L17" s="20"/>
    </row>
    <row r="18" spans="1:14" x14ac:dyDescent="0.25">
      <c r="A18" s="7" t="s">
        <v>32</v>
      </c>
      <c r="B18" s="7">
        <v>100</v>
      </c>
      <c r="C18" s="7">
        <v>101</v>
      </c>
      <c r="D18" s="12">
        <v>30000</v>
      </c>
      <c r="E18" s="7">
        <v>1500</v>
      </c>
      <c r="H18" s="20"/>
      <c r="K18" s="22"/>
      <c r="L18" s="20"/>
    </row>
    <row r="19" spans="1:14" x14ac:dyDescent="0.25">
      <c r="A19" s="15"/>
      <c r="B19" s="16"/>
      <c r="C19" s="15"/>
      <c r="H19" s="20"/>
      <c r="K19" s="21"/>
      <c r="L19" s="20"/>
    </row>
    <row r="20" spans="1:14" s="27" customFormat="1" ht="21" x14ac:dyDescent="0.35">
      <c r="A20" s="30" t="s">
        <v>16</v>
      </c>
      <c r="B20" s="26"/>
      <c r="H20" s="24"/>
      <c r="K20" s="28"/>
      <c r="L20" s="24"/>
    </row>
    <row r="21" spans="1:14" x14ac:dyDescent="0.25">
      <c r="A21" s="4" t="s">
        <v>1</v>
      </c>
      <c r="B21" s="5" t="s">
        <v>31</v>
      </c>
      <c r="C21" s="5" t="s">
        <v>32</v>
      </c>
      <c r="K21" s="18"/>
      <c r="L21" s="18"/>
      <c r="M21" s="18"/>
      <c r="N21" s="18"/>
    </row>
    <row r="22" spans="1:14" x14ac:dyDescent="0.25">
      <c r="A22" s="9" t="s">
        <v>5</v>
      </c>
      <c r="B22" s="25">
        <v>0</v>
      </c>
      <c r="C22" s="25">
        <v>1</v>
      </c>
      <c r="K22" s="18"/>
      <c r="L22" s="18"/>
      <c r="M22" s="18"/>
      <c r="N22" s="18"/>
    </row>
    <row r="23" spans="1:14" x14ac:dyDescent="0.25">
      <c r="A23" s="9" t="s">
        <v>6</v>
      </c>
      <c r="B23" s="25">
        <v>0</v>
      </c>
      <c r="C23" s="25">
        <v>1</v>
      </c>
      <c r="J23" s="18"/>
      <c r="K23" s="18"/>
      <c r="L23" s="18"/>
      <c r="M23" s="18"/>
      <c r="N23" s="18"/>
    </row>
    <row r="24" spans="1:14" x14ac:dyDescent="0.25">
      <c r="A24" s="9" t="s">
        <v>7</v>
      </c>
      <c r="B24" s="25">
        <v>1</v>
      </c>
      <c r="C24" s="25">
        <v>0</v>
      </c>
      <c r="J24" s="18"/>
      <c r="K24" s="18"/>
      <c r="L24" s="18"/>
      <c r="M24" s="18"/>
      <c r="N24" s="18"/>
    </row>
    <row r="25" spans="1:14" x14ac:dyDescent="0.25">
      <c r="A25" s="9" t="s">
        <v>8</v>
      </c>
      <c r="B25" s="25">
        <v>1</v>
      </c>
      <c r="C25" s="25">
        <v>0</v>
      </c>
      <c r="J25" s="18"/>
      <c r="K25" s="18"/>
      <c r="L25" s="18"/>
      <c r="M25" s="18"/>
      <c r="N25" s="18"/>
    </row>
    <row r="26" spans="1:14" x14ac:dyDescent="0.25">
      <c r="A26" s="9" t="s">
        <v>9</v>
      </c>
      <c r="B26" s="25">
        <v>1</v>
      </c>
      <c r="C26" s="25">
        <v>0</v>
      </c>
      <c r="J26" s="18"/>
      <c r="K26" s="18"/>
      <c r="L26" s="18"/>
      <c r="M26" s="18"/>
      <c r="N26" s="18"/>
    </row>
    <row r="27" spans="1:14" x14ac:dyDescent="0.25">
      <c r="A27" s="9" t="s">
        <v>44</v>
      </c>
      <c r="B27" s="42" t="b">
        <f>SUM(B22:B26)&gt;=1</f>
        <v>1</v>
      </c>
      <c r="C27" s="42" t="b">
        <f>SUM(C22:C26)&gt;=1</f>
        <v>1</v>
      </c>
      <c r="D27" t="s">
        <v>17</v>
      </c>
      <c r="J27" s="18"/>
      <c r="K27" s="18"/>
      <c r="L27" s="18"/>
      <c r="M27" s="18"/>
      <c r="N27" s="18"/>
    </row>
    <row r="28" spans="1:14" x14ac:dyDescent="0.25">
      <c r="A28" s="46" t="s">
        <v>53</v>
      </c>
      <c r="B28" s="47">
        <v>1</v>
      </c>
      <c r="C28" s="47">
        <v>1</v>
      </c>
      <c r="J28" s="18"/>
      <c r="K28" s="18"/>
      <c r="L28" s="18"/>
      <c r="M28" s="18"/>
      <c r="N28" s="18"/>
    </row>
    <row r="29" spans="1:14" x14ac:dyDescent="0.25">
      <c r="A29" s="28"/>
      <c r="B29" s="48"/>
      <c r="C29" s="48"/>
      <c r="J29" s="18"/>
      <c r="K29" s="18"/>
      <c r="L29" s="18"/>
      <c r="M29" s="18"/>
      <c r="N29" s="18"/>
    </row>
    <row r="30" spans="1:14" ht="21" x14ac:dyDescent="0.35">
      <c r="A30" s="30" t="s">
        <v>18</v>
      </c>
      <c r="B30" s="32" t="s">
        <v>50</v>
      </c>
      <c r="C30" s="32" t="s">
        <v>45</v>
      </c>
      <c r="D30" s="32" t="s">
        <v>46</v>
      </c>
      <c r="F30" s="31"/>
      <c r="G30" s="31"/>
      <c r="J30" s="18"/>
      <c r="K30" s="18"/>
      <c r="L30" s="18"/>
      <c r="M30" s="18"/>
      <c r="N30" s="18"/>
    </row>
    <row r="31" spans="1:14" x14ac:dyDescent="0.25">
      <c r="A31" s="9" t="s">
        <v>5</v>
      </c>
      <c r="B31" s="31">
        <f>B22+C22</f>
        <v>1</v>
      </c>
      <c r="C31" s="31">
        <f>B22*D10</f>
        <v>0</v>
      </c>
      <c r="D31" s="31">
        <f>C22*D10</f>
        <v>200</v>
      </c>
      <c r="G31" s="31"/>
      <c r="H31" s="31"/>
      <c r="J31" s="18"/>
      <c r="K31" s="18"/>
      <c r="L31" s="18"/>
      <c r="M31" s="18"/>
      <c r="N31" s="18"/>
    </row>
    <row r="32" spans="1:14" x14ac:dyDescent="0.25">
      <c r="A32" s="9" t="s">
        <v>6</v>
      </c>
      <c r="B32" s="31">
        <f t="shared" ref="B32:B35" si="0">B23+C23</f>
        <v>1</v>
      </c>
      <c r="C32" s="31">
        <f t="shared" ref="C32:C35" si="1">B23*D11</f>
        <v>0</v>
      </c>
      <c r="D32" s="31">
        <f t="shared" ref="D32:D35" si="2">C23*D11</f>
        <v>150</v>
      </c>
      <c r="G32" s="31"/>
      <c r="H32" s="31"/>
      <c r="J32" s="18"/>
      <c r="K32" s="18"/>
      <c r="L32" s="18"/>
      <c r="M32" s="18"/>
      <c r="N32" s="18"/>
    </row>
    <row r="33" spans="1:14" x14ac:dyDescent="0.25">
      <c r="A33" s="9" t="s">
        <v>7</v>
      </c>
      <c r="B33" s="31">
        <f t="shared" si="0"/>
        <v>1</v>
      </c>
      <c r="C33" s="31">
        <f t="shared" si="1"/>
        <v>200</v>
      </c>
      <c r="D33" s="31">
        <f t="shared" si="2"/>
        <v>0</v>
      </c>
      <c r="G33" s="31"/>
      <c r="H33" s="31"/>
      <c r="J33" s="18"/>
      <c r="K33" s="18"/>
      <c r="L33" s="18"/>
      <c r="M33" s="18"/>
      <c r="N33" s="18"/>
    </row>
    <row r="34" spans="1:14" x14ac:dyDescent="0.25">
      <c r="A34" s="9" t="s">
        <v>8</v>
      </c>
      <c r="B34" s="31">
        <f t="shared" si="0"/>
        <v>1</v>
      </c>
      <c r="C34" s="31">
        <f t="shared" si="1"/>
        <v>300</v>
      </c>
      <c r="D34" s="31">
        <f t="shared" si="2"/>
        <v>0</v>
      </c>
      <c r="G34" s="31"/>
      <c r="H34" s="31"/>
      <c r="J34" s="18"/>
      <c r="K34" s="18"/>
      <c r="L34" s="18"/>
      <c r="M34" s="18"/>
      <c r="N34" s="18"/>
    </row>
    <row r="35" spans="1:14" x14ac:dyDescent="0.25">
      <c r="A35" s="9" t="s">
        <v>9</v>
      </c>
      <c r="B35" s="31">
        <f t="shared" si="0"/>
        <v>1</v>
      </c>
      <c r="C35" s="31">
        <f t="shared" si="1"/>
        <v>250</v>
      </c>
      <c r="D35" s="31">
        <f t="shared" si="2"/>
        <v>0</v>
      </c>
      <c r="G35" s="31"/>
      <c r="H35" s="31"/>
      <c r="J35" s="18"/>
      <c r="K35" s="18"/>
      <c r="L35" s="18"/>
      <c r="M35" s="18"/>
      <c r="N35" s="18"/>
    </row>
    <row r="36" spans="1:14" ht="16.5" thickBot="1" x14ac:dyDescent="0.3">
      <c r="B36" s="35" t="s">
        <v>47</v>
      </c>
      <c r="C36" s="36">
        <f>SUM(C31:C35)</f>
        <v>750</v>
      </c>
      <c r="D36" s="31">
        <f>SUM(D31:D35)</f>
        <v>350</v>
      </c>
      <c r="F36" s="31"/>
      <c r="G36" s="31"/>
      <c r="J36" s="18"/>
      <c r="K36" s="18"/>
      <c r="L36" s="18"/>
      <c r="M36" s="18"/>
      <c r="N36" s="18"/>
    </row>
    <row r="37" spans="1:14" ht="21.75" thickBot="1" x14ac:dyDescent="0.4">
      <c r="A37" s="1"/>
      <c r="B37" s="37" t="s">
        <v>26</v>
      </c>
      <c r="C37" s="38" t="b">
        <f>C36&lt;=$E$17</f>
        <v>1</v>
      </c>
      <c r="D37" s="38" t="b">
        <f>D36&lt;=$E$18</f>
        <v>1</v>
      </c>
      <c r="J37" s="18"/>
      <c r="K37" s="18"/>
      <c r="L37" s="18"/>
      <c r="M37" s="18"/>
      <c r="N37" s="18"/>
    </row>
    <row r="38" spans="1:14" ht="21" x14ac:dyDescent="0.35">
      <c r="A38" s="1"/>
      <c r="B38" s="39"/>
      <c r="C38" s="36"/>
      <c r="D38" s="36"/>
      <c r="J38" s="18"/>
      <c r="K38" s="18"/>
      <c r="L38" s="18"/>
      <c r="M38" s="18"/>
      <c r="N38" s="18"/>
    </row>
    <row r="39" spans="1:14" ht="21" x14ac:dyDescent="0.35">
      <c r="A39" s="30" t="s">
        <v>43</v>
      </c>
      <c r="J39" s="18"/>
      <c r="K39" s="18"/>
      <c r="L39" s="18"/>
      <c r="M39" s="18"/>
      <c r="N39" s="18"/>
    </row>
    <row r="40" spans="1:14" ht="21" x14ac:dyDescent="0.35">
      <c r="B40" s="1" t="s">
        <v>37</v>
      </c>
      <c r="C40" s="3"/>
      <c r="D40" s="1" t="s">
        <v>42</v>
      </c>
      <c r="J40" s="18"/>
      <c r="K40" s="18"/>
      <c r="L40" s="18"/>
      <c r="M40" s="18"/>
      <c r="N40" s="18"/>
    </row>
    <row r="41" spans="1:14" x14ac:dyDescent="0.25">
      <c r="A41" s="4" t="s">
        <v>1</v>
      </c>
      <c r="B41" s="5" t="s">
        <v>38</v>
      </c>
      <c r="C41" s="5" t="s">
        <v>39</v>
      </c>
      <c r="D41" s="5" t="s">
        <v>40</v>
      </c>
      <c r="E41" s="5" t="s">
        <v>41</v>
      </c>
      <c r="J41" s="18"/>
      <c r="K41" s="18"/>
      <c r="L41" s="18"/>
      <c r="M41" s="18"/>
      <c r="N41" s="18"/>
    </row>
    <row r="42" spans="1:14" x14ac:dyDescent="0.25">
      <c r="A42" s="9" t="s">
        <v>5</v>
      </c>
      <c r="B42" s="7">
        <f>SQRT((B10-$B$17)^2+(C10-$C$17)^2)</f>
        <v>6.324555320336759</v>
      </c>
      <c r="C42" s="10">
        <f>SQRT((B10-$B$18)^2+(C10-$C$18)^2)</f>
        <v>131.55227098001768</v>
      </c>
      <c r="D42" s="8">
        <f>$B$27*B22*D10*B42*$E$10</f>
        <v>0</v>
      </c>
      <c r="E42" s="8">
        <f>$C$27*C22*D10*C42*$E$10</f>
        <v>26310.454196003535</v>
      </c>
      <c r="J42" s="18"/>
      <c r="K42" s="18"/>
      <c r="L42" s="18"/>
      <c r="M42" s="18"/>
      <c r="N42" s="18"/>
    </row>
    <row r="43" spans="1:14" x14ac:dyDescent="0.25">
      <c r="A43" s="9" t="s">
        <v>6</v>
      </c>
      <c r="B43" s="7">
        <f>SQRT((B11-$B$17)^2+(C11-$C$17)^2)</f>
        <v>7.0710678118654755</v>
      </c>
      <c r="C43" s="10">
        <f>SQRT((B11-$B$18)^2+(C11-$C$18)^2)</f>
        <v>131.59027319676784</v>
      </c>
      <c r="D43" s="8">
        <f>$B$27*B23*D11*B43*$E$10</f>
        <v>0</v>
      </c>
      <c r="E43" s="8">
        <f>$C$27*C23*D11*C43*$E$10</f>
        <v>19738.540979515175</v>
      </c>
      <c r="J43" s="18"/>
      <c r="K43" s="18"/>
      <c r="L43" s="18"/>
      <c r="M43" s="18"/>
      <c r="N43" s="18"/>
    </row>
    <row r="44" spans="1:14" x14ac:dyDescent="0.25">
      <c r="A44" s="9" t="s">
        <v>7</v>
      </c>
      <c r="B44" s="7">
        <f>SQRT((B12-$B$17)^2+(C12-$C$17)^2)</f>
        <v>8.5440037453175304</v>
      </c>
      <c r="C44" s="10">
        <f>SQRT((B12-$B$18)^2+(C12-$C$18)^2)</f>
        <v>133.86933928274988</v>
      </c>
      <c r="D44" s="8">
        <f>$B$27*B24*D12*B44*$E$10</f>
        <v>1708.8007490635061</v>
      </c>
      <c r="E44" s="8">
        <f>$C$27*C24*D12*C44*$E$10</f>
        <v>0</v>
      </c>
      <c r="J44" s="18"/>
      <c r="K44" s="18"/>
      <c r="L44" s="18"/>
      <c r="M44" s="18"/>
      <c r="N44" s="18"/>
    </row>
    <row r="45" spans="1:14" x14ac:dyDescent="0.25">
      <c r="A45" s="9" t="s">
        <v>8</v>
      </c>
      <c r="B45" s="7">
        <f>SQRT((B13-$B$17)^2+(C13-$C$17)^2)</f>
        <v>9.8488578017961039</v>
      </c>
      <c r="C45" s="10">
        <f>SQRT((B13-$B$18)^2+(C13-$C$18)^2)</f>
        <v>133.9589489358587</v>
      </c>
      <c r="D45" s="8">
        <f>$B$27*B25*D13*B45*$E$10</f>
        <v>2954.6573405388312</v>
      </c>
      <c r="E45" s="8">
        <f>$C$27*C25*D13*C45*$E$10</f>
        <v>0</v>
      </c>
      <c r="J45" s="18"/>
      <c r="K45" s="18"/>
      <c r="L45" s="18"/>
      <c r="M45" s="18"/>
      <c r="N45" s="18"/>
    </row>
    <row r="46" spans="1:14" x14ac:dyDescent="0.25">
      <c r="A46" s="9" t="s">
        <v>9</v>
      </c>
      <c r="B46" s="7">
        <f>SQRT((B14-$B$17)^2+(C14-$C$17)^2)</f>
        <v>5.6568542494923806</v>
      </c>
      <c r="C46" s="10">
        <f>SQRT((B14-$B$18)^2+(C14-$C$18)^2)</f>
        <v>131.52186130069785</v>
      </c>
      <c r="D46" s="8">
        <f>$B$27*B26*D14*B46*$E$10</f>
        <v>1414.2135623730951</v>
      </c>
      <c r="E46" s="8">
        <f>$C$27*C26*D14*C46*$E$10</f>
        <v>0</v>
      </c>
      <c r="J46" s="18"/>
      <c r="K46" s="18"/>
      <c r="L46" s="18"/>
      <c r="M46" s="18"/>
      <c r="N46" s="18"/>
    </row>
    <row r="47" spans="1:14" ht="30" x14ac:dyDescent="0.25">
      <c r="C47" s="4" t="s">
        <v>12</v>
      </c>
      <c r="D47" s="8">
        <f>SUM(D42:D46)</f>
        <v>6077.6716519754318</v>
      </c>
      <c r="E47" s="8">
        <f>SUM(E42:E46)</f>
        <v>46048.995175518707</v>
      </c>
      <c r="J47" s="18"/>
      <c r="K47" s="18"/>
      <c r="L47" s="18"/>
      <c r="M47" s="18"/>
      <c r="N47" s="18"/>
    </row>
    <row r="48" spans="1:14" x14ac:dyDescent="0.25">
      <c r="C48" s="20"/>
      <c r="F48" s="22"/>
      <c r="J48" s="18"/>
      <c r="K48" s="18"/>
      <c r="L48" s="18"/>
      <c r="M48" s="18"/>
      <c r="N48" s="18"/>
    </row>
    <row r="49" spans="1:3" ht="21" x14ac:dyDescent="0.35">
      <c r="A49" s="30" t="s">
        <v>20</v>
      </c>
      <c r="B49" t="s">
        <v>21</v>
      </c>
    </row>
    <row r="50" spans="1:3" x14ac:dyDescent="0.25">
      <c r="A50" s="7" t="s">
        <v>10</v>
      </c>
      <c r="B50" s="6" t="s">
        <v>11</v>
      </c>
      <c r="C50" s="5" t="s">
        <v>0</v>
      </c>
    </row>
    <row r="51" spans="1:3" x14ac:dyDescent="0.25">
      <c r="A51" s="5" t="s">
        <v>23</v>
      </c>
      <c r="B51" s="12">
        <f>B28*D17</f>
        <v>50000</v>
      </c>
      <c r="C51" s="12">
        <f>C28*D18</f>
        <v>30000</v>
      </c>
    </row>
    <row r="52" spans="1:3" x14ac:dyDescent="0.25">
      <c r="A52" s="5" t="s">
        <v>24</v>
      </c>
      <c r="B52" s="8">
        <f>D47</f>
        <v>6077.6716519754318</v>
      </c>
      <c r="C52" s="8">
        <f>E47</f>
        <v>46048.995175518707</v>
      </c>
    </row>
    <row r="53" spans="1:3" x14ac:dyDescent="0.25">
      <c r="A53" s="5" t="s">
        <v>15</v>
      </c>
      <c r="B53" s="8">
        <f>SUM(B51:B52)</f>
        <v>56077.671651975434</v>
      </c>
      <c r="C53" s="19">
        <f>SUM(C51:C52)</f>
        <v>76048.995175518707</v>
      </c>
    </row>
    <row r="54" spans="1:3" x14ac:dyDescent="0.25">
      <c r="A54" s="40" t="s">
        <v>25</v>
      </c>
      <c r="B54" s="41">
        <f>SUM(B53:C53)</f>
        <v>132126.66682749413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opLeftCell="A25" workbookViewId="0">
      <selection activeCell="D28" sqref="D28"/>
    </sheetView>
  </sheetViews>
  <sheetFormatPr defaultColWidth="11" defaultRowHeight="15.75" x14ac:dyDescent="0.25"/>
  <cols>
    <col min="1" max="1" width="22.25" customWidth="1"/>
    <col min="2" max="2" width="16.875" customWidth="1"/>
    <col min="3" max="3" width="16.75" customWidth="1"/>
    <col min="4" max="4" width="18.625" customWidth="1"/>
    <col min="5" max="6" width="26.25" customWidth="1"/>
    <col min="7" max="7" width="13.625" customWidth="1"/>
    <col min="8" max="8" width="16.125" customWidth="1"/>
    <col min="9" max="9" width="13.5" customWidth="1"/>
    <col min="10" max="10" width="12.375" customWidth="1"/>
    <col min="11" max="11" width="39.875" customWidth="1"/>
  </cols>
  <sheetData>
    <row r="1" spans="1:12" ht="23.25" x14ac:dyDescent="0.35">
      <c r="A1" s="49" t="s">
        <v>49</v>
      </c>
      <c r="B1" s="49"/>
      <c r="C1" s="49"/>
    </row>
    <row r="2" spans="1:12" ht="21" x14ac:dyDescent="0.35">
      <c r="A2" s="29" t="s">
        <v>27</v>
      </c>
      <c r="B2" s="17" t="s">
        <v>28</v>
      </c>
      <c r="C2" s="17"/>
    </row>
    <row r="3" spans="1:12" ht="21" x14ac:dyDescent="0.35">
      <c r="A3" s="29"/>
      <c r="B3" s="17" t="s">
        <v>33</v>
      </c>
      <c r="C3" s="17"/>
    </row>
    <row r="4" spans="1:12" ht="21" x14ac:dyDescent="0.35">
      <c r="A4" s="29"/>
      <c r="B4" s="17" t="s">
        <v>34</v>
      </c>
      <c r="C4" s="17"/>
    </row>
    <row r="5" spans="1:12" ht="21" x14ac:dyDescent="0.35">
      <c r="A5" s="29"/>
      <c r="B5" s="44" t="s">
        <v>52</v>
      </c>
      <c r="C5" s="17"/>
    </row>
    <row r="6" spans="1:12" ht="21" x14ac:dyDescent="0.35">
      <c r="A6" s="29"/>
      <c r="B6" s="17" t="s">
        <v>36</v>
      </c>
      <c r="C6" s="17"/>
    </row>
    <row r="7" spans="1:12" ht="21" x14ac:dyDescent="0.35">
      <c r="A7" s="30" t="s">
        <v>35</v>
      </c>
      <c r="B7" s="1"/>
      <c r="C7" s="2"/>
    </row>
    <row r="8" spans="1:12" ht="21" x14ac:dyDescent="0.35">
      <c r="A8" s="1"/>
      <c r="B8" s="1" t="s">
        <v>29</v>
      </c>
      <c r="C8" s="2"/>
      <c r="D8" s="1" t="s">
        <v>22</v>
      </c>
    </row>
    <row r="9" spans="1:12" x14ac:dyDescent="0.25">
      <c r="A9" s="4" t="s">
        <v>1</v>
      </c>
      <c r="B9" s="5" t="s">
        <v>2</v>
      </c>
      <c r="C9" s="5" t="s">
        <v>3</v>
      </c>
      <c r="D9" s="5" t="s">
        <v>30</v>
      </c>
      <c r="E9" s="6" t="s">
        <v>4</v>
      </c>
    </row>
    <row r="10" spans="1:12" x14ac:dyDescent="0.25">
      <c r="A10" s="9" t="s">
        <v>5</v>
      </c>
      <c r="B10" s="7">
        <v>5</v>
      </c>
      <c r="C10" s="7">
        <v>10</v>
      </c>
      <c r="D10" s="9">
        <v>200</v>
      </c>
      <c r="E10" s="8">
        <v>1</v>
      </c>
    </row>
    <row r="11" spans="1:12" x14ac:dyDescent="0.25">
      <c r="A11" s="9" t="s">
        <v>6</v>
      </c>
      <c r="B11" s="7">
        <v>10</v>
      </c>
      <c r="C11" s="7">
        <v>5</v>
      </c>
      <c r="D11" s="9">
        <v>150</v>
      </c>
    </row>
    <row r="12" spans="1:12" x14ac:dyDescent="0.25">
      <c r="A12" s="9" t="s">
        <v>7</v>
      </c>
      <c r="B12" s="7">
        <v>0</v>
      </c>
      <c r="C12" s="7">
        <v>12</v>
      </c>
      <c r="D12" s="9">
        <v>200</v>
      </c>
    </row>
    <row r="13" spans="1:12" x14ac:dyDescent="0.25">
      <c r="A13" s="9" t="s">
        <v>8</v>
      </c>
      <c r="B13" s="7">
        <v>12</v>
      </c>
      <c r="C13" s="7">
        <v>0</v>
      </c>
      <c r="D13" s="9">
        <v>300</v>
      </c>
      <c r="L13" s="20"/>
    </row>
    <row r="14" spans="1:12" x14ac:dyDescent="0.25">
      <c r="A14" s="9" t="s">
        <v>9</v>
      </c>
      <c r="B14" s="7">
        <v>7</v>
      </c>
      <c r="C14" s="7">
        <v>8</v>
      </c>
      <c r="D14" s="9">
        <v>250</v>
      </c>
      <c r="L14" s="21"/>
    </row>
    <row r="15" spans="1:12" x14ac:dyDescent="0.25">
      <c r="A15" s="11"/>
      <c r="L15" s="21"/>
    </row>
    <row r="16" spans="1:12" x14ac:dyDescent="0.25">
      <c r="A16" s="13" t="s">
        <v>14</v>
      </c>
      <c r="B16" s="13" t="s">
        <v>2</v>
      </c>
      <c r="C16" s="14" t="s">
        <v>3</v>
      </c>
      <c r="D16" s="14" t="s">
        <v>13</v>
      </c>
      <c r="E16" s="14" t="s">
        <v>19</v>
      </c>
      <c r="L16" s="22"/>
    </row>
    <row r="17" spans="1:14" x14ac:dyDescent="0.25">
      <c r="A17" s="7" t="s">
        <v>31</v>
      </c>
      <c r="B17" s="7">
        <v>3</v>
      </c>
      <c r="C17" s="7">
        <v>4</v>
      </c>
      <c r="D17" s="12">
        <v>50000</v>
      </c>
      <c r="E17" s="7">
        <v>750</v>
      </c>
      <c r="H17" s="23"/>
      <c r="K17" s="22"/>
      <c r="L17" s="20"/>
    </row>
    <row r="18" spans="1:14" x14ac:dyDescent="0.25">
      <c r="A18" s="7" t="s">
        <v>32</v>
      </c>
      <c r="B18" s="7">
        <v>100</v>
      </c>
      <c r="C18" s="7">
        <v>101</v>
      </c>
      <c r="D18" s="12">
        <v>30000</v>
      </c>
      <c r="E18" s="7">
        <v>1500</v>
      </c>
      <c r="H18" s="20"/>
      <c r="K18" s="22"/>
      <c r="L18" s="20"/>
    </row>
    <row r="19" spans="1:14" x14ac:dyDescent="0.25">
      <c r="A19" s="15"/>
      <c r="B19" s="16"/>
      <c r="C19" s="15"/>
      <c r="H19" s="20"/>
      <c r="K19" s="21"/>
      <c r="L19" s="20"/>
    </row>
    <row r="20" spans="1:14" s="27" customFormat="1" ht="21" x14ac:dyDescent="0.35">
      <c r="A20" s="30" t="s">
        <v>16</v>
      </c>
      <c r="B20" s="26"/>
      <c r="H20" s="24"/>
      <c r="K20" s="28"/>
      <c r="L20" s="24"/>
    </row>
    <row r="21" spans="1:14" x14ac:dyDescent="0.25">
      <c r="A21" s="4" t="s">
        <v>1</v>
      </c>
      <c r="B21" s="5" t="s">
        <v>31</v>
      </c>
      <c r="C21" s="5" t="s">
        <v>32</v>
      </c>
      <c r="K21" s="18"/>
      <c r="L21" s="18"/>
      <c r="M21" s="18"/>
      <c r="N21" s="18"/>
    </row>
    <row r="22" spans="1:14" x14ac:dyDescent="0.25">
      <c r="A22" s="9" t="s">
        <v>5</v>
      </c>
      <c r="B22" s="25">
        <v>0</v>
      </c>
      <c r="C22" s="42">
        <f>D10-B22</f>
        <v>200</v>
      </c>
      <c r="K22" s="18"/>
      <c r="L22" s="18"/>
      <c r="M22" s="18"/>
      <c r="N22" s="18"/>
    </row>
    <row r="23" spans="1:14" x14ac:dyDescent="0.25">
      <c r="A23" s="9" t="s">
        <v>6</v>
      </c>
      <c r="B23" s="25">
        <v>150</v>
      </c>
      <c r="C23" s="42">
        <f t="shared" ref="C23:C26" si="0">D11-B23</f>
        <v>0</v>
      </c>
      <c r="J23" s="18"/>
      <c r="K23" s="18"/>
      <c r="L23" s="18"/>
      <c r="M23" s="18"/>
      <c r="N23" s="18"/>
    </row>
    <row r="24" spans="1:14" x14ac:dyDescent="0.25">
      <c r="A24" s="9" t="s">
        <v>7</v>
      </c>
      <c r="B24" s="25">
        <v>200</v>
      </c>
      <c r="C24" s="42">
        <f t="shared" si="0"/>
        <v>0</v>
      </c>
      <c r="J24" s="18"/>
      <c r="K24" s="18"/>
      <c r="L24" s="18"/>
      <c r="M24" s="18"/>
      <c r="N24" s="18"/>
    </row>
    <row r="25" spans="1:14" x14ac:dyDescent="0.25">
      <c r="A25" s="9" t="s">
        <v>8</v>
      </c>
      <c r="B25" s="25">
        <v>150</v>
      </c>
      <c r="C25" s="42">
        <f t="shared" si="0"/>
        <v>150</v>
      </c>
      <c r="J25" s="18"/>
      <c r="K25" s="18"/>
      <c r="L25" s="18"/>
      <c r="M25" s="18"/>
      <c r="N25" s="18"/>
    </row>
    <row r="26" spans="1:14" x14ac:dyDescent="0.25">
      <c r="A26" s="9" t="s">
        <v>9</v>
      </c>
      <c r="B26" s="25">
        <v>250</v>
      </c>
      <c r="C26" s="42">
        <f t="shared" si="0"/>
        <v>0</v>
      </c>
      <c r="J26" s="18"/>
      <c r="K26" s="18"/>
      <c r="L26" s="18"/>
      <c r="M26" s="18"/>
      <c r="N26" s="18"/>
    </row>
    <row r="27" spans="1:14" x14ac:dyDescent="0.25">
      <c r="A27" s="9" t="s">
        <v>44</v>
      </c>
      <c r="B27" s="42" t="b">
        <f>SUM(B22:B26)&gt;=1</f>
        <v>1</v>
      </c>
      <c r="C27" s="42" t="b">
        <f>SUM(C22:C26)&gt;=1</f>
        <v>1</v>
      </c>
      <c r="J27" s="18"/>
      <c r="K27" s="18"/>
      <c r="L27" s="18"/>
      <c r="M27" s="18"/>
      <c r="N27" s="18"/>
    </row>
    <row r="28" spans="1:14" x14ac:dyDescent="0.25">
      <c r="A28" s="46" t="s">
        <v>53</v>
      </c>
      <c r="B28" s="47">
        <v>1</v>
      </c>
      <c r="C28" s="47">
        <v>1</v>
      </c>
      <c r="J28" s="18"/>
      <c r="K28" s="18"/>
      <c r="L28" s="18"/>
      <c r="M28" s="18"/>
      <c r="N28" s="18"/>
    </row>
    <row r="29" spans="1:14" x14ac:dyDescent="0.25">
      <c r="A29" s="28"/>
      <c r="B29" s="48"/>
      <c r="C29" s="48"/>
      <c r="J29" s="18"/>
      <c r="K29" s="18"/>
      <c r="L29" s="18"/>
      <c r="M29" s="18"/>
      <c r="N29" s="18"/>
    </row>
    <row r="30" spans="1:14" ht="21" x14ac:dyDescent="0.35">
      <c r="A30" s="30" t="s">
        <v>18</v>
      </c>
      <c r="B30" s="32"/>
      <c r="C30" s="32"/>
      <c r="D30" s="32"/>
      <c r="F30" s="31"/>
      <c r="G30" s="31"/>
      <c r="J30" s="18"/>
      <c r="K30" s="18"/>
      <c r="L30" s="18"/>
      <c r="M30" s="18"/>
      <c r="N30" s="18"/>
    </row>
    <row r="31" spans="1:14" x14ac:dyDescent="0.25">
      <c r="A31" s="45" t="s">
        <v>14</v>
      </c>
      <c r="B31" s="33" t="s">
        <v>31</v>
      </c>
      <c r="C31" s="33" t="s">
        <v>32</v>
      </c>
      <c r="G31" s="31"/>
      <c r="H31" s="31"/>
      <c r="J31" s="18"/>
      <c r="K31" s="18"/>
      <c r="L31" s="18"/>
      <c r="M31" s="18"/>
      <c r="N31" s="18"/>
    </row>
    <row r="32" spans="1:14" ht="16.5" thickBot="1" x14ac:dyDescent="0.3">
      <c r="A32" s="35" t="s">
        <v>51</v>
      </c>
      <c r="B32" s="34">
        <f>SUM(B22:B26)</f>
        <v>750</v>
      </c>
      <c r="C32" s="34">
        <f>SUM(C22:C26)</f>
        <v>350</v>
      </c>
      <c r="F32" s="31"/>
      <c r="G32" s="31"/>
      <c r="J32" s="18"/>
      <c r="K32" s="18"/>
      <c r="L32" s="18"/>
      <c r="M32" s="18"/>
      <c r="N32" s="18"/>
    </row>
    <row r="33" spans="1:14" ht="16.5" thickBot="1" x14ac:dyDescent="0.3">
      <c r="A33" s="37" t="s">
        <v>26</v>
      </c>
      <c r="B33" s="43" t="b">
        <f>B32&lt;=$E$17</f>
        <v>1</v>
      </c>
      <c r="C33" s="43" t="b">
        <f>C32&lt;=$E$18</f>
        <v>1</v>
      </c>
      <c r="J33" s="18"/>
      <c r="K33" s="18"/>
      <c r="L33" s="18"/>
      <c r="M33" s="18"/>
      <c r="N33" s="18"/>
    </row>
    <row r="34" spans="1:14" ht="21" x14ac:dyDescent="0.35">
      <c r="A34" s="1"/>
      <c r="B34" s="39"/>
      <c r="C34" s="36"/>
      <c r="D34" s="36"/>
      <c r="J34" s="18"/>
      <c r="K34" s="18"/>
      <c r="L34" s="18"/>
      <c r="M34" s="18"/>
      <c r="N34" s="18"/>
    </row>
    <row r="35" spans="1:14" ht="21" x14ac:dyDescent="0.35">
      <c r="A35" s="30" t="s">
        <v>43</v>
      </c>
      <c r="J35" s="18"/>
      <c r="K35" s="18"/>
      <c r="L35" s="18"/>
      <c r="M35" s="18"/>
      <c r="N35" s="18"/>
    </row>
    <row r="36" spans="1:14" ht="21" x14ac:dyDescent="0.35">
      <c r="B36" s="1" t="s">
        <v>37</v>
      </c>
      <c r="C36" s="3"/>
      <c r="D36" s="1" t="s">
        <v>42</v>
      </c>
      <c r="J36" s="18"/>
      <c r="K36" s="18"/>
      <c r="L36" s="18"/>
      <c r="M36" s="18"/>
      <c r="N36" s="18"/>
    </row>
    <row r="37" spans="1:14" x14ac:dyDescent="0.25">
      <c r="A37" s="4" t="s">
        <v>1</v>
      </c>
      <c r="B37" s="5" t="s">
        <v>38</v>
      </c>
      <c r="C37" s="5" t="s">
        <v>39</v>
      </c>
      <c r="D37" s="5" t="s">
        <v>40</v>
      </c>
      <c r="E37" s="5" t="s">
        <v>41</v>
      </c>
      <c r="J37" s="18"/>
      <c r="K37" s="18"/>
      <c r="L37" s="18"/>
      <c r="M37" s="18"/>
      <c r="N37" s="18"/>
    </row>
    <row r="38" spans="1:14" x14ac:dyDescent="0.25">
      <c r="A38" s="9" t="s">
        <v>5</v>
      </c>
      <c r="B38" s="7">
        <f>SQRT((B10-$B$17)^2+(C10-$C$17)^2)</f>
        <v>6.324555320336759</v>
      </c>
      <c r="C38" s="10">
        <f>SQRT((B10-$B$18)^2+(C10-$C$18)^2)</f>
        <v>131.55227098001768</v>
      </c>
      <c r="D38" s="8">
        <f t="shared" ref="D38:E42" si="1">B22*B38*$E$10</f>
        <v>0</v>
      </c>
      <c r="E38" s="8">
        <f t="shared" si="1"/>
        <v>26310.454196003535</v>
      </c>
      <c r="J38" s="18"/>
      <c r="K38" s="18"/>
      <c r="L38" s="18"/>
      <c r="M38" s="18"/>
      <c r="N38" s="18"/>
    </row>
    <row r="39" spans="1:14" x14ac:dyDescent="0.25">
      <c r="A39" s="9" t="s">
        <v>6</v>
      </c>
      <c r="B39" s="7">
        <f>SQRT((B11-$B$17)^2+(C11-$C$17)^2)</f>
        <v>7.0710678118654755</v>
      </c>
      <c r="C39" s="10">
        <f>SQRT((B11-$B$18)^2+(C11-$C$18)^2)</f>
        <v>131.59027319676784</v>
      </c>
      <c r="D39" s="8">
        <f t="shared" si="1"/>
        <v>1060.6601717798212</v>
      </c>
      <c r="E39" s="8">
        <f t="shared" si="1"/>
        <v>0</v>
      </c>
      <c r="J39" s="18"/>
      <c r="K39" s="18"/>
      <c r="L39" s="18"/>
      <c r="M39" s="18"/>
      <c r="N39" s="18"/>
    </row>
    <row r="40" spans="1:14" x14ac:dyDescent="0.25">
      <c r="A40" s="9" t="s">
        <v>7</v>
      </c>
      <c r="B40" s="7">
        <f>SQRT((B12-$B$17)^2+(C12-$C$17)^2)</f>
        <v>8.5440037453175304</v>
      </c>
      <c r="C40" s="10">
        <f>SQRT((B12-$B$18)^2+(C12-$C$18)^2)</f>
        <v>133.86933928274988</v>
      </c>
      <c r="D40" s="8">
        <f t="shared" si="1"/>
        <v>1708.8007490635061</v>
      </c>
      <c r="E40" s="8">
        <f t="shared" si="1"/>
        <v>0</v>
      </c>
      <c r="J40" s="18"/>
      <c r="K40" s="18"/>
      <c r="L40" s="18"/>
      <c r="M40" s="18"/>
      <c r="N40" s="18"/>
    </row>
    <row r="41" spans="1:14" x14ac:dyDescent="0.25">
      <c r="A41" s="9" t="s">
        <v>8</v>
      </c>
      <c r="B41" s="7">
        <f>SQRT((B13-$B$17)^2+(C13-$C$17)^2)</f>
        <v>9.8488578017961039</v>
      </c>
      <c r="C41" s="10">
        <f>SQRT((B13-$B$18)^2+(C13-$C$18)^2)</f>
        <v>133.9589489358587</v>
      </c>
      <c r="D41" s="8">
        <f t="shared" si="1"/>
        <v>1477.3286702694156</v>
      </c>
      <c r="E41" s="8">
        <f t="shared" si="1"/>
        <v>20093.842340378804</v>
      </c>
      <c r="J41" s="18"/>
      <c r="K41" s="18"/>
      <c r="L41" s="18"/>
      <c r="M41" s="18"/>
      <c r="N41" s="18"/>
    </row>
    <row r="42" spans="1:14" x14ac:dyDescent="0.25">
      <c r="A42" s="9" t="s">
        <v>9</v>
      </c>
      <c r="B42" s="7">
        <f>SQRT((B14-$B$17)^2+(C14-$C$17)^2)</f>
        <v>5.6568542494923806</v>
      </c>
      <c r="C42" s="10">
        <f>SQRT((B14-$B$18)^2+(C14-$C$18)^2)</f>
        <v>131.52186130069785</v>
      </c>
      <c r="D42" s="8">
        <f t="shared" si="1"/>
        <v>1414.2135623730951</v>
      </c>
      <c r="E42" s="8">
        <f t="shared" si="1"/>
        <v>0</v>
      </c>
      <c r="J42" s="18"/>
      <c r="K42" s="18"/>
      <c r="L42" s="18"/>
      <c r="M42" s="18"/>
      <c r="N42" s="18"/>
    </row>
    <row r="43" spans="1:14" ht="30" x14ac:dyDescent="0.25">
      <c r="C43" s="4" t="s">
        <v>54</v>
      </c>
      <c r="D43" s="8">
        <f>SUM(D38:D42)</f>
        <v>5661.003153485839</v>
      </c>
      <c r="E43" s="8">
        <f>SUM(E38:E42)</f>
        <v>46404.296536382339</v>
      </c>
      <c r="J43" s="18"/>
      <c r="K43" s="18"/>
      <c r="L43" s="18"/>
      <c r="M43" s="18"/>
      <c r="N43" s="18"/>
    </row>
    <row r="44" spans="1:14" x14ac:dyDescent="0.25">
      <c r="C44" s="20"/>
      <c r="F44" s="22"/>
      <c r="J44" s="18"/>
      <c r="K44" s="18"/>
      <c r="L44" s="18"/>
      <c r="M44" s="18"/>
      <c r="N44" s="18"/>
    </row>
    <row r="45" spans="1:14" ht="21" x14ac:dyDescent="0.35">
      <c r="A45" s="30" t="s">
        <v>20</v>
      </c>
      <c r="B45" t="s">
        <v>21</v>
      </c>
    </row>
    <row r="46" spans="1:14" x14ac:dyDescent="0.25">
      <c r="A46" s="7" t="s">
        <v>10</v>
      </c>
      <c r="B46" s="5" t="s">
        <v>31</v>
      </c>
      <c r="C46" s="5" t="s">
        <v>32</v>
      </c>
    </row>
    <row r="47" spans="1:14" x14ac:dyDescent="0.25">
      <c r="A47" s="5" t="s">
        <v>23</v>
      </c>
      <c r="B47" s="12">
        <f>B28*D17</f>
        <v>50000</v>
      </c>
      <c r="C47" s="12">
        <f>C28*D18</f>
        <v>30000</v>
      </c>
    </row>
    <row r="48" spans="1:14" x14ac:dyDescent="0.25">
      <c r="A48" s="5" t="s">
        <v>24</v>
      </c>
      <c r="B48" s="8">
        <f>D43</f>
        <v>5661.003153485839</v>
      </c>
      <c r="C48" s="8">
        <f>E43</f>
        <v>46404.296536382339</v>
      </c>
    </row>
    <row r="49" spans="1:3" x14ac:dyDescent="0.25">
      <c r="A49" s="5" t="s">
        <v>15</v>
      </c>
      <c r="B49" s="8">
        <f>SUM(B47:B48)</f>
        <v>55661.003153485843</v>
      </c>
      <c r="C49" s="8">
        <f>SUM(C47:C48)</f>
        <v>76404.296536382346</v>
      </c>
    </row>
    <row r="50" spans="1:3" x14ac:dyDescent="0.25">
      <c r="A50" s="40" t="s">
        <v>25</v>
      </c>
      <c r="B50" s="41">
        <f>SUM(B49:C49)</f>
        <v>132065.29968986817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opLeftCell="A22" workbookViewId="0">
      <selection activeCell="B22" sqref="B22"/>
    </sheetView>
  </sheetViews>
  <sheetFormatPr defaultColWidth="11" defaultRowHeight="15.75" x14ac:dyDescent="0.25"/>
  <cols>
    <col min="1" max="1" width="22.25" customWidth="1"/>
    <col min="2" max="2" width="16.875" customWidth="1"/>
    <col min="3" max="3" width="16.75" customWidth="1"/>
    <col min="4" max="4" width="18.625" customWidth="1"/>
    <col min="5" max="6" width="26.25" customWidth="1"/>
    <col min="7" max="7" width="13.625" customWidth="1"/>
    <col min="8" max="8" width="16.125" customWidth="1"/>
    <col min="9" max="9" width="13.5" customWidth="1"/>
    <col min="10" max="10" width="12.375" customWidth="1"/>
    <col min="11" max="11" width="39.875" customWidth="1"/>
  </cols>
  <sheetData>
    <row r="1" spans="1:12" ht="23.25" x14ac:dyDescent="0.35">
      <c r="A1" s="49" t="s">
        <v>49</v>
      </c>
      <c r="B1" s="49"/>
      <c r="C1" s="49"/>
    </row>
    <row r="2" spans="1:12" ht="21" x14ac:dyDescent="0.35">
      <c r="A2" s="29" t="s">
        <v>27</v>
      </c>
      <c r="B2" s="17" t="s">
        <v>28</v>
      </c>
      <c r="C2" s="17"/>
    </row>
    <row r="3" spans="1:12" ht="21" x14ac:dyDescent="0.35">
      <c r="A3" s="29"/>
      <c r="B3" s="17" t="s">
        <v>33</v>
      </c>
      <c r="C3" s="17"/>
    </row>
    <row r="4" spans="1:12" ht="21" x14ac:dyDescent="0.35">
      <c r="A4" s="29"/>
      <c r="B4" s="17" t="s">
        <v>34</v>
      </c>
      <c r="C4" s="17"/>
    </row>
    <row r="5" spans="1:12" ht="21" x14ac:dyDescent="0.35">
      <c r="A5" s="29"/>
      <c r="B5" s="44" t="s">
        <v>52</v>
      </c>
      <c r="C5" s="17"/>
    </row>
    <row r="6" spans="1:12" ht="21" x14ac:dyDescent="0.35">
      <c r="A6" s="29"/>
      <c r="B6" s="17" t="s">
        <v>36</v>
      </c>
      <c r="C6" s="17"/>
    </row>
    <row r="7" spans="1:12" ht="21" x14ac:dyDescent="0.35">
      <c r="A7" s="30" t="s">
        <v>35</v>
      </c>
      <c r="B7" s="1"/>
      <c r="C7" s="2"/>
    </row>
    <row r="8" spans="1:12" ht="21" x14ac:dyDescent="0.35">
      <c r="A8" s="1"/>
      <c r="B8" s="1" t="s">
        <v>29</v>
      </c>
      <c r="C8" s="2"/>
      <c r="D8" s="1" t="s">
        <v>22</v>
      </c>
    </row>
    <row r="9" spans="1:12" x14ac:dyDescent="0.25">
      <c r="A9" s="4" t="s">
        <v>1</v>
      </c>
      <c r="B9" s="5" t="s">
        <v>2</v>
      </c>
      <c r="C9" s="5" t="s">
        <v>3</v>
      </c>
      <c r="D9" s="5" t="s">
        <v>30</v>
      </c>
      <c r="E9" s="6" t="s">
        <v>4</v>
      </c>
    </row>
    <row r="10" spans="1:12" x14ac:dyDescent="0.25">
      <c r="A10" s="9" t="s">
        <v>5</v>
      </c>
      <c r="B10" s="7">
        <v>5</v>
      </c>
      <c r="C10" s="7">
        <v>10</v>
      </c>
      <c r="D10" s="9">
        <v>200</v>
      </c>
      <c r="E10" s="8">
        <v>1</v>
      </c>
    </row>
    <row r="11" spans="1:12" x14ac:dyDescent="0.25">
      <c r="A11" s="9" t="s">
        <v>6</v>
      </c>
      <c r="B11" s="7">
        <v>10</v>
      </c>
      <c r="C11" s="7">
        <v>5</v>
      </c>
      <c r="D11" s="9">
        <v>150</v>
      </c>
    </row>
    <row r="12" spans="1:12" x14ac:dyDescent="0.25">
      <c r="A12" s="9" t="s">
        <v>7</v>
      </c>
      <c r="B12" s="7">
        <v>0</v>
      </c>
      <c r="C12" s="7">
        <v>12</v>
      </c>
      <c r="D12" s="9">
        <v>200</v>
      </c>
    </row>
    <row r="13" spans="1:12" x14ac:dyDescent="0.25">
      <c r="A13" s="9" t="s">
        <v>8</v>
      </c>
      <c r="B13" s="7">
        <v>12</v>
      </c>
      <c r="C13" s="7">
        <v>0</v>
      </c>
      <c r="D13" s="9">
        <v>300</v>
      </c>
      <c r="L13" s="20"/>
    </row>
    <row r="14" spans="1:12" x14ac:dyDescent="0.25">
      <c r="A14" s="9" t="s">
        <v>9</v>
      </c>
      <c r="B14" s="7">
        <v>7</v>
      </c>
      <c r="C14" s="7">
        <v>8</v>
      </c>
      <c r="D14" s="9">
        <v>250</v>
      </c>
      <c r="L14" s="21"/>
    </row>
    <row r="15" spans="1:12" x14ac:dyDescent="0.25">
      <c r="A15" s="11"/>
      <c r="L15" s="21"/>
    </row>
    <row r="16" spans="1:12" x14ac:dyDescent="0.25">
      <c r="A16" s="13" t="s">
        <v>14</v>
      </c>
      <c r="B16" s="13" t="s">
        <v>2</v>
      </c>
      <c r="C16" s="14" t="s">
        <v>3</v>
      </c>
      <c r="D16" s="14" t="s">
        <v>13</v>
      </c>
      <c r="E16" s="14" t="s">
        <v>19</v>
      </c>
      <c r="L16" s="22"/>
    </row>
    <row r="17" spans="1:14" x14ac:dyDescent="0.25">
      <c r="A17" s="7" t="s">
        <v>31</v>
      </c>
      <c r="B17" s="7">
        <v>3</v>
      </c>
      <c r="C17" s="7">
        <v>4</v>
      </c>
      <c r="D17" s="12">
        <v>50000</v>
      </c>
      <c r="E17" s="7">
        <v>750</v>
      </c>
      <c r="H17" s="23"/>
      <c r="K17" s="22"/>
      <c r="L17" s="20"/>
    </row>
    <row r="18" spans="1:14" x14ac:dyDescent="0.25">
      <c r="A18" s="7" t="s">
        <v>32</v>
      </c>
      <c r="B18" s="7">
        <v>100</v>
      </c>
      <c r="C18" s="7">
        <v>101</v>
      </c>
      <c r="D18" s="12">
        <v>30000</v>
      </c>
      <c r="E18" s="7">
        <v>1500</v>
      </c>
      <c r="H18" s="20"/>
      <c r="K18" s="22"/>
      <c r="L18" s="20"/>
    </row>
    <row r="19" spans="1:14" x14ac:dyDescent="0.25">
      <c r="A19" s="15"/>
      <c r="B19" s="16"/>
      <c r="C19" s="15"/>
      <c r="H19" s="20"/>
      <c r="K19" s="21"/>
      <c r="L19" s="20"/>
    </row>
    <row r="20" spans="1:14" s="27" customFormat="1" ht="21" x14ac:dyDescent="0.35">
      <c r="A20" s="30" t="s">
        <v>16</v>
      </c>
      <c r="B20" s="26"/>
      <c r="H20" s="24"/>
      <c r="K20" s="28"/>
      <c r="L20" s="24"/>
    </row>
    <row r="21" spans="1:14" x14ac:dyDescent="0.25">
      <c r="A21" s="4" t="s">
        <v>1</v>
      </c>
      <c r="B21" s="5" t="s">
        <v>31</v>
      </c>
      <c r="C21" s="5" t="s">
        <v>32</v>
      </c>
      <c r="K21" s="18"/>
      <c r="L21" s="18"/>
      <c r="M21" s="18"/>
      <c r="N21" s="18"/>
    </row>
    <row r="22" spans="1:14" x14ac:dyDescent="0.25">
      <c r="A22" s="9" t="s">
        <v>5</v>
      </c>
      <c r="B22" s="25">
        <v>200</v>
      </c>
      <c r="C22" s="42">
        <f>D10-B22</f>
        <v>0</v>
      </c>
      <c r="K22" s="18"/>
      <c r="L22" s="18"/>
      <c r="M22" s="18"/>
      <c r="N22" s="18"/>
    </row>
    <row r="23" spans="1:14" x14ac:dyDescent="0.25">
      <c r="A23" s="9" t="s">
        <v>6</v>
      </c>
      <c r="B23" s="25">
        <v>100</v>
      </c>
      <c r="C23" s="42">
        <f t="shared" ref="C23:C26" si="0">D11-B23</f>
        <v>50</v>
      </c>
      <c r="J23" s="18"/>
      <c r="K23" s="18"/>
      <c r="L23" s="18"/>
      <c r="M23" s="18"/>
      <c r="N23" s="18"/>
    </row>
    <row r="24" spans="1:14" x14ac:dyDescent="0.25">
      <c r="A24" s="9" t="s">
        <v>7</v>
      </c>
      <c r="B24" s="25">
        <v>200</v>
      </c>
      <c r="C24" s="42">
        <f t="shared" si="0"/>
        <v>0</v>
      </c>
      <c r="J24" s="18"/>
      <c r="K24" s="18"/>
      <c r="L24" s="18"/>
      <c r="M24" s="18"/>
      <c r="N24" s="18"/>
    </row>
    <row r="25" spans="1:14" x14ac:dyDescent="0.25">
      <c r="A25" s="9" t="s">
        <v>8</v>
      </c>
      <c r="B25" s="25">
        <v>0</v>
      </c>
      <c r="C25" s="42">
        <f t="shared" si="0"/>
        <v>300</v>
      </c>
      <c r="J25" s="18"/>
      <c r="K25" s="18"/>
      <c r="L25" s="18"/>
      <c r="M25" s="18"/>
      <c r="N25" s="18"/>
    </row>
    <row r="26" spans="1:14" x14ac:dyDescent="0.25">
      <c r="A26" s="9" t="s">
        <v>9</v>
      </c>
      <c r="B26" s="25">
        <v>250</v>
      </c>
      <c r="C26" s="42">
        <f t="shared" si="0"/>
        <v>0</v>
      </c>
      <c r="J26" s="18"/>
      <c r="K26" s="18"/>
      <c r="L26" s="18"/>
      <c r="M26" s="18"/>
      <c r="N26" s="18"/>
    </row>
    <row r="27" spans="1:14" x14ac:dyDescent="0.25">
      <c r="A27" s="9" t="s">
        <v>44</v>
      </c>
      <c r="B27" s="42" t="b">
        <f>SUM(B22:B26)&gt;=1</f>
        <v>1</v>
      </c>
      <c r="C27" s="42" t="b">
        <f>SUM(C22:C26)&gt;=1</f>
        <v>1</v>
      </c>
      <c r="J27" s="18"/>
      <c r="K27" s="18"/>
      <c r="L27" s="18"/>
      <c r="M27" s="18"/>
      <c r="N27" s="18"/>
    </row>
    <row r="28" spans="1:14" x14ac:dyDescent="0.25">
      <c r="A28" s="46" t="s">
        <v>53</v>
      </c>
      <c r="B28" s="47">
        <v>1</v>
      </c>
      <c r="C28" s="47">
        <v>1</v>
      </c>
      <c r="J28" s="18"/>
      <c r="K28" s="18"/>
      <c r="L28" s="18"/>
      <c r="M28" s="18"/>
      <c r="N28" s="18"/>
    </row>
    <row r="29" spans="1:14" x14ac:dyDescent="0.25">
      <c r="A29" s="28"/>
      <c r="B29" s="48"/>
      <c r="C29" s="48"/>
      <c r="J29" s="18"/>
      <c r="K29" s="18"/>
      <c r="L29" s="18"/>
      <c r="M29" s="18"/>
      <c r="N29" s="18"/>
    </row>
    <row r="30" spans="1:14" ht="21" x14ac:dyDescent="0.35">
      <c r="A30" s="30" t="s">
        <v>18</v>
      </c>
      <c r="B30" s="32"/>
      <c r="C30" s="32"/>
      <c r="D30" s="32"/>
      <c r="F30" s="31"/>
      <c r="G30" s="31"/>
      <c r="J30" s="18"/>
      <c r="K30" s="18"/>
      <c r="L30" s="18"/>
      <c r="M30" s="18"/>
      <c r="N30" s="18"/>
    </row>
    <row r="31" spans="1:14" x14ac:dyDescent="0.25">
      <c r="A31" s="45" t="s">
        <v>14</v>
      </c>
      <c r="B31" s="33" t="s">
        <v>31</v>
      </c>
      <c r="C31" s="33" t="s">
        <v>32</v>
      </c>
      <c r="G31" s="31"/>
      <c r="H31" s="31"/>
      <c r="J31" s="18"/>
      <c r="K31" s="18"/>
      <c r="L31" s="18"/>
      <c r="M31" s="18"/>
      <c r="N31" s="18"/>
    </row>
    <row r="32" spans="1:14" ht="16.5" thickBot="1" x14ac:dyDescent="0.3">
      <c r="A32" s="35" t="s">
        <v>51</v>
      </c>
      <c r="B32" s="34">
        <f>SUM(B22:B26)</f>
        <v>750</v>
      </c>
      <c r="C32" s="34">
        <f>SUM(C22:C26)</f>
        <v>350</v>
      </c>
      <c r="F32" s="31"/>
      <c r="G32" s="31"/>
      <c r="J32" s="18"/>
      <c r="K32" s="18"/>
      <c r="L32" s="18"/>
      <c r="M32" s="18"/>
      <c r="N32" s="18"/>
    </row>
    <row r="33" spans="1:14" ht="16.5" thickBot="1" x14ac:dyDescent="0.3">
      <c r="A33" s="37" t="s">
        <v>26</v>
      </c>
      <c r="B33" s="43" t="b">
        <f>B32&lt;=$E$17</f>
        <v>1</v>
      </c>
      <c r="C33" s="43" t="b">
        <f>C32&lt;=$E$18</f>
        <v>1</v>
      </c>
      <c r="J33" s="18"/>
      <c r="K33" s="18"/>
      <c r="L33" s="18"/>
      <c r="M33" s="18"/>
      <c r="N33" s="18"/>
    </row>
    <row r="34" spans="1:14" ht="21" x14ac:dyDescent="0.35">
      <c r="A34" s="1"/>
      <c r="B34" s="39"/>
      <c r="C34" s="36"/>
      <c r="D34" s="36"/>
      <c r="J34" s="18"/>
      <c r="K34" s="18"/>
      <c r="L34" s="18"/>
      <c r="M34" s="18"/>
      <c r="N34" s="18"/>
    </row>
    <row r="35" spans="1:14" ht="21" x14ac:dyDescent="0.35">
      <c r="A35" s="30" t="s">
        <v>43</v>
      </c>
      <c r="J35" s="18"/>
      <c r="K35" s="18"/>
      <c r="L35" s="18"/>
      <c r="M35" s="18"/>
      <c r="N35" s="18"/>
    </row>
    <row r="36" spans="1:14" ht="21" x14ac:dyDescent="0.35">
      <c r="B36" s="1" t="s">
        <v>37</v>
      </c>
      <c r="C36" s="3"/>
      <c r="D36" s="1" t="s">
        <v>42</v>
      </c>
      <c r="J36" s="18"/>
      <c r="K36" s="18"/>
      <c r="L36" s="18"/>
      <c r="M36" s="18"/>
      <c r="N36" s="18"/>
    </row>
    <row r="37" spans="1:14" x14ac:dyDescent="0.25">
      <c r="A37" s="4" t="s">
        <v>1</v>
      </c>
      <c r="B37" s="5" t="s">
        <v>38</v>
      </c>
      <c r="C37" s="5" t="s">
        <v>39</v>
      </c>
      <c r="D37" s="5" t="s">
        <v>40</v>
      </c>
      <c r="E37" s="5" t="s">
        <v>41</v>
      </c>
      <c r="J37" s="18"/>
      <c r="K37" s="18"/>
      <c r="L37" s="18"/>
      <c r="M37" s="18"/>
      <c r="N37" s="18"/>
    </row>
    <row r="38" spans="1:14" x14ac:dyDescent="0.25">
      <c r="A38" s="9" t="s">
        <v>5</v>
      </c>
      <c r="B38" s="7">
        <f>SQRT((B10-$B$17)^2+(C10-$C$17)^2)</f>
        <v>6.324555320336759</v>
      </c>
      <c r="C38" s="10">
        <f>SQRT((B10-$B$18)^2+(C10-$C$18)^2)</f>
        <v>131.55227098001768</v>
      </c>
      <c r="D38" s="8">
        <f t="shared" ref="D38:E42" si="1">B22*B38*$E$10</f>
        <v>1264.9110640673518</v>
      </c>
      <c r="E38" s="8">
        <f t="shared" si="1"/>
        <v>0</v>
      </c>
      <c r="J38" s="18"/>
      <c r="K38" s="18"/>
      <c r="L38" s="18"/>
      <c r="M38" s="18"/>
      <c r="N38" s="18"/>
    </row>
    <row r="39" spans="1:14" x14ac:dyDescent="0.25">
      <c r="A39" s="9" t="s">
        <v>6</v>
      </c>
      <c r="B39" s="7">
        <f>SQRT((B11-$B$17)^2+(C11-$C$17)^2)</f>
        <v>7.0710678118654755</v>
      </c>
      <c r="C39" s="10">
        <f>SQRT((B11-$B$18)^2+(C11-$C$18)^2)</f>
        <v>131.59027319676784</v>
      </c>
      <c r="D39" s="8">
        <f t="shared" si="1"/>
        <v>707.10678118654755</v>
      </c>
      <c r="E39" s="8">
        <f t="shared" si="1"/>
        <v>6579.5136598383924</v>
      </c>
      <c r="J39" s="18"/>
      <c r="K39" s="18"/>
      <c r="L39" s="18"/>
      <c r="M39" s="18"/>
      <c r="N39" s="18"/>
    </row>
    <row r="40" spans="1:14" x14ac:dyDescent="0.25">
      <c r="A40" s="9" t="s">
        <v>7</v>
      </c>
      <c r="B40" s="7">
        <f>SQRT((B12-$B$17)^2+(C12-$C$17)^2)</f>
        <v>8.5440037453175304</v>
      </c>
      <c r="C40" s="10">
        <f>SQRT((B12-$B$18)^2+(C12-$C$18)^2)</f>
        <v>133.86933928274988</v>
      </c>
      <c r="D40" s="8">
        <f t="shared" si="1"/>
        <v>1708.8007490635061</v>
      </c>
      <c r="E40" s="8">
        <f t="shared" si="1"/>
        <v>0</v>
      </c>
      <c r="J40" s="18"/>
      <c r="K40" s="18"/>
      <c r="L40" s="18"/>
      <c r="M40" s="18"/>
      <c r="N40" s="18"/>
    </row>
    <row r="41" spans="1:14" x14ac:dyDescent="0.25">
      <c r="A41" s="9" t="s">
        <v>8</v>
      </c>
      <c r="B41" s="7">
        <f>SQRT((B13-$B$17)^2+(C13-$C$17)^2)</f>
        <v>9.8488578017961039</v>
      </c>
      <c r="C41" s="10">
        <f>SQRT((B13-$B$18)^2+(C13-$C$18)^2)</f>
        <v>133.9589489358587</v>
      </c>
      <c r="D41" s="8">
        <f t="shared" si="1"/>
        <v>0</v>
      </c>
      <c r="E41" s="8">
        <f t="shared" si="1"/>
        <v>40187.684680757608</v>
      </c>
      <c r="J41" s="18"/>
      <c r="K41" s="18"/>
      <c r="L41" s="18"/>
      <c r="M41" s="18"/>
      <c r="N41" s="18"/>
    </row>
    <row r="42" spans="1:14" x14ac:dyDescent="0.25">
      <c r="A42" s="9" t="s">
        <v>9</v>
      </c>
      <c r="B42" s="7">
        <f>SQRT((B14-$B$17)^2+(C14-$C$17)^2)</f>
        <v>5.6568542494923806</v>
      </c>
      <c r="C42" s="10">
        <f>SQRT((B14-$B$18)^2+(C14-$C$18)^2)</f>
        <v>131.52186130069785</v>
      </c>
      <c r="D42" s="8">
        <f t="shared" si="1"/>
        <v>1414.2135623730951</v>
      </c>
      <c r="E42" s="8">
        <f t="shared" si="1"/>
        <v>0</v>
      </c>
      <c r="J42" s="18"/>
      <c r="K42" s="18"/>
      <c r="L42" s="18"/>
      <c r="M42" s="18"/>
      <c r="N42" s="18"/>
    </row>
    <row r="43" spans="1:14" ht="30" x14ac:dyDescent="0.25">
      <c r="C43" s="4" t="s">
        <v>54</v>
      </c>
      <c r="D43" s="8">
        <f>SUM(D38:D42)</f>
        <v>5095.0321566905004</v>
      </c>
      <c r="E43" s="8">
        <f>SUM(E38:E42)</f>
        <v>46767.198340595998</v>
      </c>
      <c r="J43" s="18"/>
      <c r="K43" s="18"/>
      <c r="L43" s="18"/>
      <c r="M43" s="18"/>
      <c r="N43" s="18"/>
    </row>
    <row r="44" spans="1:14" x14ac:dyDescent="0.25">
      <c r="C44" s="20"/>
      <c r="F44" s="22"/>
      <c r="J44" s="18"/>
      <c r="K44" s="18"/>
      <c r="L44" s="18"/>
      <c r="M44" s="18"/>
      <c r="N44" s="18"/>
    </row>
    <row r="45" spans="1:14" ht="21" x14ac:dyDescent="0.35">
      <c r="A45" s="30" t="s">
        <v>20</v>
      </c>
      <c r="B45" t="s">
        <v>21</v>
      </c>
    </row>
    <row r="46" spans="1:14" x14ac:dyDescent="0.25">
      <c r="A46" s="7" t="s">
        <v>10</v>
      </c>
      <c r="B46" s="5" t="s">
        <v>31</v>
      </c>
      <c r="C46" s="5" t="s">
        <v>32</v>
      </c>
    </row>
    <row r="47" spans="1:14" x14ac:dyDescent="0.25">
      <c r="A47" s="5" t="s">
        <v>23</v>
      </c>
      <c r="B47" s="12">
        <f>B28*D17</f>
        <v>50000</v>
      </c>
      <c r="C47" s="12">
        <f>C28*D18</f>
        <v>30000</v>
      </c>
    </row>
    <row r="48" spans="1:14" x14ac:dyDescent="0.25">
      <c r="A48" s="5" t="s">
        <v>24</v>
      </c>
      <c r="B48" s="8">
        <f>D43</f>
        <v>5095.0321566905004</v>
      </c>
      <c r="C48" s="8">
        <f>E43</f>
        <v>46767.198340595998</v>
      </c>
    </row>
    <row r="49" spans="1:3" x14ac:dyDescent="0.25">
      <c r="A49" s="5" t="s">
        <v>15</v>
      </c>
      <c r="B49" s="8">
        <f>SUM(B47:B48)</f>
        <v>55095.032156690504</v>
      </c>
      <c r="C49" s="8">
        <f>SUM(C47:C48)</f>
        <v>76767.198340595991</v>
      </c>
    </row>
    <row r="50" spans="1:3" x14ac:dyDescent="0.25">
      <c r="A50" s="40" t="s">
        <v>25</v>
      </c>
      <c r="B50" s="41">
        <f>SUM(B49:C49)</f>
        <v>131862.23049728648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opLeftCell="A13" workbookViewId="0">
      <selection sqref="A1:C1"/>
    </sheetView>
  </sheetViews>
  <sheetFormatPr defaultColWidth="11" defaultRowHeight="15.75" x14ac:dyDescent="0.25"/>
  <cols>
    <col min="1" max="1" width="22.25" customWidth="1"/>
    <col min="2" max="2" width="16.875" customWidth="1"/>
    <col min="3" max="3" width="16.75" customWidth="1"/>
    <col min="4" max="4" width="18.625" customWidth="1"/>
    <col min="5" max="6" width="26.25" customWidth="1"/>
    <col min="7" max="7" width="13.625" customWidth="1"/>
    <col min="8" max="8" width="16.125" customWidth="1"/>
    <col min="9" max="9" width="13.5" customWidth="1"/>
    <col min="10" max="10" width="12.375" customWidth="1"/>
    <col min="11" max="11" width="39.875" customWidth="1"/>
  </cols>
  <sheetData>
    <row r="1" spans="1:12" ht="23.25" x14ac:dyDescent="0.35">
      <c r="A1" s="49" t="s">
        <v>49</v>
      </c>
      <c r="B1" s="49"/>
      <c r="C1" s="49"/>
    </row>
    <row r="2" spans="1:12" ht="21" x14ac:dyDescent="0.35">
      <c r="A2" s="29" t="s">
        <v>27</v>
      </c>
      <c r="B2" s="17" t="s">
        <v>28</v>
      </c>
      <c r="C2" s="17"/>
    </row>
    <row r="3" spans="1:12" ht="21" x14ac:dyDescent="0.35">
      <c r="A3" s="29"/>
      <c r="B3" s="17" t="s">
        <v>33</v>
      </c>
      <c r="C3" s="17"/>
    </row>
    <row r="4" spans="1:12" ht="21" x14ac:dyDescent="0.35">
      <c r="A4" s="29"/>
      <c r="B4" s="17" t="s">
        <v>34</v>
      </c>
      <c r="C4" s="17"/>
    </row>
    <row r="5" spans="1:12" ht="21" x14ac:dyDescent="0.35">
      <c r="A5" s="29"/>
      <c r="B5" s="44" t="s">
        <v>52</v>
      </c>
      <c r="C5" s="17"/>
    </row>
    <row r="6" spans="1:12" ht="21" x14ac:dyDescent="0.35">
      <c r="A6" s="29"/>
      <c r="B6" s="17" t="s">
        <v>36</v>
      </c>
      <c r="C6" s="17"/>
    </row>
    <row r="7" spans="1:12" ht="21" x14ac:dyDescent="0.35">
      <c r="A7" s="30" t="s">
        <v>35</v>
      </c>
      <c r="B7" s="1"/>
      <c r="C7" s="2"/>
    </row>
    <row r="8" spans="1:12" ht="21" x14ac:dyDescent="0.35">
      <c r="A8" s="1"/>
      <c r="B8" s="1" t="s">
        <v>29</v>
      </c>
      <c r="C8" s="2"/>
      <c r="D8" s="1" t="s">
        <v>22</v>
      </c>
    </row>
    <row r="9" spans="1:12" x14ac:dyDescent="0.25">
      <c r="A9" s="4" t="s">
        <v>1</v>
      </c>
      <c r="B9" s="5" t="s">
        <v>2</v>
      </c>
      <c r="C9" s="5" t="s">
        <v>3</v>
      </c>
      <c r="D9" s="5" t="s">
        <v>30</v>
      </c>
      <c r="E9" s="6" t="s">
        <v>4</v>
      </c>
    </row>
    <row r="10" spans="1:12" x14ac:dyDescent="0.25">
      <c r="A10" s="9" t="s">
        <v>5</v>
      </c>
      <c r="B10" s="7">
        <v>5</v>
      </c>
      <c r="C10" s="7">
        <v>10</v>
      </c>
      <c r="D10" s="9">
        <v>200</v>
      </c>
      <c r="E10" s="8">
        <v>1</v>
      </c>
    </row>
    <row r="11" spans="1:12" x14ac:dyDescent="0.25">
      <c r="A11" s="9" t="s">
        <v>6</v>
      </c>
      <c r="B11" s="7">
        <v>10</v>
      </c>
      <c r="C11" s="7">
        <v>5</v>
      </c>
      <c r="D11" s="9">
        <v>150</v>
      </c>
    </row>
    <row r="12" spans="1:12" x14ac:dyDescent="0.25">
      <c r="A12" s="9" t="s">
        <v>7</v>
      </c>
      <c r="B12" s="7">
        <v>0</v>
      </c>
      <c r="C12" s="7">
        <v>12</v>
      </c>
      <c r="D12" s="9">
        <v>200</v>
      </c>
    </row>
    <row r="13" spans="1:12" x14ac:dyDescent="0.25">
      <c r="A13" s="9" t="s">
        <v>8</v>
      </c>
      <c r="B13" s="7">
        <v>12</v>
      </c>
      <c r="C13" s="7">
        <v>0</v>
      </c>
      <c r="D13" s="9">
        <v>300</v>
      </c>
      <c r="L13" s="20"/>
    </row>
    <row r="14" spans="1:12" x14ac:dyDescent="0.25">
      <c r="A14" s="9" t="s">
        <v>9</v>
      </c>
      <c r="B14" s="7">
        <v>7</v>
      </c>
      <c r="C14" s="7">
        <v>8</v>
      </c>
      <c r="D14" s="9">
        <v>250</v>
      </c>
      <c r="L14" s="21"/>
    </row>
    <row r="15" spans="1:12" x14ac:dyDescent="0.25">
      <c r="A15" s="11"/>
      <c r="L15" s="21"/>
    </row>
    <row r="16" spans="1:12" x14ac:dyDescent="0.25">
      <c r="A16" s="13" t="s">
        <v>14</v>
      </c>
      <c r="B16" s="13" t="s">
        <v>2</v>
      </c>
      <c r="C16" s="14" t="s">
        <v>3</v>
      </c>
      <c r="D16" s="14" t="s">
        <v>13</v>
      </c>
      <c r="E16" s="14" t="s">
        <v>19</v>
      </c>
      <c r="L16" s="22"/>
    </row>
    <row r="17" spans="1:14" x14ac:dyDescent="0.25">
      <c r="A17" s="7" t="s">
        <v>31</v>
      </c>
      <c r="B17" s="7">
        <v>3</v>
      </c>
      <c r="C17" s="7">
        <v>4</v>
      </c>
      <c r="D17" s="12">
        <v>50000</v>
      </c>
      <c r="E17" s="7">
        <v>750</v>
      </c>
      <c r="H17" s="23"/>
      <c r="K17" s="22"/>
      <c r="L17" s="20"/>
    </row>
    <row r="18" spans="1:14" x14ac:dyDescent="0.25">
      <c r="A18" s="7" t="s">
        <v>32</v>
      </c>
      <c r="B18" s="7">
        <v>100</v>
      </c>
      <c r="C18" s="7">
        <v>101</v>
      </c>
      <c r="D18" s="12">
        <v>30000</v>
      </c>
      <c r="E18" s="7">
        <v>1500</v>
      </c>
      <c r="H18" s="20"/>
      <c r="K18" s="22"/>
      <c r="L18" s="20"/>
    </row>
    <row r="19" spans="1:14" x14ac:dyDescent="0.25">
      <c r="A19" s="15"/>
      <c r="B19" s="16"/>
      <c r="C19" s="15"/>
      <c r="H19" s="20"/>
      <c r="K19" s="21"/>
      <c r="L19" s="20"/>
    </row>
    <row r="20" spans="1:14" s="27" customFormat="1" ht="21" x14ac:dyDescent="0.35">
      <c r="A20" s="30" t="s">
        <v>16</v>
      </c>
      <c r="B20" s="26"/>
      <c r="H20" s="24"/>
      <c r="K20" s="28"/>
      <c r="L20" s="24"/>
    </row>
    <row r="21" spans="1:14" x14ac:dyDescent="0.25">
      <c r="A21" s="4" t="s">
        <v>1</v>
      </c>
      <c r="B21" s="5" t="s">
        <v>31</v>
      </c>
      <c r="C21" s="5" t="s">
        <v>32</v>
      </c>
      <c r="K21" s="18"/>
      <c r="L21" s="18"/>
      <c r="M21" s="18"/>
      <c r="N21" s="18"/>
    </row>
    <row r="22" spans="1:14" x14ac:dyDescent="0.25">
      <c r="A22" s="9" t="s">
        <v>5</v>
      </c>
      <c r="B22" s="25">
        <v>200</v>
      </c>
      <c r="C22" s="42">
        <f>D10-B22</f>
        <v>0</v>
      </c>
      <c r="K22" s="18"/>
      <c r="L22" s="18"/>
      <c r="M22" s="18"/>
      <c r="N22" s="18"/>
    </row>
    <row r="23" spans="1:14" x14ac:dyDescent="0.25">
      <c r="A23" s="9" t="s">
        <v>6</v>
      </c>
      <c r="B23" s="25">
        <v>100</v>
      </c>
      <c r="C23" s="42">
        <f t="shared" ref="C23:C26" si="0">D11-B23</f>
        <v>50</v>
      </c>
      <c r="J23" s="18"/>
      <c r="K23" s="18"/>
      <c r="L23" s="18"/>
      <c r="M23" s="18"/>
      <c r="N23" s="18"/>
    </row>
    <row r="24" spans="1:14" x14ac:dyDescent="0.25">
      <c r="A24" s="9" t="s">
        <v>7</v>
      </c>
      <c r="B24" s="25">
        <v>200</v>
      </c>
      <c r="C24" s="42">
        <f t="shared" si="0"/>
        <v>0</v>
      </c>
      <c r="J24" s="18"/>
      <c r="K24" s="18"/>
      <c r="L24" s="18"/>
      <c r="M24" s="18"/>
      <c r="N24" s="18"/>
    </row>
    <row r="25" spans="1:14" x14ac:dyDescent="0.25">
      <c r="A25" s="9" t="s">
        <v>8</v>
      </c>
      <c r="B25" s="25">
        <v>0</v>
      </c>
      <c r="C25" s="42">
        <f t="shared" si="0"/>
        <v>300</v>
      </c>
      <c r="J25" s="18"/>
      <c r="K25" s="18"/>
      <c r="L25" s="18"/>
      <c r="M25" s="18"/>
      <c r="N25" s="18"/>
    </row>
    <row r="26" spans="1:14" x14ac:dyDescent="0.25">
      <c r="A26" s="9" t="s">
        <v>9</v>
      </c>
      <c r="B26" s="25">
        <v>250</v>
      </c>
      <c r="C26" s="42">
        <f t="shared" si="0"/>
        <v>0</v>
      </c>
      <c r="J26" s="18"/>
      <c r="K26" s="18"/>
      <c r="L26" s="18"/>
      <c r="M26" s="18"/>
      <c r="N26" s="18"/>
    </row>
    <row r="27" spans="1:14" x14ac:dyDescent="0.25">
      <c r="A27" s="9" t="s">
        <v>44</v>
      </c>
      <c r="B27" s="42" t="b">
        <f>SUM(B22:B26)&gt;=1</f>
        <v>1</v>
      </c>
      <c r="C27" s="42" t="b">
        <f>SUM(C22:C26)&gt;=1</f>
        <v>1</v>
      </c>
      <c r="J27" s="18"/>
      <c r="K27" s="18"/>
      <c r="L27" s="18"/>
      <c r="M27" s="18"/>
      <c r="N27" s="18"/>
    </row>
    <row r="28" spans="1:14" x14ac:dyDescent="0.25">
      <c r="A28" s="46" t="s">
        <v>53</v>
      </c>
      <c r="B28" s="47">
        <v>1</v>
      </c>
      <c r="C28" s="47">
        <v>1</v>
      </c>
      <c r="J28" s="18"/>
      <c r="K28" s="18"/>
      <c r="L28" s="18"/>
      <c r="M28" s="18"/>
      <c r="N28" s="18"/>
    </row>
    <row r="29" spans="1:14" x14ac:dyDescent="0.25">
      <c r="A29" s="28"/>
      <c r="B29" s="48"/>
      <c r="C29" s="48"/>
      <c r="J29" s="18"/>
      <c r="K29" s="18"/>
      <c r="L29" s="18"/>
      <c r="M29" s="18"/>
      <c r="N29" s="18"/>
    </row>
    <row r="30" spans="1:14" ht="21" x14ac:dyDescent="0.35">
      <c r="A30" s="30" t="s">
        <v>18</v>
      </c>
      <c r="B30" s="32"/>
      <c r="C30" s="32"/>
      <c r="D30" s="32"/>
      <c r="F30" s="31"/>
      <c r="G30" s="31"/>
      <c r="J30" s="18"/>
      <c r="K30" s="18"/>
      <c r="L30" s="18"/>
      <c r="M30" s="18"/>
      <c r="N30" s="18"/>
    </row>
    <row r="31" spans="1:14" x14ac:dyDescent="0.25">
      <c r="A31" s="45" t="s">
        <v>14</v>
      </c>
      <c r="B31" s="33" t="s">
        <v>31</v>
      </c>
      <c r="C31" s="33" t="s">
        <v>32</v>
      </c>
      <c r="G31" s="31"/>
      <c r="H31" s="31"/>
      <c r="J31" s="18"/>
      <c r="K31" s="18"/>
      <c r="L31" s="18"/>
      <c r="M31" s="18"/>
      <c r="N31" s="18"/>
    </row>
    <row r="32" spans="1:14" ht="16.5" thickBot="1" x14ac:dyDescent="0.3">
      <c r="A32" s="35" t="s">
        <v>51</v>
      </c>
      <c r="B32" s="34">
        <f>SUM(B22:B26)</f>
        <v>750</v>
      </c>
      <c r="C32" s="34">
        <f>SUM(C22:C26)</f>
        <v>350</v>
      </c>
      <c r="F32" s="31"/>
      <c r="G32" s="31"/>
      <c r="J32" s="18"/>
      <c r="K32" s="18"/>
      <c r="L32" s="18"/>
      <c r="M32" s="18"/>
      <c r="N32" s="18"/>
    </row>
    <row r="33" spans="1:14" ht="16.5" thickBot="1" x14ac:dyDescent="0.3">
      <c r="A33" s="37" t="s">
        <v>26</v>
      </c>
      <c r="B33" s="43" t="b">
        <f>B32&lt;=$E$17</f>
        <v>1</v>
      </c>
      <c r="C33" s="43" t="b">
        <f>C32&lt;=$E$18</f>
        <v>1</v>
      </c>
      <c r="J33" s="18"/>
      <c r="K33" s="18"/>
      <c r="L33" s="18"/>
      <c r="M33" s="18"/>
      <c r="N33" s="18"/>
    </row>
    <row r="34" spans="1:14" ht="21" x14ac:dyDescent="0.35">
      <c r="A34" s="1"/>
      <c r="B34" s="39"/>
      <c r="C34" s="36"/>
      <c r="D34" s="36"/>
      <c r="J34" s="18"/>
      <c r="K34" s="18"/>
      <c r="L34" s="18"/>
      <c r="M34" s="18"/>
      <c r="N34" s="18"/>
    </row>
    <row r="35" spans="1:14" ht="21" x14ac:dyDescent="0.35">
      <c r="A35" s="30" t="s">
        <v>43</v>
      </c>
      <c r="J35" s="18"/>
      <c r="K35" s="18"/>
      <c r="L35" s="18"/>
      <c r="M35" s="18"/>
      <c r="N35" s="18"/>
    </row>
    <row r="36" spans="1:14" ht="21" x14ac:dyDescent="0.35">
      <c r="B36" s="1" t="s">
        <v>37</v>
      </c>
      <c r="C36" s="3"/>
      <c r="D36" s="1" t="s">
        <v>42</v>
      </c>
      <c r="J36" s="18"/>
      <c r="K36" s="18"/>
      <c r="L36" s="18"/>
      <c r="M36" s="18"/>
      <c r="N36" s="18"/>
    </row>
    <row r="37" spans="1:14" x14ac:dyDescent="0.25">
      <c r="A37" s="4" t="s">
        <v>1</v>
      </c>
      <c r="B37" s="5" t="s">
        <v>38</v>
      </c>
      <c r="C37" s="5" t="s">
        <v>39</v>
      </c>
      <c r="D37" s="5" t="s">
        <v>40</v>
      </c>
      <c r="E37" s="5" t="s">
        <v>41</v>
      </c>
      <c r="J37" s="18"/>
      <c r="K37" s="18"/>
      <c r="L37" s="18"/>
      <c r="M37" s="18"/>
      <c r="N37" s="18"/>
    </row>
    <row r="38" spans="1:14" x14ac:dyDescent="0.25">
      <c r="A38" s="9" t="s">
        <v>5</v>
      </c>
      <c r="B38" s="7">
        <f>SQRT((B10-$B$17)^2+(C10-$C$17)^2)</f>
        <v>6.324555320336759</v>
      </c>
      <c r="C38" s="10">
        <f>SQRT((B10-$B$18)^2+(C10-$C$18)^2)</f>
        <v>131.55227098001768</v>
      </c>
      <c r="D38" s="8">
        <f t="shared" ref="D38:E42" si="1">B22*B38*$E$10</f>
        <v>1264.9110640673518</v>
      </c>
      <c r="E38" s="8">
        <f t="shared" si="1"/>
        <v>0</v>
      </c>
      <c r="J38" s="18"/>
      <c r="K38" s="18"/>
      <c r="L38" s="18"/>
      <c r="M38" s="18"/>
      <c r="N38" s="18"/>
    </row>
    <row r="39" spans="1:14" x14ac:dyDescent="0.25">
      <c r="A39" s="9" t="s">
        <v>6</v>
      </c>
      <c r="B39" s="7">
        <f>SQRT((B11-$B$17)^2+(C11-$C$17)^2)</f>
        <v>7.0710678118654755</v>
      </c>
      <c r="C39" s="10">
        <f>SQRT((B11-$B$18)^2+(C11-$C$18)^2)</f>
        <v>131.59027319676784</v>
      </c>
      <c r="D39" s="8">
        <f t="shared" si="1"/>
        <v>707.10678118654755</v>
      </c>
      <c r="E39" s="8">
        <f t="shared" si="1"/>
        <v>6579.5136598383924</v>
      </c>
      <c r="J39" s="18"/>
      <c r="K39" s="18"/>
      <c r="L39" s="18"/>
      <c r="M39" s="18"/>
      <c r="N39" s="18"/>
    </row>
    <row r="40" spans="1:14" x14ac:dyDescent="0.25">
      <c r="A40" s="9" t="s">
        <v>7</v>
      </c>
      <c r="B40" s="7">
        <f>SQRT((B12-$B$17)^2+(C12-$C$17)^2)</f>
        <v>8.5440037453175304</v>
      </c>
      <c r="C40" s="10">
        <f>SQRT((B12-$B$18)^2+(C12-$C$18)^2)</f>
        <v>133.86933928274988</v>
      </c>
      <c r="D40" s="8">
        <f t="shared" si="1"/>
        <v>1708.8007490635061</v>
      </c>
      <c r="E40" s="8">
        <f t="shared" si="1"/>
        <v>0</v>
      </c>
      <c r="J40" s="18"/>
      <c r="K40" s="18"/>
      <c r="L40" s="18"/>
      <c r="M40" s="18"/>
      <c r="N40" s="18"/>
    </row>
    <row r="41" spans="1:14" x14ac:dyDescent="0.25">
      <c r="A41" s="9" t="s">
        <v>8</v>
      </c>
      <c r="B41" s="7">
        <f>SQRT((B13-$B$17)^2+(C13-$C$17)^2)</f>
        <v>9.8488578017961039</v>
      </c>
      <c r="C41" s="10">
        <f>SQRT((B13-$B$18)^2+(C13-$C$18)^2)</f>
        <v>133.9589489358587</v>
      </c>
      <c r="D41" s="8">
        <f t="shared" si="1"/>
        <v>0</v>
      </c>
      <c r="E41" s="8">
        <f t="shared" si="1"/>
        <v>40187.684680757608</v>
      </c>
      <c r="J41" s="18"/>
      <c r="K41" s="18"/>
      <c r="L41" s="18"/>
      <c r="M41" s="18"/>
      <c r="N41" s="18"/>
    </row>
    <row r="42" spans="1:14" x14ac:dyDescent="0.25">
      <c r="A42" s="9" t="s">
        <v>9</v>
      </c>
      <c r="B42" s="7">
        <f>SQRT((B14-$B$17)^2+(C14-$C$17)^2)</f>
        <v>5.6568542494923806</v>
      </c>
      <c r="C42" s="10">
        <f>SQRT((B14-$B$18)^2+(C14-$C$18)^2)</f>
        <v>131.52186130069785</v>
      </c>
      <c r="D42" s="8">
        <f t="shared" si="1"/>
        <v>1414.2135623730951</v>
      </c>
      <c r="E42" s="8">
        <f t="shared" si="1"/>
        <v>0</v>
      </c>
      <c r="J42" s="18"/>
      <c r="K42" s="18"/>
      <c r="L42" s="18"/>
      <c r="M42" s="18"/>
      <c r="N42" s="18"/>
    </row>
    <row r="43" spans="1:14" ht="30" x14ac:dyDescent="0.25">
      <c r="C43" s="4" t="s">
        <v>54</v>
      </c>
      <c r="D43" s="8">
        <f>SUM(D38:D42)</f>
        <v>5095.0321566905004</v>
      </c>
      <c r="E43" s="8">
        <f>SUM(E38:E42)</f>
        <v>46767.198340595998</v>
      </c>
      <c r="J43" s="18"/>
      <c r="K43" s="18"/>
      <c r="L43" s="18"/>
      <c r="M43" s="18"/>
      <c r="N43" s="18"/>
    </row>
    <row r="44" spans="1:14" x14ac:dyDescent="0.25">
      <c r="C44" s="20"/>
      <c r="F44" s="22"/>
      <c r="J44" s="18"/>
      <c r="K44" s="18"/>
      <c r="L44" s="18"/>
      <c r="M44" s="18"/>
      <c r="N44" s="18"/>
    </row>
    <row r="45" spans="1:14" ht="21" x14ac:dyDescent="0.35">
      <c r="A45" s="30" t="s">
        <v>20</v>
      </c>
      <c r="B45" t="s">
        <v>21</v>
      </c>
    </row>
    <row r="46" spans="1:14" x14ac:dyDescent="0.25">
      <c r="A46" s="7" t="s">
        <v>10</v>
      </c>
      <c r="B46" s="5" t="s">
        <v>31</v>
      </c>
      <c r="C46" s="5" t="s">
        <v>32</v>
      </c>
    </row>
    <row r="47" spans="1:14" x14ac:dyDescent="0.25">
      <c r="A47" s="5" t="s">
        <v>23</v>
      </c>
      <c r="B47" s="12">
        <f>B28*D17</f>
        <v>50000</v>
      </c>
      <c r="C47" s="12">
        <f>C28*D18</f>
        <v>30000</v>
      </c>
    </row>
    <row r="48" spans="1:14" x14ac:dyDescent="0.25">
      <c r="A48" s="5" t="s">
        <v>24</v>
      </c>
      <c r="B48" s="8">
        <f>D43</f>
        <v>5095.0321566905004</v>
      </c>
      <c r="C48" s="8">
        <f>E43</f>
        <v>46767.198340595998</v>
      </c>
    </row>
    <row r="49" spans="1:3" x14ac:dyDescent="0.25">
      <c r="A49" s="5" t="s">
        <v>15</v>
      </c>
      <c r="B49" s="8">
        <f>SUM(B47:B48)</f>
        <v>55095.032156690504</v>
      </c>
      <c r="C49" s="8">
        <f>SUM(C47:C48)</f>
        <v>76767.198340595991</v>
      </c>
    </row>
    <row r="50" spans="1:3" x14ac:dyDescent="0.25">
      <c r="A50" s="40" t="s">
        <v>25</v>
      </c>
      <c r="B50" s="41">
        <f>SUM(B49:C49)</f>
        <v>131862.23049728648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</vt:lpstr>
      <vt:lpstr>Integer_GRGNonlinear</vt:lpstr>
      <vt:lpstr>Integer_SimplexLP</vt:lpstr>
      <vt:lpstr>Integer_Evolutional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Taylor</dc:creator>
  <cp:lastModifiedBy>Admin</cp:lastModifiedBy>
  <dcterms:created xsi:type="dcterms:W3CDTF">2023-07-24T02:02:40Z</dcterms:created>
  <dcterms:modified xsi:type="dcterms:W3CDTF">2023-07-28T05:38:20Z</dcterms:modified>
</cp:coreProperties>
</file>