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355BF248-8BAC-485C-B79B-D1CBC5BE66A7}" xr6:coauthVersionLast="47" xr6:coauthVersionMax="47" xr10:uidLastSave="{00000000-0000-0000-0000-000000000000}"/>
  <bookViews>
    <workbookView xWindow="43680" yWindow="735" windowWidth="35880" windowHeight="19995" activeTab="3" xr2:uid="{00000000-000D-0000-FFFF-FFFF00000000}"/>
  </bookViews>
  <sheets>
    <sheet name="Per Category" sheetId="2" r:id="rId1"/>
    <sheet name="Per Sub-Category" sheetId="3" r:id="rId2"/>
    <sheet name="Crowdfunding" sheetId="1" r:id="rId3"/>
    <sheet name="Bonus, 8 columns" sheetId="10" r:id="rId4"/>
  </sheets>
  <calcPr calcId="191029"/>
  <pivotCaches>
    <pivotCache cacheId="7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13" i="10"/>
  <c r="E12" i="10"/>
  <c r="E11" i="10"/>
  <c r="E10" i="10"/>
  <c r="E9" i="10"/>
  <c r="E8" i="10"/>
  <c r="E7" i="10"/>
  <c r="E6" i="10"/>
  <c r="E5" i="10"/>
  <c r="E4" i="10"/>
  <c r="D13" i="10"/>
  <c r="D12" i="10"/>
  <c r="D11" i="10"/>
  <c r="D10" i="10"/>
  <c r="D9" i="10"/>
  <c r="D8" i="10"/>
  <c r="D7" i="10"/>
  <c r="D6" i="10"/>
  <c r="D5" i="10"/>
  <c r="D4" i="10"/>
  <c r="C13" i="10"/>
  <c r="C12" i="10"/>
  <c r="C11" i="10"/>
  <c r="C10" i="10"/>
  <c r="C9" i="10"/>
  <c r="C8" i="10"/>
  <c r="C7" i="10"/>
  <c r="C6" i="10"/>
  <c r="C5" i="10"/>
  <c r="C4" i="10"/>
  <c r="B10" i="10"/>
  <c r="B9" i="10"/>
  <c r="B8" i="10"/>
  <c r="B7" i="10"/>
  <c r="B6" i="10"/>
  <c r="B5" i="10"/>
  <c r="B4" i="10"/>
  <c r="B11" i="10"/>
  <c r="B12" i="10"/>
  <c r="B13" i="10"/>
  <c r="E3" i="10"/>
  <c r="D3" i="10"/>
  <c r="E2" i="10"/>
  <c r="C3" i="10"/>
  <c r="B3" i="10"/>
  <c r="B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<sst xmlns="http://schemas.openxmlformats.org/spreadsheetml/2006/main" count="6098" uniqueCount="2094">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</sst>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/>
    <xf numFmtId="0" fontId="18" fillId="0" borderId="0" xfId="0" applyFont="1" applyAlignment="1">
      <alignment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'Bonus, 8 columns'!$F$1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0-43B4-9ACB-AA2041407296}"/>
            </c:ext>
          </c:extLst>
        </c:ser>
        <c:ser>
          <c:idx val="5"/>
          <c:order val="5"/>
          <c:tx>
            <c:strRef>
              <c:f>'Bonus, 8 columns'!$G$1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0-43B4-9ACB-AA2041407296}"/>
            </c:ext>
          </c:extLst>
        </c:ser>
        <c:ser>
          <c:idx val="6"/>
          <c:order val="6"/>
          <c:tx>
            <c:strRef>
              <c:f>'Bonus, 8 columns'!$H$1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0-43B4-9ACB-AA20414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95664"/>
        <c:axId val="100549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'Bonus, 8 columns'!$B$1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'Bonus, 8 columns'!$B$2:$B$13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E0-43B4-9ACB-AA20414072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E0-43B4-9ACB-AA20414072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E0-43B4-9ACB-AA20414072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E0-43B4-9ACB-AA2041407296}"/>
                  </c:ext>
                </c:extLst>
              </c15:ser>
            </c15:filteredLineSeries>
          </c:ext>
        </c:extLst>
      </c:lineChart>
      <c:catAx>
        <c:axId val="10054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6144"/>
        <c:crosses val="autoZero"/>
        <c:auto val="1"/>
        <c:lblAlgn val="ctr"/>
        <c:lblOffset val="100"/>
        <c:noMultiLvlLbl val="0"/>
      </c:catAx>
      <c:valAx>
        <c:axId val="10054961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2409825</xdr:colOff>
      <xdr:row>17</xdr:row>
      <xdr:rowOff>133349</xdr:rowOff>
    </xdr:from>
    <xdr:to>
      <xdr:col>7</xdr:col>
      <xdr:colOff>314325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06D5F-F702-798D-441F-65587E3C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5" t="s">
        <v>2038</v>
      </c>
      <c r="E8">
        <v>4</v>
      </c>
      <c r="F8">
        <v>4</v>
      </c>
    </row>
    <row r="9" spans="1:6" x14ac:dyDescent="0.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D20" sqref="D20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5" t="s">
        <v>2048</v>
      </c>
      <c r="E7">
        <v>4</v>
      </c>
      <c r="F7">
        <v>4</v>
      </c>
    </row>
    <row r="8" spans="1:6" x14ac:dyDescent="0.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5" t="s">
        <v>2051</v>
      </c>
      <c r="C10">
        <v>8</v>
      </c>
      <c r="E10">
        <v>10</v>
      </c>
      <c r="F10">
        <v>18</v>
      </c>
    </row>
    <row r="11" spans="1:6" x14ac:dyDescent="0.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5" t="s">
        <v>2056</v>
      </c>
      <c r="C15">
        <v>3</v>
      </c>
      <c r="E15">
        <v>4</v>
      </c>
      <c r="F15">
        <v>7</v>
      </c>
    </row>
    <row r="16" spans="1:6" x14ac:dyDescent="0.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5" t="s">
        <v>2061</v>
      </c>
      <c r="C20">
        <v>4</v>
      </c>
      <c r="E20">
        <v>4</v>
      </c>
      <c r="F20">
        <v>8</v>
      </c>
    </row>
    <row r="21" spans="1:6" x14ac:dyDescent="0.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5" t="s">
        <v>2063</v>
      </c>
      <c r="C22">
        <v>9</v>
      </c>
      <c r="E22">
        <v>5</v>
      </c>
      <c r="F22">
        <v>14</v>
      </c>
    </row>
    <row r="23" spans="1:6" x14ac:dyDescent="0.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5" t="s">
        <v>2066</v>
      </c>
      <c r="C25">
        <v>7</v>
      </c>
      <c r="E25">
        <v>14</v>
      </c>
      <c r="F25">
        <v>21</v>
      </c>
    </row>
    <row r="26" spans="1:6" x14ac:dyDescent="0.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5" t="s">
        <v>2070</v>
      </c>
      <c r="E29">
        <v>3</v>
      </c>
      <c r="F29">
        <v>3</v>
      </c>
    </row>
    <row r="30" spans="1:6" x14ac:dyDescent="0.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D1" sqref="D1:D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 t="s">
        <v>2073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0EC-A447-4BD0-AF05-238C04E6B63F}">
  <dimension ref="A1:H14"/>
  <sheetViews>
    <sheetView tabSelected="1" workbookViewId="0">
      <selection activeCell="H2" sqref="H2:H13"/>
    </sheetView>
  </sheetViews>
  <sheetFormatPr defaultRowHeight="15.75" x14ac:dyDescent="0.5"/>
  <cols>
    <col min="1" max="1" width="32" customWidth="1"/>
    <col min="2" max="2" width="18.375" customWidth="1"/>
    <col min="3" max="3" width="20" customWidth="1"/>
    <col min="4" max="4" width="21.625" customWidth="1"/>
    <col min="5" max="5" width="15.625" customWidth="1"/>
    <col min="6" max="6" width="25.25" customWidth="1"/>
    <col min="7" max="7" width="18" customWidth="1"/>
    <col min="8" max="8" width="22" customWidth="1"/>
  </cols>
  <sheetData>
    <row r="1" spans="1:8" s="1" customFormat="1" x14ac:dyDescent="0.5">
      <c r="A1" s="1" t="s">
        <v>2074</v>
      </c>
      <c r="B1" s="1" t="s">
        <v>2075</v>
      </c>
      <c r="C1" s="1" t="s">
        <v>2076</v>
      </c>
      <c r="D1" s="1" t="s">
        <v>2077</v>
      </c>
      <c r="E1" s="1" t="s">
        <v>2078</v>
      </c>
      <c r="F1" s="1" t="s">
        <v>2079</v>
      </c>
      <c r="G1" s="1" t="s">
        <v>2080</v>
      </c>
      <c r="H1" s="1" t="s">
        <v>2081</v>
      </c>
    </row>
    <row r="2" spans="1:8" x14ac:dyDescent="0.5">
      <c r="A2" s="7" t="s">
        <v>2082</v>
      </c>
      <c r="B2">
        <f>COUNTIFS(Crowdfunding!D2:D1001,"&lt;1000", Crowdfunding!G2:G1001, "successful")</f>
        <v>30</v>
      </c>
      <c r="C2">
        <f>COUNTIFS(Crowdfunding!D2:D1001,"&lt;1000", Crowdfunding!G2:G1001, "failed")</f>
        <v>20</v>
      </c>
      <c r="D2">
        <f>COUNTIFS(Crowdfunding!D2:D1001,"&lt;1000", Crowdfunding!G2:G1001, "canceled")</f>
        <v>1</v>
      </c>
      <c r="E2">
        <f>COUNTIFS(Crowdfunding!D2:D1001,"&lt;1000")-COUNTIFS(Crowdfunding!D2:D1001,"&lt;1000", Crowdfunding!D2:D1001,"live")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5">
      <c r="A3" s="7" t="s">
        <v>2083</v>
      </c>
      <c r="B3">
        <f>COUNTIFS(Crowdfunding!D2:D1001,"&gt;=1000", Crowdfunding!D2:D1001,"&lt;5000", Crowdfunding!G2:G1001, "successful")</f>
        <v>191</v>
      </c>
      <c r="C3">
        <f>COUNTIFS(Crowdfunding!D2:D1001,"&gt;=1000", Crowdfunding!D2:D1001,"&lt;5000", Crowdfunding!G2:G1001, "failed")</f>
        <v>38</v>
      </c>
      <c r="D3">
        <f>COUNTIFS(Crowdfunding!D2:D1001,"&gt;=1000", Crowdfunding!D2:D1001,"&lt;5000", Crowdfunding!G2:G1001, "canceled")</f>
        <v>2</v>
      </c>
      <c r="E3">
        <f>COUNTIFS(Crowdfunding!D2:D1001,"&gt;=1000", Crowdfunding!D2:D1001,"&lt;5000")-COUNTIFS(Crowdfunding!D2:D1001,"&gt;=1000",Crowdfunding!D2:D1001,"&lt;5000", Crowdfunding!G2:G1001,"live")</f>
        <v>231</v>
      </c>
      <c r="F3" s="9">
        <f t="shared" ref="F3:F13" si="0">B3/E3</f>
        <v>0.82683982683982682</v>
      </c>
      <c r="G3" s="9">
        <f t="shared" ref="G3:G13" si="1">C3/E3</f>
        <v>0.16450216450216451</v>
      </c>
      <c r="H3" s="9">
        <f t="shared" ref="H3:H13" si="2">D3/E3</f>
        <v>8.658008658008658E-3</v>
      </c>
    </row>
    <row r="4" spans="1:8" x14ac:dyDescent="0.5">
      <c r="A4" s="7" t="s">
        <v>2084</v>
      </c>
      <c r="B4">
        <f>COUNTIFS(Crowdfunding!D2:D1002,"&gt;=5000", Crowdfunding!D2:D1002,"&lt;10000", Crowdfunding!G2:G1002, "successful")</f>
        <v>164</v>
      </c>
      <c r="C4">
        <f>COUNTIFS(Crowdfunding!D2:D1002,"&gt;=5000", Crowdfunding!D2:D1002,"&lt;10000", Crowdfunding!G2:G1002, "failed")</f>
        <v>126</v>
      </c>
      <c r="D4">
        <f>COUNTIFS(Crowdfunding!D2:D1002,"&gt;=5000", Crowdfunding!D2:D1002,"&lt;10000", Crowdfunding!G2:G1002, "canceled")</f>
        <v>25</v>
      </c>
      <c r="E4">
        <f>COUNTIFS(Crowdfunding!D2:D1002,"&gt;=5000", Crowdfunding!D2:D1002,"&lt;10000")-COUNTIFS(Crowdfunding!D2:D1002,"&gt;=5000",Crowdfunding!D2:D1002,"&lt;10000", Crowdfunding!G2:G1002,"live")</f>
        <v>315</v>
      </c>
      <c r="F4" s="9">
        <f t="shared" si="0"/>
        <v>0.52063492063492067</v>
      </c>
      <c r="G4" s="9">
        <f t="shared" si="1"/>
        <v>0.4</v>
      </c>
      <c r="H4" s="9">
        <f t="shared" si="2"/>
        <v>7.9365079365079361E-2</v>
      </c>
    </row>
    <row r="5" spans="1:8" x14ac:dyDescent="0.5">
      <c r="A5" s="8" t="s">
        <v>2085</v>
      </c>
      <c r="B5">
        <f>COUNTIFS(Crowdfunding!D2:D1003,"&gt;=10000", Crowdfunding!D2:D1003,"&lt;15000", Crowdfunding!G2:G1003, "successful")</f>
        <v>4</v>
      </c>
      <c r="C5">
        <f>COUNTIFS(Crowdfunding!D2:D1003,"&gt;=10000", Crowdfunding!D2:D1003,"&lt;15000", Crowdfunding!G2:G1003, "failed")</f>
        <v>5</v>
      </c>
      <c r="D5">
        <f>COUNTIFS(Crowdfunding!D2:D1003,"&gt;=10000", Crowdfunding!D2:D1003,"&lt;15000", Crowdfunding!G2:G1003, "canceled")</f>
        <v>0</v>
      </c>
      <c r="E5">
        <f>COUNTIFS(Crowdfunding!D2:D1003,"&gt;=10000", Crowdfunding!D2:D1003,"&lt;15000")-COUNTIFS(Crowdfunding!D2:D1003,"&gt;=10000",Crowdfunding!D2:D1003,"&lt;15000", Crowdfunding!D2:D1003,"live")</f>
        <v>9</v>
      </c>
      <c r="F5" s="9">
        <f t="shared" si="0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5">
      <c r="A6" s="8" t="s">
        <v>2086</v>
      </c>
      <c r="B6">
        <f>COUNTIFS(Crowdfunding!D2:D1004,"&gt;=15000", Crowdfunding!D2:D1004,"&lt;20000", Crowdfunding!G2:G1004, "successful")</f>
        <v>10</v>
      </c>
      <c r="C6">
        <f>COUNTIFS(Crowdfunding!D2:D1004,"&gt;=15000", Crowdfunding!D2:D1004,"&lt;20000", Crowdfunding!G2:G1004, "failed")</f>
        <v>0</v>
      </c>
      <c r="D6">
        <f>COUNTIFS(Crowdfunding!D2:D1004,"&gt;=15000", Crowdfunding!D2:D1004,"&lt;20000", Crowdfunding!G2:G1004, "canceled")</f>
        <v>0</v>
      </c>
      <c r="E6">
        <f>COUNTIFS(Crowdfunding!D2:D1004,"&gt;=15000", Crowdfunding!D2:D1004,"&lt;20000")-COUNTIFS(Crowdfunding!D2:D1004,"&gt;=15000",Crowdfunding!D2:D1004,"&lt;20000", Crowdfunding!G2:G1004,"live")</f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5">
      <c r="A7" s="8" t="s">
        <v>2087</v>
      </c>
      <c r="B7">
        <f>COUNTIFS(Crowdfunding!D2:D1005,"&gt;=20000", Crowdfunding!D2:D1005,"&lt;25000", Crowdfunding!G2:G1005, "successful")</f>
        <v>7</v>
      </c>
      <c r="C7">
        <f>COUNTIFS(Crowdfunding!D2:D1005,"&gt;=20000", Crowdfunding!D2:D1005,"&lt;25000", Crowdfunding!G2:G1005, "failed")</f>
        <v>0</v>
      </c>
      <c r="D7">
        <f>COUNTIFS(Crowdfunding!D2:D1005,"&gt;=20000", Crowdfunding!D2:D1005,"&lt;25000", Crowdfunding!G2:G1005, "canceled")</f>
        <v>0</v>
      </c>
      <c r="E7">
        <f>COUNTIFS(Crowdfunding!D2:D1001,"&gt;=20000", Crowdfunding!D2:D1001,"&lt;25000")-COUNTIFS(Crowdfunding!D2:D1001,"&gt;=20000",Crowdfunding!D2:D1001,"&lt;25000", Crowdfunding!G2:G1001,"live")</f>
        <v>7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5">
      <c r="A8" s="8" t="s">
        <v>2088</v>
      </c>
      <c r="B8">
        <f>COUNTIFS(Crowdfunding!D2:D1006,"&gt;=25000", Crowdfunding!D2:D1006,"&lt;30000", Crowdfunding!G2:G1006, "successful")</f>
        <v>11</v>
      </c>
      <c r="C8">
        <f>COUNTIFS(Crowdfunding!D2:D1006,"&gt;=25000", Crowdfunding!D2:D1006,"&lt;30000", Crowdfunding!G2:G1006, "failed")</f>
        <v>3</v>
      </c>
      <c r="D8">
        <f>COUNTIFS(Crowdfunding!D2:D1006,"&gt;=25000", Crowdfunding!D2:D1006,"&lt;30000", Crowdfunding!G2:G1006, "canceled")</f>
        <v>0</v>
      </c>
      <c r="E8">
        <f>COUNTIFS(Crowdfunding!D2:D1001,"&gt;=25000", Crowdfunding!D2:D1001,"&lt;30000")-COUNTIFS(Crowdfunding!D2:D1001,"&gt;=25000",Crowdfunding!D2:D1001,"&lt;30000", Crowdfunding!G2:G1001,"live")</f>
        <v>14</v>
      </c>
      <c r="F8" s="9">
        <f t="shared" si="0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5">
      <c r="A9" s="8" t="s">
        <v>2089</v>
      </c>
      <c r="B9">
        <f>COUNTIFS(Crowdfunding!D2:D1007,"&gt;=30000", Crowdfunding!D2:D1007,"&lt;35000", Crowdfunding!G2:G1007, "successful")</f>
        <v>7</v>
      </c>
      <c r="C9">
        <f>COUNTIFS(Crowdfunding!D2:D1007,"&gt;=30000", Crowdfunding!D2:D1007,"&lt;35000", Crowdfunding!G2:G1007, "failed")</f>
        <v>0</v>
      </c>
      <c r="D9">
        <f>COUNTIFS(Crowdfunding!D2:D1007,"&gt;=30000", Crowdfunding!D2:D1007,"&lt;35000", Crowdfunding!G2:G1007, "canceled")</f>
        <v>0</v>
      </c>
      <c r="E9">
        <f>COUNTIFS(Crowdfunding!D2:D1001,"&gt;=30000", Crowdfunding!D2:D1001,"&lt;35000")-COUNTIFS(Crowdfunding!D2:D1001,"&gt;=30000",Crowdfunding!D2:D1001,"&lt;35000", Crowdfunding!G2:G1001,"live")</f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5">
      <c r="A10" s="8" t="s">
        <v>2090</v>
      </c>
      <c r="B10">
        <f>COUNTIFS(Crowdfunding!D2:D1008,"&gt;=35000", Crowdfunding!D2:D1008,"&lt;40000", Crowdfunding!G2:G1008, "successful")</f>
        <v>8</v>
      </c>
      <c r="C10">
        <f>COUNTIFS(Crowdfunding!D2:D1008,"&gt;=35000", Crowdfunding!D2:D1008,"&lt;40000", Crowdfunding!G2:G1008, "failed")</f>
        <v>3</v>
      </c>
      <c r="D10">
        <f>COUNTIFS(Crowdfunding!D2:D1008,"&gt;=35000", Crowdfunding!D2:D1008,"&lt;40000", Crowdfunding!G2:G1008, "canceled")</f>
        <v>1</v>
      </c>
      <c r="E10">
        <f>COUNTIFS(Crowdfunding!D2:D1001,"&gt;=35000", Crowdfunding!D2:D1001,"&lt;40000")-COUNTIFS(Crowdfunding!D2:D1001,"&gt;=35000",Crowdfunding!D2:D1001,"&lt;40000", Crowdfunding!G2:G1001,"live")</f>
        <v>12</v>
      </c>
      <c r="F10" s="9">
        <f t="shared" si="0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5">
      <c r="A11" s="8" t="s">
        <v>2091</v>
      </c>
      <c r="B11">
        <f>COUNTIFS(Crowdfunding!D2:D1009,"&gt;=40000", Crowdfunding!D2:D1009,"&lt;45000", Crowdfunding!G2:G1009, "successful")</f>
        <v>11</v>
      </c>
      <c r="C11">
        <f>COUNTIFS(Crowdfunding!D2:D1009,"&gt;=40000", Crowdfunding!D2:D1009,"&lt;45000", Crowdfunding!G2:G1009, "failed")</f>
        <v>3</v>
      </c>
      <c r="D11">
        <f>COUNTIFS(Crowdfunding!D2:D1009,"&gt;=40000", Crowdfunding!D2:D1009,"&lt;45000", Crowdfunding!G2:G1009, "canceled")</f>
        <v>0</v>
      </c>
      <c r="E11">
        <f>COUNTIFS(Crowdfunding!D2:D1001,"&gt;=40000", Crowdfunding!D2:D1001,"&lt;45000")-COUNTIFS(Crowdfunding!D2:D1001,"&gt;=40000",Crowdfunding!D2:D1001,"&lt;45000", Crowdfunding!G2:G1001,"live")</f>
        <v>14</v>
      </c>
      <c r="F11" s="9">
        <f t="shared" si="0"/>
        <v>0.7857142857142857</v>
      </c>
      <c r="G11" s="9">
        <f t="shared" si="1"/>
        <v>0.21428571428571427</v>
      </c>
      <c r="H11" s="9">
        <f t="shared" si="2"/>
        <v>0</v>
      </c>
    </row>
    <row r="12" spans="1:8" x14ac:dyDescent="0.5">
      <c r="A12" s="8" t="s">
        <v>2092</v>
      </c>
      <c r="B12">
        <f>COUNTIFS(Crowdfunding!D2:D1010,"&gt;=45000", Crowdfunding!D2:D1010,"&lt;50000", Crowdfunding!G2:G1010, "successful")</f>
        <v>8</v>
      </c>
      <c r="C12">
        <f>COUNTIFS(Crowdfunding!D2:D1010,"&gt;=45000", Crowdfunding!D2:D1010,"&lt;50000", Crowdfunding!G2:G1010, "failed")</f>
        <v>3</v>
      </c>
      <c r="D12">
        <f>COUNTIFS(Crowdfunding!D2:D1010,"&gt;=45000", Crowdfunding!D2:D1010,"&lt;50000", Crowdfunding!G2:G1010, "canceled")</f>
        <v>0</v>
      </c>
      <c r="E12">
        <f>COUNTIFS(Crowdfunding!D2:D1001,"&gt;=45000", Crowdfunding!D2:D1001,"&lt;50000")-COUNTIFS(Crowdfunding!D2:D1001,"&gt;=45000",Crowdfunding!D2:D1001,"&lt;50000", Crowdfunding!G2:G1001,"live")</f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5">
      <c r="A13" s="8" t="s">
        <v>2093</v>
      </c>
      <c r="B13">
        <f>COUNTIFS( Crowdfunding!D2:D1011,"&gt;=50000", Crowdfunding!G2:G1011, "successful")</f>
        <v>114</v>
      </c>
      <c r="C13">
        <f>COUNTIFS(Crowdfunding!D2:D1011,"&gt;=50000", Crowdfunding!G2:G1011, "failed")</f>
        <v>163</v>
      </c>
      <c r="D13">
        <f>COUNTIFS(Crowdfunding!D2:D1011,"&gt;=50000", Crowdfunding!G2:G1011, "canceled")</f>
        <v>28</v>
      </c>
      <c r="E13">
        <f>COUNTIFS(Crowdfunding!D2:D1001,"&gt;=50000")-COUNTIFS(Crowdfunding!D2:D1001,"&gt;=50000",Crowdfunding!G2:G1001,"live")</f>
        <v>305</v>
      </c>
      <c r="F13" s="9">
        <f t="shared" si="0"/>
        <v>0.3737704918032787</v>
      </c>
      <c r="G13" s="9">
        <f t="shared" si="1"/>
        <v>0.53442622950819674</v>
      </c>
      <c r="H13" s="9">
        <f t="shared" si="2"/>
        <v>9.1803278688524587E-2</v>
      </c>
    </row>
    <row r="14" spans="1:8" x14ac:dyDescent="0.5">
      <c r="A1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Category</vt:lpstr>
      <vt:lpstr>Per Sub-Category</vt:lpstr>
      <vt:lpstr>Crowdfunding</vt:lpstr>
      <vt:lpstr>Bonus, 8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2024-08-24T20:32:51Z</dcterms:modified>
</cp:coreProperties>
</file>