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slav\Desktop\MonashBootcamp\challenge-1\"/>
    </mc:Choice>
  </mc:AlternateContent>
  <xr:revisionPtr revIDLastSave="0" documentId="13_ncr:1_{360999FA-A17B-46DA-A613-A3DCFB6308F9}" xr6:coauthVersionLast="47" xr6:coauthVersionMax="47" xr10:uidLastSave="{00000000-0000-0000-0000-000000000000}"/>
  <bookViews>
    <workbookView xWindow="43680" yWindow="735" windowWidth="35880" windowHeight="19995" activeTab="3" xr2:uid="{00000000-000D-0000-FFFF-FFFF00000000}"/>
  </bookViews>
  <sheets>
    <sheet name="Per Category" sheetId="2" r:id="rId1"/>
    <sheet name="Per Sub-Category" sheetId="3" r:id="rId2"/>
    <sheet name="Crowdfunding" sheetId="1" r:id="rId3"/>
    <sheet name="Bonus, 8 columns" sheetId="10" r:id="rId4"/>
  </sheets>
  <calcPr calcId="191029"/>
  <pivotCaches>
    <pivotCache cacheId="7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0" l="1"/>
  <c r="E4" i="10"/>
  <c r="D3" i="10"/>
  <c r="E2" i="10"/>
  <c r="D4" i="10"/>
  <c r="C4" i="10"/>
  <c r="B4" i="10"/>
  <c r="C3" i="10"/>
  <c r="B3" i="10"/>
  <c r="B2" i="10"/>
  <c r="D2" i="10"/>
  <c r="C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2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3" i="1"/>
  <c r="T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5" i="1"/>
  <c r="S6" i="1"/>
  <c r="S7" i="1"/>
  <c r="S8" i="1"/>
  <c r="S9" i="1"/>
  <c r="S10" i="1"/>
  <c r="S11" i="1"/>
  <c r="S12" i="1"/>
  <c r="S2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2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487" i="1"/>
  <c r="F488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<sst xmlns="http://schemas.openxmlformats.org/spreadsheetml/2006/main" count="6089" uniqueCount="2085">
  <si>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</si>
  <si>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</si>
  <si>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</si>
  <si>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</si>
  <si>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</si>
  <si>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</si>
  <si>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</si>
  <si>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</si>
  <si>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</si>
  <si>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</si>
  <si>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</si>
  <si>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</si>
  <si>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</si>
  <si>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</si>
  <si>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</si>
  <si>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</si>
  <si>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</si>
  <si>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</si>
  <si>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</si>
  <si>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</si>
  <si>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</si>
  <si>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</si>
  <si>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</si>
  <si>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</si>
  <si>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</si>
  <si>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</si>
  <si>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</si>
  <si>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</si>
  <si>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</si>
  <si>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</si>
  <si>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</si>
  <si>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</si>
  <si>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</si>
  <si>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</si>
  <si>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</si>
  <si>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</si>
  <si>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</si>
  <si>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</si>
  <si>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</si>
  <si>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</si>
  <si>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</si>
  <si>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</si>
  <si>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</si>
  <si>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</si>
  <si>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</si>
  <si>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</si>
  <si>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</si>
  <si>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</si>
  <si>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</si>
  <si>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</si>
  <si>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</si>
  <si>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</si>
  <si>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</si>
  <si>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</si>
  <si>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</si>
  <si>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</si>
  <si>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</si>
  <si>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</si>
  <si>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</si>
  <si>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</si>
  <si>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</si>
  <si>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</si>
  <si>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</si>
  <si>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</si>
  <si>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</si>
  <si>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</si>
  <si>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</si>
  <si>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</si>
  <si>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</si>
  <si>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</si>
  <si>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</si>
  <si>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</si>
  <si>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</si>
  <si>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</si>
  <si>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</si>
  <si>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</si>
  <si>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</si>
  <si>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</si>
  <si>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</si>
  <si>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</si>
  <si>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</si>
  <si>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</si>
  <si>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</si>
  <si>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</si>
  <si>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</si>
  <si>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</si>
  <si>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</si>
  <si>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</si>
  <si>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</si>
  <si>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</si>
  <si>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</si>
  <si>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</si>
  <si>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</si>
  <si>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</si>
  <si>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</si>
  <si>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</si>
  <si>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</si>
  <si>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</si>
  <si>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</si>
  <si>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</si>
  <si>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</si>
  <si>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</si>
  <si>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</si>
  <si>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</si>
  <si>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</si>
  <si>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</si>
  <si>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</si>
  <si>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</si>
  <si>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</si>
  <si>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</si>
  <si>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</si>
  <si>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</si>
  <si>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</si>
  <si>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</si>
  <si>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</si>
  <si>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</si>
  <si>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</si>
  <si>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</si>
  <si>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</si>
  <si>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</si>
  <si>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</si>
  <si>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</si>
  <si>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</si>
  <si>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</si>
  <si>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</si>
  <si>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</si>
  <si>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</si>
  <si>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</si>
  <si>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</si>
  <si>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</si>
  <si>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</si>
  <si>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</si>
  <si>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</si>
  <si>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</si>
  <si>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</si>
  <si>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</si>
  <si>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</si>
  <si>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</si>
  <si>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</si>
  <si>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</si>
  <si>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</si>
  <si>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</si>
  <si>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</si>
  <si>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</si>
  <si>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</si>
  <si>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</si>
  <si>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</si>
  <si>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</si>
  <si>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</si>
  <si>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</si>
  <si>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</si>
  <si>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</si>
  <si>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</si>
  <si>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</si>
  <si>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</si>
  <si>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</si>
  <si>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</si>
  <si>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</si>
  <si>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</si>
  <si>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</si>
  <si>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</si>
  <si>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</si>
  <si>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</si>
  <si>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</si>
  <si>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</si>
  <si>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</si>
  <si>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</si>
  <si>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</si>
  <si>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</si>
  <si>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</si>
  <si>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</si>
  <si>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</si>
  <si>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</si>
  <si>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</si>
  <si>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</si>
  <si>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</si>
  <si>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</si>
  <si>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</si>
  <si>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</si>
  <si>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</si>
  <si>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</si>
  <si>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</si>
  <si>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</si>
  <si>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</si>
  <si>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</si>
  <si>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</si>
  <si>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</si>
  <si>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</si>
  <si>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</si>
  <si>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</si>
  <si>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</si>
  <si>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</si>
  <si>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</si>
  <si>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</si>
  <si>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</si>
  <si>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</si>
  <si>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</si>
  <si>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</si>
  <si>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</si>
  <si>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</si>
  <si>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</si>
  <si>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</si>
  <si>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</si>
  <si>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</si>
  <si>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</si>
  <si>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</si>
  <si>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</si>
  <si>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</si>
  <si>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</si>
  <si>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</si>
  <si>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</si>
  <si>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</si>
  <si>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</si>
  <si>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</si>
  <si>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</si>
  <si>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</si>
  <si>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</si>
  <si>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</si>
  <si>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</si>
  <si>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</si>
  <si>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</si>
  <si>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</si>
  <si>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</si>
  <si>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</si>
  <si>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</si>
  <si>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</si>
  <si>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</si>
  <si>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</si>
  <si>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</si>
  <si>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</si>
  <si>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</si>
  <si>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</si>
  <si>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</si>
  <si>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</si>
  <si>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</si>
  <si>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</si>
  <si>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</si>
  <si>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</si>
  <si>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</si>
  <si>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</si>
  <si>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</si>
  <si>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</si>
  <si>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</si>
  <si>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</si>
  <si>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</si>
  <si>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</si>
  <si>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</si>
  <si>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</si>
  <si>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</si>
  <si>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</si>
  <si>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</si>
  <si>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</si>
  <si>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</si>
  <si>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</si>
  <si>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</si>
  <si>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</si>
  <si>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</si>
  <si>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</si>
  <si>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</si>
  <si>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</si>
  <si>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</si>
  <si>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</si>
  <si>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</si>
  <si>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</si>
  <si>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</si>
  <si>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</si>
  <si>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</si>
  <si>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</si>
  <si>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</si>
  <si>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</si>
  <si>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</si>
  <si>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</si>
  <si>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</si>
  <si>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</si>
  <si>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</si>
  <si>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</si>
  <si>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</si>
  <si>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</si>
  <si>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</si>
  <si>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</si>
  <si>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</si>
  <si>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</si>
  <si>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</si>
  <si>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</si>
  <si>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</si>
  <si>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</si>
  <si>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</si>
  <si>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</si>
  <si>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</si>
  <si>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</si>
  <si>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</si>
  <si>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</si>
  <si>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</si>
  <si>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</si>
  <si>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</si>
  <si>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</si>
  <si>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</si>
  <si>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</si>
  <si>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</si>
  <si>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</si>
  <si>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</si>
  <si>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</si>
  <si>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</si>
  <si>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</si>
  <si>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</si>
  <si>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</si>
  <si>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</si>
  <si>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</si>
  <si>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</si>
  <si>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</si>
  <si>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</si>
  <si>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</si>
  <si>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</si>
  <si>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</si>
  <si>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</si>
  <si>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</si>
  <si>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</si>
  <si>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</si>
  <si>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</si>
  <si>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</si>
  <si>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</si>
  <si>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</si>
  <si>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</si>
  <si>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</si>
  <si>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</si>
  <si>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</si>
  <si>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</si>
  <si>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</si>
  <si>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</si>
  <si>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</si>
  <si>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</si>
  <si>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</si>
  <si>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</si>
  <si>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</si>
  <si>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</si>
  <si>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</si>
  <si>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</si>
  <si>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</si>
  <si>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</si>
  <si>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</si>
  <si>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</si>
  <si>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</si>
  <si>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</si>
  <si>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</si>
  <si>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</si>
  <si>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</si>
  <si>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</si>
  <si>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</si>
  <si>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</si>
  <si>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</si>
  <si>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</si>
  <si>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</si>
  <si>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</si>
  <si>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</si>
  <si>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</si>
  <si>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</si>
  <si>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</si>
  <si>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</si>
  <si>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</si>
  <si>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</si>
  <si>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</si>
  <si>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</si>
  <si>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</si>
  <si>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</si>
  <si>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</si>
  <si>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</si>
  <si>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</si>
  <si>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</si>
  <si>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</si>
  <si>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</si>
  <si>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</si>
  <si>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</si>
  <si>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</si>
  <si>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</si>
  <si>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</si>
  <si>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</si>
  <si>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</si>
  <si>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</si>
  <si>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</si>
  <si>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</si>
  <si>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</si>
  <si>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</si>
  <si>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</si>
  <si>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</si>
  <si>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</si>
  <si>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</si>
  <si>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</si>
  <si>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</si>
  <si>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</si>
  <si>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</si>
  <si>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</si>
  <si>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</si>
  <si>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</si>
  <si>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</si>
  <si>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</si>
  <si>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</si>
  <si>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</si>
  <si>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</si>
  <si>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</si>
  <si>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</si>
  <si>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</si>
  <si>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</si>
  <si>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</si>
  <si>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</si>
  <si>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</si>
  <si>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</si>
  <si>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</si>
  <si>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</si>
  <si>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</si>
  <si>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</si>
  <si>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</si>
  <si>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</si>
  <si>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</si>
  <si>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</si>
  <si>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</si>
  <si>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</si>
  <si>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</si>
  <si>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</si>
  <si>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</si>
  <si>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</si>
  <si>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</si>
  <si>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</si>
  <si>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</si>
  <si>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</si>
  <si>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</si>
  <si>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</si>
  <si>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</si>
  <si>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</si>
  <si>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</si>
  <si>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</si>
  <si>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</si>
  <si>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</si>
  <si>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</si>
  <si>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</si>
  <si>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</si>
  <si>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</si>
  <si>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</si>
  <si>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</si>
  <si>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</si>
  <si>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</si>
  <si>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</si>
  <si>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</si>
  <si>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</si>
  <si>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</si>
  <si>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</si>
  <si>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</si>
  <si>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</si>
  <si>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</si>
  <si>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</si>
  <si>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</si>
  <si>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</si>
  <si>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</si>
  <si>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</si>
  <si>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</si>
  <si>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</si>
  <si>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</si>
  <si>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</si>
  <si>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</si>
  <si>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</si>
  <si>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</si>
  <si>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</si>
  <si>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</si>
  <si>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</si>
  <si>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</si>
  <si>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</si>
  <si>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</si>
  <si>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</si>
  <si>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</si>
  <si>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</si>
  <si>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</si>
  <si>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</si>
  <si>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</si>
  <si>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</si>
  <si>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</si>
  <si>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</si>
  <si>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</si>
  <si>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</si>
  <si>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</si>
  <si>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</si>
  <si>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</si>
  <si>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</si>
  <si>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</si>
  <si>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</si>
  <si>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</si>
  <si>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</si>
  <si>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</si>
  <si>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</si>
  <si>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</si>
  <si>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</si>
  <si>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</si>
  <si>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</si>
  <si>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</si>
  <si>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</si>
  <si>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</si>
  <si>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</si>
  <si>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</si>
  <si>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</si>
  <si>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</si>
  <si>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</si>
  <si>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</si>
  <si>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</si>
  <si>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</si>
  <si>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</si>
  <si>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</si>
  <si>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</si>
  <si>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</si>
  <si>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</si>
  <si>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</si>
  <si>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</si>
  <si>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</si>
  <si>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</si>
  <si>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</si>
  <si>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</si>
  <si>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</si>
  <si>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</si>
  <si>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</si>
  <si>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</si>
  <si>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</si>
  <si>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</si>
  <si>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</si>
  <si>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</si>
  <si>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</si>
  <si>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</si>
  <si>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</si>
  <si>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</si>
  <si>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</si>
  <si>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</si>
  <si>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</si>
  <si>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</si>
  <si>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</si>
  <si>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</si>
  <si>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</si>
  <si>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</si>
  <si>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</si>
  <si>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</si>
  <si>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</si>
  <si>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</si>
  <si>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</si>
  <si>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</si>
  <si>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</si>
  <si>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</si>
  <si>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</si>
  <si>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</si>
  <si>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</si>
  <si>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</si>
  <si>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</si>
  <si>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</si>
  <si>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</si>
  <si>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</si>
  <si>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</si>
  <si>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</si>
  <si>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</si>
  <si>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</si>
  <si>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</si>
  <si>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</si>
  <si>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</si>
  <si>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</si>
  <si>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</si>
  <si>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</si>
  <si>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</si>
  <si>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</si>
  <si>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</si>
  <si>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</si>
  <si>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</si>
  <si>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</si>
  <si>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</si>
  <si>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</si>
  <si>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</si>
  <si>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</si>
  <si>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</si>
  <si>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</si>
  <si>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</si>
  <si>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</si>
  <si>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</si>
  <si>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</si>
  <si>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</si>
  <si>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</si>
  <si>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</si>
  <si>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</si>
  <si>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</si>
  <si>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</si>
  <si>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</si>
  <si>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</si>
  <si>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</si>
  <si>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</si>
  <si>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</si>
  <si>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</si>
  <si>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</si>
  <si>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</si>
  <si>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</si>
  <si>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</si>
  <si>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</si>
  <si>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</si>
  <si>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</si>
  <si>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</si>
  <si>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</si>
  <si>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</si>
  <si>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</si>
  <si>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</si>
  <si>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</si>
  <si>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</si>
  <si>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</si>
  <si>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</si>
  <si>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</si>
  <si>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</si>
  <si>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</si>
  <si>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</si>
  <si>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</si>
  <si>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</si>
  <si>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</si>
  <si>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</si>
  <si>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</si>
  <si>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</si>
  <si>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</si>
  <si>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</si>
  <si>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</si>
  <si>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</si>
  <si>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</si>
  <si>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</si>
  <si>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</si>
  <si>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</si>
  <si>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</si>
  <si>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</si>
  <si>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</si>
  <si>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</si>
  <si>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</si>
  <si>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</si>
  <si>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</si>
  <si>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</si>
  <si>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</si>
  <si>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</si>
  <si>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</si>
  <si>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</si>
  <si>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</si>
  <si>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</si>
  <si>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</si>
  <si>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</si>
  <si>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</si>
  <si>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</si>
  <si>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</si>
  <si>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</si>
  <si>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</si>
  <si>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</si>
  <si>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</si>
  <si>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</si>
  <si>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</si>
  <si>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</si>
  <si>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</si>
  <si>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</si>
  <si>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</si>
  <si>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</si>
  <si>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</si>
  <si>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</si>
  <si>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</si>
  <si>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</si>
  <si>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</si>
  <si>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</si>
  <si>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</si>
  <si>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</si>
  <si>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</si>
  <si>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</si>
  <si>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</si>
  <si>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</si>
  <si>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</si>
  <si>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</si>
  <si>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</si>
  <si>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</si>
  <si>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</si>
  <si>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</si>
  <si>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</si>
  <si>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</si>
  <si>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</si>
  <si>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</si>
  <si>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</si>
  <si>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</si>
  <si>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</si>
  <si>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</si>
  <si>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</si>
  <si>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</si>
  <si>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</si>
  <si>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</si>
  <si>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</si>
  <si>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</si>
  <si>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</si>
  <si>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</si>
  <si>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</si>
  <si>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</si>
  <si>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</si>
  <si>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</si>
  <si>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</si>
  <si>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</si>
  <si>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</si>
  <si>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</si>
  <si>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</si>
  <si>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</si>
  <si>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</si>
  <si>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</si>
  <si>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</si>
  <si>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</si>
  <si>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</si>
  <si>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</si>
  <si>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</si>
  <si>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</si>
  <si>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</si>
  <si>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</si>
  <si>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</si>
  <si>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</si>
  <si>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</si>
  <si>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</si>
  <si>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</si>
  <si>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</si>
  <si>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</si>
  <si>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</si>
  <si>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</si>
  <si>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</si>
  <si>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</si>
  <si>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</si>
  <si>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</si>
  <si>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</si>
  <si>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</si>
  <si>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</si>
  <si>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</si>
  <si>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</si>
  <si>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</si>
  <si>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</si>
  <si>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</si>
  <si>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</si>
  <si>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</si>
  <si>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</si>
  <si>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</si>
  <si>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</si>
  <si>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</si>
  <si>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</si>
  <si>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</si>
  <si>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</si>
  <si>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</si>
  <si>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</si>
  <si>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</si>
  <si>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</si>
  <si>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</si>
  <si>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</si>
  <si>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</si>
  <si>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</si>
  <si>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</si>
  <si>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</si>
  <si>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</si>
  <si>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</si>
  <si>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</si>
  <si>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</si>
  <si>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</si>
  <si>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</si>
  <si>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</si>
  <si>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</si>
  <si>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</si>
  <si>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</si>
  <si>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</si>
  <si>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</si>
  <si>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</si>
  <si>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</si>
  <si>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</si>
  <si>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</si>
  <si>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</si>
  <si>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</si>
  <si>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</si>
  <si>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</si>
  <si>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</si>
  <si>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</si>
  <si>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</si>
  <si>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</si>
  <si>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</si>
  <si>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</si>
  <si>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</si>
  <si>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</si>
  <si>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</si>
  <si>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</si>
  <si>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</si>
  <si>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</si>
  <si>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</si>
  <si>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</si>
  <si>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</si>
  <si>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</si>
  <si>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</si>
  <si>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</si>
  <si>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</si>
  <si>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</si>
  <si>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</si>
  <si>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</si>
  <si>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</si>
  <si>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</si>
  <si>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</si>
  <si>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</si>
  <si>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</si>
  <si>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</si>
  <si>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</si>
  <si>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</si>
  <si>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</si>
  <si>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</si>
  <si>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</si>
  <si>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</si>
  <si>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</si>
  <si>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</si>
  <si>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</si>
  <si>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</si>
  <si>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</si>
  <si>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</si>
  <si>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</si>
  <si>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</si>
  <si>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</si>
  <si>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</si>
  <si>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</si>
  <si>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</si>
  <si>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</si>
  <si>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</si>
  <si>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</si>
  <si>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</si>
  <si>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</si>
  <si>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</si>
  <si>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</si>
  <si>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</si>
  <si>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</si>
  <si>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</si>
  <si>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</si>
  <si>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</si>
  <si>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</si>
  <si>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</si>
  <si>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</si>
  <si>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</si>
  <si>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</si>
  <si>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</si>
  <si>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</si>
  <si>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</si>
  <si>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</si>
  <si>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</si>
  <si>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</si>
  <si>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</si>
  <si>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</si>
  <si>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</si>
  <si>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</si>
  <si>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</si>
  <si>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</si>
  <si>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</si>
  <si>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</si>
  <si>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</si>
  <si>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</si>
  <si>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</si>
  <si>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</si>
  <si>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</si>
  <si>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</si>
  <si>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</si>
  <si>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</si>
  <si>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</si>
  <si>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</si>
  <si>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</si>
  <si>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</si>
  <si>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</si>
  <si>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</si>
  <si>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</si>
  <si>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</si>
  <si>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</si>
  <si>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</si>
  <si>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</si>
  <si>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</si>
  <si>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</si>
  <si>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</si>
  <si>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</si>
  <si>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</si>
  <si>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</si>
  <si>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</si>
  <si>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</si>
  <si>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</si>
  <si>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</si>
  <si>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</si>
  <si>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</si>
  <si>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</si>
  <si>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</si>
  <si>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</si>
  <si>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</si>
  <si>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</si>
  <si>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</si>
  <si>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</si>
  <si>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</si>
  <si>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</si>
  <si>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</si>
  <si>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</si>
  <si>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</si>
  <si>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</si>
  <si>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</si>
  <si>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</si>
  <si>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</si>
  <si>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</si>
  <si>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</si>
  <si>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</si>
  <si>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</si>
  <si>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</si>
  <si>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</si>
  <si>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</si>
  <si>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</si>
  <si>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</si>
  <si>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</si>
  <si>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</si>
  <si>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</si>
  <si>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</si>
  <si>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</si>
  <si>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</si>
  <si>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</si>
  <si>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</si>
  <si>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</si>
  <si>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</si>
  <si>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</si>
  <si>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</si>
  <si>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</si>
  <si>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</si>
  <si>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</si>
  <si>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</si>
  <si>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</si>
  <si>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</si>
  <si>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</si>
  <si>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</si>
  <si>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</si>
  <si>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</si>
  <si>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</si>
  <si>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</si>
  <si>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</si>
  <si>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</si>
  <si>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</si>
  <si>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</si>
  <si>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</si>
  <si>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</si>
  <si>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</si>
  <si>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</si>
  <si>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</si>
  <si>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</si>
  <si>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</si>
  <si>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</si>
  <si>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</si>
  <si>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</si>
  <si>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</si>
  <si>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</si>
  <si>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</si>
  <si>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</si>
  <si>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</si>
  <si>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</si>
  <si>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</si>
  <si>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</si>
  <si>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</si>
  <si>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</si>
  <si>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</si>
  <si>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</si>
  <si>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</si>
  <si>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</si>
  <si>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</si>
  <si>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</si>
  <si>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</si>
  <si>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</si>
  <si>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</si>
  <si>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</si>
  <si>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</si>
  <si>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</si>
  <si>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</si>
  <si>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</si>
  <si>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</si>
  <si>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</si>
  <si>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</si>
  <si>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</si>
  <si>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</si>
  <si>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</si>
  <si>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</si>
  <si>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</si>
  <si>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</si>
  <si>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</si>
  <si>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</si>
  <si>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</si>
  <si>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</si>
  <si>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</si>
  <si>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</si>
  <si>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</si>
  <si>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</si>
  <si>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</si>
  <si>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</si>
  <si>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</si>
  <si>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</si>
  <si>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</si>
  <si>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</si>
  <si>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</si>
  <si>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</si>
  <si>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</si>
  <si>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</si>
  <si>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</si>
  <si>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</si>
  <si>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</si>
  <si>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</si>
  <si>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</si>
  <si>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</si>
  <si>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</si>
  <si>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</si>
  <si>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</si>
  <si>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</si>
  <si>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</si>
  <si>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</si>
  <si>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</si>
  <si>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</si>
  <si>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</si>
  <si>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</si>
  <si>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</si>
  <si>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</si>
  <si>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</si>
  <si>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</si>
  <si>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</si>
  <si>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</si>
  <si>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</si>
  <si>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</si>
  <si>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</si>
  <si>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</si>
  <si>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</si>
  <si>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</si>
  <si>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</si>
  <si>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</si>
  <si>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</si>
  <si>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</si>
  <si>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</si>
  <si>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</si>
  <si>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</si>
  <si>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</si>
  <si>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</si>
  <si>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</si>
  <si>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</si>
  <si>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</si>
  <si>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</si>
  <si>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</si>
  <si>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</si>
  <si>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</si>
  <si>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</si>
  <si>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</si>
  <si>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</si>
  <si>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</si>
  <si>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</si>
  <si>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</si>
  <si>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</si>
  <si>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</si>
  <si>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</si>
  <si>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</si>
  <si>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</si>
  <si>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</si>
  <si>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</si>
  <si>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</si>
  <si>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</si>
  <si>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</si>
  <si>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</si>
  <si>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</si>
  <si>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</si>
  <si>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</si>
  <si>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</si>
  <si>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</si>
  <si>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</si>
  <si>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</si>
  <si>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</si>
  <si>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</si>
  <si>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</si>
  <si>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</si>
  <si>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</si>
  <si>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</si>
  <si>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</si>
  <si>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</si>
  <si>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</si>
  <si>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</si>
  <si>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</si>
  <si>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</si>
  <si>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</si>
  <si>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</si>
  <si>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</si>
  <si>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</si>
  <si>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</si>
  <si>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</si>
  <si>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</si>
  <si>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</si>
  <si>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</si>
  <si>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</si>
  <si>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</si>
  <si>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</si>
  <si>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</si>
  <si>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</si>
  <si>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</si>
  <si>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</si>
  <si>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</si>
  <si>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</si>
  <si>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</si>
  <si>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</si>
  <si>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</si>
  <si>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</si>
  <si>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</si>
  <si>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</si>
  <si>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</si>
  <si>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</si>
  <si>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</si>
  <si>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</si>
  <si>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</si>
  <si>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</si>
  <si>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</si>
  <si>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</si>
  <si>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</si>
  <si>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</si>
  <si>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</si>
  <si>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</si>
  <si>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</si>
  <si>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</si>
  <si>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</si>
  <si>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</si>
  <si>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</si>
  <si>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</si>
  <si>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</si>
  <si>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</si>
  <si>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</si>
  <si>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</si>
  <si>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</si>
  <si>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</si>
  <si>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</si>
  <si>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</si>
  <si>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</si>
  <si>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</si>
  <si>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</si>
  <si>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</si>
  <si>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</si>
  <si>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</si>
  <si>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</si>
  <si>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</si>
  <si>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</si>
  <si>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</si>
  <si>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</si>
  <si>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</si>
  <si>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</si>
  <si>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</si>
  <si>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</si>
  <si>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</si>
  <si>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</si>
  <si>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</si>
  <si>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</si>
  <si>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</si>
  <si>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</si>
  <si>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</si>
  <si>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</si>
  <si>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</si>
  <si>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</si>
  <si>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</si>
  <si>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</si>
  <si>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</si>
  <si>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</si>
  <si>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</si>
  <si>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</si>
  <si>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</si>
  <si>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</si>
  <si>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</si>
  <si>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</si>
  <si>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</si>
  <si>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</si>
  <si>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</si>
  <si>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</si>
  <si>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</si>
  <si>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</si>
  <si>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</si>
  <si>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</si>
  <si>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</si>
  <si>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</si>
  <si>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</si>
  <si>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</si>
  <si>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</si>
  <si>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</si>
  <si>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</si>
  <si>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</si>
  <si>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</si>
  <si>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</si>
  <si>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</si>
  <si>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</si>
  <si>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</si>
  <si>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</si>
  <si>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</si>
  <si>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</si>
  <si>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</si>
  <si>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</si>
  <si>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</si>
  <si>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</si>
  <si>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</si>
  <si>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</si>
  <si>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</si>
  <si>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</si>
  <si>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</si>
  <si>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</si>
  <si>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</si>
  <si>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</si>
  <si>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</si>
  <si>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</si>
  <si>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</si>
  <si>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</si>
  <si>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</si>
  <si>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</si>
  <si>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</si>
  <si>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</si>
  <si>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</si>
  <si>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</si>
  <si>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</si>
  <si>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</si>
  <si>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</si>
  <si>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</si>
  <si>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</si>
  <si>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</si>
  <si>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</si>
  <si>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</si>
  <si>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</si>
  <si>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</si>
  <si>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</si>
  <si>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</si>
  <si>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</si>
  <si>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</si>
  <si>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</si>
  <si>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</si>
  <si>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</si>
  <si>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</si>
  <si>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</si>
  <si>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</si>
  <si>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</si>
  <si>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</si>
  <si>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</si>
  <si>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</si>
  <si>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</si>
  <si>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</si>
  <si>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</si>
  <si>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</si>
  <si>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</si>
  <si>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</si>
  <si>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</si>
  <si>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</si>
  <si>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</si>
  <si>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</si>
  <si>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</si>
  <si>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</si>
  <si>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</si>
  <si>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</si>
  <si>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</si>
  <si>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</si>
  <si>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</si>
  <si>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</si>
  <si>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</si>
  <si>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</si>
  <si>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</si>
  <si>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</si>
  <si>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</si>
  <si>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</si>
  <si>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</si>
  <si>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</si>
  <si>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</si>
  <si>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</si>
  <si>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</si>
  <si>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</si>
  <si>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</si>
  <si>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</si>
  <si>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</si>
  <si>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</si>
  <si>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</si>
  <si>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</si>
  <si>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</si>
  <si>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</si>
  <si>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</si>
  <si>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</si>
  <si>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</si>
  <si>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</si>
  <si>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</si>
  <si>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</si>
  <si>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</si>
  <si>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</si>
  <si>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</si>
  <si>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</si>
  <si>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</si>
  <si>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</si>
  <si>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</si>
  <si>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</si>
  <si>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</si>
  <si>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</si>
  <si>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</si>
  <si>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</si>
  <si>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</si>
  <si>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</si>
  <si>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</si>
  <si>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</si>
  <si>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</si>
  <si>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</si>
  <si>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</si>
  <si>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</si>
  <si>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</si>
  <si>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</si>
  <si>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</si>
  <si>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</si>
  <si>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</si>
  <si>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</si>
  <si>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</si>
  <si>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</si>
  <si>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</si>
  <si>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</si>
  <si>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</si>
  <si>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</si>
  <si>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</si>
  <si>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</si>
  <si>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</si>
  <si>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</si>
  <si>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</si>
  <si>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</si>
  <si>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</si>
  <si>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</si>
  <si>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</si>
  <si>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</si>
  <si>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</si>
  <si>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</si>
  <si>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</si>
  <si>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</si>
  <si>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</si>
  <si>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</si>
  <si>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</si>
  <si>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</si>
  <si>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</si>
  <si>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</si>
  <si>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</si>
  <si>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</si>
  <si>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</si>
  <si>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</si>
  <si>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</si>
  <si>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</si>
  <si>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</si>
  <si>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</si>
  <si>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</si>
  <si>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</si>
  <si>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</si>
  <si>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</si>
  <si>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</si>
  <si>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</si>
  <si>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</si>
  <si>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</si>
  <si>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</si>
  <si>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</si>
  <si>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</si>
  <si>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</si>
  <si>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</si>
  <si>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</si>
  <si>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</si>
  <si>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</si>
  <si>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</si>
  <si>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</si>
  <si>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</si>
  <si>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</si>
  <si>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</si>
  <si>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</si>
  <si>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</si>
  <si>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</si>
  <si>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</si>
  <si>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</si>
  <si>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</si>
  <si>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</si>
  <si>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</si>
  <si>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</si>
  <si>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</si>
  <si>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</si>
  <si>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</si>
  <si>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</si>
  <si>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</si>
  <si>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</si>
  <si>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</si>
  <si>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</si>
  <si>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</si>
  <si>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</si>
  <si>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</si>
  <si>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</si>
  <si>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</si>
  <si>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</si>
  <si>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</si>
  <si>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</si>
  <si>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</si>
  <si>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</si>
  <si>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</si>
  <si>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</si>
  <si>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</si>
  <si>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</si>
  <si>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</si>
  <si>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</si>
  <si>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</si>
  <si>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</si>
  <si>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</si>
  <si>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</si>
  <si>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</si>
  <si>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</si>
  <si>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</si>
  <si>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</si>
  <si>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</si>
  <si>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</si>
  <si>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</si>
  <si>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</si>
  <si>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</si>
  <si>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</si>
  <si>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</si>
  <si>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</si>
  <si>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</si>
  <si>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</si>
  <si>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</si>
  <si>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</si>
  <si>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</si>
  <si>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</si>
  <si>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</si>
  <si>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</si>
  <si>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</si>
  <si>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</si>
  <si>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</si>
  <si>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</si>
  <si>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</si>
  <si>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</si>
  <si>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</si>
  <si>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</si>
  <si>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</si>
  <si>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</si>
  <si>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</si>
  <si>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</si>
  <si>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</si>
  <si>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</si>
  <si>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</si>
  <si>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</si>
  <si>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</si>
  <si>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</si>
  <si>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</si>
  <si>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</si>
  <si>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</si>
  <si>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</si>
  <si>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</si>
  <si>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</si>
  <si>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</si>
  <si>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</si>
  <si>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</si>
  <si>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</si>
  <si>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</si>
  <si>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</si>
  <si>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</si>
  <si>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</si>
  <si>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</si>
  <si>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</si>
  <si>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</si>
  <si>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</si>
  <si>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</si>
  <si>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</si>
  <si>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</si>
  <si>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</si>
  <si>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</si>
  <si>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</si>
  <si>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</si>
  <si>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</si>
  <si>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</si>
  <si>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</si>
  <si>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</si>
  <si>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</si>
  <si>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</si>
  <si>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</si>
  <si>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</si>
  <si>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</si>
  <si>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</si>
  <si>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</si>
  <si>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</si>
  <si>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</si>
  <si>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</si>
  <si>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</si>
  <si>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</si>
  <si>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</si>
  <si>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</si>
  <si>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</si>
  <si>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</si>
  <si>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</si>
  <si>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</si>
  <si>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</si>
  <si>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</si>
  <si>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</si>
  <si>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</si>
  <si>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</si>
  <si>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</si>
  <si>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</si>
  <si>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</si>
  <si>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</si>
  <si>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</si>
  <si>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</si>
  <si>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</si>
  <si>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</si>
  <si>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</si>
  <si>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</si>
  <si>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</si>
  <si>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</si>
  <si>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</si>
  <si>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</si>
  <si>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</si>
  <si>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</si>
  <si>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</si>
  <si>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</si>
  <si>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</si>
  <si>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</si>
  <si>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</si>
  <si>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</si>
  <si>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</si>
  <si>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</si>
  <si>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</si>
  <si>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</si>
  <si>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</si>
  <si>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</si>
  <si>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</si>
  <si>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</si>
  <si>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</si>
  <si>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</si>
  <si>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</si>
  <si>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</si>
  <si>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</si>
  <si>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</si>
  <si>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</si>
  <si>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</si>
  <si>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</si>
  <si>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</si>
  <si>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</si>
  <si>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</si>
  <si>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</si>
  <si>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</si>
  <si>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</si>
  <si>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</si>
  <si>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</si>
  <si>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</si>
  <si>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</si>
  <si>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</si>
  <si>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</si>
  <si>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</si>
  <si>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</si>
  <si>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</si>
  <si>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</si>
  <si>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</si>
  <si>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</si>
  <si>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</si>
  <si>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</si>
  <si>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</si>
  <si>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</si>
  <si>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</si>
  <si>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</si>
  <si>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</si>
  <si>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</si>
  <si>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</si>
  <si>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</si>
  <si>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</si>
  <si>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</si>
  <si>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</si>
  <si>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</si>
  <si>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</si>
  <si>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</si>
  <si>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</si>
  <si>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</si>
  <si>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</si>
  <si>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</si>
  <si>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</si>
  <si>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</si>
  <si>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</si>
  <si>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</si>
  <si>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</si>
  <si>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</si>
  <si>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</si>
  <si>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</si>
  <si>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</si>
  <si>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</si>
  <si>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</si>
  <si>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</si>
  <si>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</si>
  <si>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</si>
  <si>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</si>
  <si>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</si>
  <si>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</si>
  <si>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</si>
  <si>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</si>
  <si>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</si>
  <si>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</si>
  <si>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</si>
  <si>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</si>
  <si>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</si>
  <si>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</si>
  <si>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</si>
  <si>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</si>
  <si>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</si>
  <si>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</si>
  <si>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</si>
  <si>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</si>
  <si>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</si>
  <si>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</si>
  <si>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</si>
  <si>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</si>
  <si>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</si>
  <si>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</si>
  <si>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</si>
  <si>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</si>
  <si>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</si>
  <si>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</si>
  <si>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</si>
  <si>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</si>
  <si>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</si>
  <si>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</si>
  <si>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</si>
  <si>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</si>
  <si>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</si>
  <si>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</si>
  <si>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</si>
  <si>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</si>
  <si>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</si>
  <si>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</si>
  <si>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</si>
  <si>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</si>
  <si>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</si>
  <si>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</si>
  <si>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</si>
  <si>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</si>
  <si>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</si>
  <si>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</si>
  <si>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</si>
  <si>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</si>
  <si>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</si>
  <si>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</si>
  <si>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</si>
  <si>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</si>
  <si>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</si>
  <si>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</si>
  <si>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</si>
  <si>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</si>
  <si>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</si>
  <si>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</si>
  <si>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</si>
  <si>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</si>
  <si>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</si>
  <si>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</si>
  <si>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</si>
  <si>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</si>
  <si>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</si>
  <si>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</si>
  <si>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</si>
  <si>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</si>
  <si>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</si>
  <si>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</si>
  <si>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</si>
  <si>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</si>
  <si>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</si>
  <si>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</si>
  <si>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</si>
  <si>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</si>
  <si>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</si>
  <si>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</si>
  <si>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</si>
  <si>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</si>
  <si>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</si>
  <si>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</si>
  <si>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</si>
  <si>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</si>
  <si>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</si>
  <si>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</si>
  <si>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</si>
  <si>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</si>
  <si>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</si>
  <si>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</si>
  <si>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</si>
  <si>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</si>
  <si>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</si>
  <si>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</si>
  <si>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</si>
  <si>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</si>
  <si>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</si>
  <si>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</si>
  <si>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</si>
  <si>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</si>
  <si>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</si>
  <si>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</si>
  <si>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</si>
  <si>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</si>
  <si>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</si>
  <si>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</si>
  <si>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</si>
  <si>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</si>
  <si>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</si>
  <si>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</si>
  <si>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</si>
  <si>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</si>
  <si>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</si>
  <si>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</si>
  <si>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</si>
  <si>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</si>
  <si>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</si>
  <si>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</si>
  <si>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</si>
  <si>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</si>
  <si>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</si>
  <si>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</si>
  <si>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</si>
  <si>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</si>
  <si>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</si>
  <si>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</si>
  <si>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</si>
  <si>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</si>
  <si>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</si>
  <si>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</si>
  <si>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</si>
  <si>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</si>
  <si>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</si>
  <si>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</si>
  <si>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</si>
  <si>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</si>
  <si>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</si>
  <si>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</si>
  <si>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</si>
  <si>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</si>
  <si>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</si>
  <si>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</si>
  <si>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</si>
  <si>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</si>
  <si>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</si>
  <si>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</si>
  <si>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</si>
  <si>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</si>
  <si>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</si>
  <si>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</si>
  <si>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</si>
  <si>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</si>
  <si>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</si>
  <si>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</si>
  <si>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</si>
  <si>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</si>
  <si>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</si>
  <si>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</si>
  <si>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</si>
  <si>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</si>
  <si>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</si>
  <si>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</si>
  <si>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</si>
  <si>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</si>
  <si>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</si>
  <si>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</si>
  <si>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</si>
  <si>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</si>
  <si>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</si>
  <si>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</si>
  <si>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</si>
  <si>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</si>
  <si>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</si>
  <si>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</si>
  <si>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</si>
  <si>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</si>
  <si>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</si>
  <si>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</si>
  <si>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</si>
  <si>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</si>
  <si>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</si>
  <si>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</si>
  <si>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</si>
  <si>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</si>
  <si>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</si>
  <si>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</si>
  <si>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</si>
  <si>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</si>
  <si>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</si>
  <si>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</si>
  <si>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</si>
  <si>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</si>
  <si>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</si>
  <si>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</si>
  <si>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</si>
  <si>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</si>
  <si>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</si>
  <si>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</si>
  <si>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</si>
  <si>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</si>
  <si>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</si>
  <si>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</si>
  <si>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</si>
  <si>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</si>
  <si>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</si>
  <si>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</si>
  <si>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</si>
  <si>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</si>
  <si>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</si>
  <si>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</si>
  <si>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</si>
  <si>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</si>
  <si>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</si>
  <si>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</si>
  <si>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</si>
  <si>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</si>
  <si>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</si>
  <si>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</si>
  <si>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</si>
  <si>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</si>
  <si>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</si>
  <si>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</si>
  <si>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</si>
  <si>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</si>
  <si>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</si>
  <si>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</si>
  <si>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</si>
  <si>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</si>
  <si>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</si>
  <si>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</si>
  <si>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</si>
  <si>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</si>
  <si>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</si>
  <si>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</si>
  <si>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</si>
  <si>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</si>
  <si>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</si>
  <si>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</si>
  <si>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</si>
  <si>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</si>
  <si>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</si>
  <si>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</si>
  <si>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</si>
  <si>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</si>
  <si>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</si>
  <si>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</si>
  <si>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</si>
  <si>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</si>
  <si>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</si>
  <si>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</si>
  <si>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</si>
  <si>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</si>
  <si>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</si>
  <si>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</si>
  <si>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</si>
  <si>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</si>
  <si>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</si>
  <si>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</si>
  <si>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</si>
  <si>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</si>
  <si>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</si>
  <si>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</si>
  <si>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</si>
  <si>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</si>
  <si>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</si>
  <si>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</si>
  <si>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</si>
  <si>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</si>
  <si>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</si>
  <si>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</si>
  <si>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</si>
  <si>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</si>
  <si>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</si>
  <si>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</si>
  <si>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</si>
  <si>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</si>
  <si>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</si>
  <si>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</si>
  <si>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</si>
  <si>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</si>
  <si>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</si>
  <si>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</si>
  <si>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</si>
  <si>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</si>
  <si>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</si>
  <si>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</si>
  <si>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</si>
  <si>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</si>
  <si>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</si>
  <si>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</si>
  <si>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</si>
  <si>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</si>
  <si>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</si>
  <si>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</si>
  <si>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</si>
  <si>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</si>
  <si>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</si>
  <si>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</si>
  <si>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</si>
  <si>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</si>
  <si>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</si>
  <si>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</si>
  <si>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</si>
  <si>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</si>
  <si>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</si>
  <si>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</si>
  <si>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</si>
  <si>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</si>
  <si>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</si>
  <si>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</si>
  <si>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</si>
  <si>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</si>
  <si>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</si>
  <si>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</si>
  <si>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</si>
  <si>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</si>
  <si>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</si>
  <si>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</si>
  <si>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</si>
  <si>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</si>
  <si>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</si>
  <si>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</si>
  <si>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</si>
  <si>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</si>
  <si>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</si>
  <si>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</si>
  <si>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</si>
  <si>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</si>
  <si>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</si>
  <si>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</si>
  <si>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</si>
  <si>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</si>
  <si>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</si>
  <si>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</si>
  <si>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</si>
  <si>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</si>
  <si>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</si>
  <si>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</si>
  <si>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</si>
  <si>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</si>
  <si>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</si>
  <si>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</si>
  <si>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</si>
  <si>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</si>
  <si>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</si>
  <si>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</si>
  <si>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</si>
  <si>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</si>
  <si>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</si>
  <si>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</si>
  <si>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</si>
  <si>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</si>
  <si>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</si>
  <si>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</si>
  <si>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</si>
  <si>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</si>
  <si>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</si>
  <si>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</si>
  <si>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</si>
  <si>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</si>
  <si>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</si>
  <si>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</si>
  <si>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</si>
  <si>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</si>
  <si>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</si>
  <si>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</si>
  <si>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</si>
  <si>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</si>
  <si>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</si>
  <si>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</si>
  <si>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</si>
  <si>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</si>
  <si>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</si>
  <si>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</si>
  <si>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</si>
  <si>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</si>
  <si>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</si>
  <si>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</si>
  <si>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</si>
  <si>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</si>
  <si>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</si>
  <si>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</si>
  <si>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</si>
  <si>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</si>
  <si>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</si>
  <si>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</si>
  <si>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</si>
  <si>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</si>
  <si>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</si>
  <si>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</si>
  <si>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</si>
  <si>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</si>
  <si>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</si>
  <si>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</si>
  <si>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</si>
  <si>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</si>
  <si>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</si>
  <si>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</si>
  <si>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</si>
  <si>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</si>
  <si>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</si>
  <si>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</si>
  <si>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</si>
  <si>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</si>
  <si>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</si>
  <si>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</si>
  <si>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</si>
  <si>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</si>
  <si>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</si>
  <si>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</si>
  <si>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</si>
  <si>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</si>
  <si>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</si>
  <si>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</si>
  <si>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</si>
  <si>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</si>
  <si>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</si>
  <si>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</si>
  <si>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</si>
  <si>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</si>
  <si>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</si>
  <si>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</si>
  <si>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</si>
  <si>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</si>
  <si>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</si>
  <si>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</si>
  <si>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</si>
  <si>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</si>
  <si>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</si>
  <si>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</si>
  <si>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</si>
  <si>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</si>
  <si>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</si>
  <si>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</si>
  <si>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</si>
  <si>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</si>
  <si>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</si>
  <si>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</si>
  <si>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</si>
  <si>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</si>
  <si>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</si>
  <si>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</si>
  <si>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</si>
  <si>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</si>
  <si>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</si>
  <si>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</si>
  <si>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</si>
  <si>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</si>
  <si>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</si>
  <si>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</si>
  <si>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</si>
  <si>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</si>
  <si>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</si>
  <si>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</si>
  <si>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</si>
  <si>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</si>
  <si>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</si>
  <si>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</si>
  <si>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</si>
  <si>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</si>
  <si>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</si>
  <si>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</si>
  <si>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</si>
  <si>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</si>
  <si>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</si>
  <si>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</si>
  <si>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</si>
  <si>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</si>
  <si>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</si>
  <si>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</si>
  <si>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</si>
  <si>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</si>
  <si>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</si>
  <si>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</si>
  <si>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</si>
  <si>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</si>
  <si>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</si>
  <si>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</si>
  <si>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</si>
  <si>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(All)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</si>
  <si>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</si>
  <si>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</si>
  <si>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</si>
  <si>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</si>
  <si>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</si>
  <si>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</si>
  <si>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</si>
  <si>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</si>
  <si>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</si>
  <si>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</si>
  <si>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</si>
  <si>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</si>
  <si>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</si>
  <si>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</si>
  <si>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</si>
  <si>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</si>
  <si>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</si>
  <si>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</si>
  <si>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</si>
  <si>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</si>
  <si>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</si>
  <si>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</si>
  <si>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</si>
  <si>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</si>
  <si>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</si>
  <si>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</si>
  <si>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</si>
  <si>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 xml:space="preserve"> =(((A1/60)/60)/24)+DATE(1970,1,1)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</si>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</sst>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[CrowdfundingBook.xlsx]Per Category!PivotTable1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1-4012-AE2C-FE28E65F3233}"/>
            </c:ext>
          </c:extLst>
        </c:ser>
        <c:ser>
          <c:idx val="1"/>
          <c:order val="1"/>
          <c:tx>
            <c:strRef>
              <c:f>'Per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1-4012-AE2C-FE28E65F3233}"/>
            </c:ext>
          </c:extLst>
        </c:ser>
        <c:ser>
          <c:idx val="2"/>
          <c:order val="2"/>
          <c:tx>
            <c:strRef>
              <c:f>'Per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11-4012-AE2C-FE28E65F3233}"/>
            </c:ext>
          </c:extLst>
        </c:ser>
        <c:ser>
          <c:idx val="3"/>
          <c:order val="3"/>
          <c:tx>
            <c:strRef>
              <c:f>'Per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11-4012-AE2C-FE28E65F3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1834256"/>
        <c:axId val="1811837616"/>
      </c:barChart>
      <c:catAx>
        <c:axId val="181183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837616"/>
        <c:crosses val="autoZero"/>
        <c:auto val="1"/>
        <c:lblAlgn val="ctr"/>
        <c:lblOffset val="100"/>
        <c:noMultiLvlLbl val="0"/>
      </c:catAx>
      <c:valAx>
        <c:axId val="18118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83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[CrowdfundingBook.xlsx]Per Sub-Category!PivotTable2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8-4C20-BE60-5A7E7924AD82}"/>
            </c:ext>
          </c:extLst>
        </c:ser>
        <c:ser>
          <c:idx val="1"/>
          <c:order val="1"/>
          <c:tx>
            <c:strRef>
              <c:f>'Per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8-4C20-BE60-5A7E7924AD82}"/>
            </c:ext>
          </c:extLst>
        </c:ser>
        <c:ser>
          <c:idx val="2"/>
          <c:order val="2"/>
          <c:tx>
            <c:strRef>
              <c:f>'Per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68-4C20-BE60-5A7E7924AD82}"/>
            </c:ext>
          </c:extLst>
        </c:ser>
        <c:ser>
          <c:idx val="3"/>
          <c:order val="3"/>
          <c:tx>
            <c:strRef>
              <c:f>'Per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50800" dist="50800" dir="5400000" algn="ctr" rotWithShape="0">
                <a:schemeClr val="bg1"/>
              </a:outerShdw>
            </a:effectLst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68-4C20-BE60-5A7E7924A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3066384"/>
        <c:axId val="1743956384"/>
      </c:barChart>
      <c:catAx>
        <c:axId val="174306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956384"/>
        <c:crosses val="autoZero"/>
        <c:auto val="1"/>
        <c:lblAlgn val="ctr"/>
        <c:lblOffset val="100"/>
        <c:noMultiLvlLbl val="0"/>
      </c:catAx>
      <c:valAx>
        <c:axId val="17439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06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457199</xdr:colOff>
      <xdr:row>1</xdr:row>
      <xdr:rowOff>200024</xdr:rowOff>
    </xdr:from>
    <xdr:to>
      <xdr:col>16</xdr:col>
      <xdr:colOff>390525</xdr:colOff>
      <xdr:row>24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FAAC6A-0775-EA06-02EC-6E3CD4BA8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47623</xdr:colOff>
      <xdr:row>1</xdr:row>
      <xdr:rowOff>190500</xdr:rowOff>
    </xdr:from>
    <xdr:to>
      <xdr:col>16</xdr:col>
      <xdr:colOff>276224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4B8DF2-B2EC-8B49-B4AF-D4E307E73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slavcom" refreshedDate="45528.781490972222" createdVersion="8" refreshedVersion="8" minRefreshableVersion="3" recordCount="1000" xr:uid="{C4BF578C-CD64-42E1-B61B-57E5963CD4DA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x v="878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9AF0BB-7328-4A3F-BAFD-AE3A2DC7F37F}" name="PivotTable1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ECA70C-146A-4847-AD38-EAE27943C2CC}" name="PivotTable2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5258C-8993-4593-B1DC-2320FEAF0A21}">
  <dimension ref="A1:F14"/>
  <sheetViews>
    <sheetView workbookViewId="0">
      <selection activeCell="I30" sqref="I30"/>
    </sheetView>
  </sheetViews>
  <sheetFormatPr defaultRowHeight="15.75" x14ac:dyDescent="0.5"/>
  <cols>
    <col min="1" max="1" width="16.4375" bestFit="1" customWidth="1"/>
    <col min="2" max="2" width="15.3125" bestFit="1" customWidth="1"/>
    <col min="3" max="3" width="5.5625" bestFit="1" customWidth="1"/>
    <col min="4" max="4" width="3.8125" bestFit="1" customWidth="1"/>
    <col min="5" max="5" width="9.1875" bestFit="1" customWidth="1"/>
    <col min="6" max="6" width="10.9375" bestFit="1" customWidth="1"/>
    <col min="7" max="7" width="8.3125" bestFit="1" customWidth="1"/>
    <col min="8" max="8" width="5.5625" bestFit="1" customWidth="1"/>
    <col min="9" max="9" width="3.8125" bestFit="1" customWidth="1"/>
    <col min="10" max="10" width="9.1875" bestFit="1" customWidth="1"/>
    <col min="11" max="11" width="7.9375" bestFit="1" customWidth="1"/>
    <col min="12" max="12" width="8.3125" bestFit="1" customWidth="1"/>
    <col min="13" max="13" width="5.5625" bestFit="1" customWidth="1"/>
    <col min="14" max="14" width="3.8125" bestFit="1" customWidth="1"/>
    <col min="15" max="15" width="9.1875" bestFit="1" customWidth="1"/>
    <col min="16" max="16" width="7.9375" bestFit="1" customWidth="1"/>
    <col min="17" max="17" width="8.3125" bestFit="1" customWidth="1"/>
    <col min="18" max="18" width="5.5625" bestFit="1" customWidth="1"/>
    <col min="19" max="19" width="3.8125" bestFit="1" customWidth="1"/>
    <col min="20" max="20" width="9.1875" bestFit="1" customWidth="1"/>
    <col min="21" max="21" width="8.0625" bestFit="1" customWidth="1"/>
    <col min="22" max="22" width="8.3125" bestFit="1" customWidth="1"/>
    <col min="23" max="23" width="5.5625" bestFit="1" customWidth="1"/>
    <col min="24" max="24" width="3.8125" bestFit="1" customWidth="1"/>
    <col min="25" max="25" width="9.1875" bestFit="1" customWidth="1"/>
    <col min="26" max="26" width="8.0625" bestFit="1" customWidth="1"/>
    <col min="27" max="27" width="8.3125" bestFit="1" customWidth="1"/>
    <col min="28" max="28" width="5.5625" bestFit="1" customWidth="1"/>
    <col min="29" max="29" width="9.1875" bestFit="1" customWidth="1"/>
    <col min="30" max="30" width="7.1875" bestFit="1" customWidth="1"/>
    <col min="31" max="31" width="8.3125" bestFit="1" customWidth="1"/>
    <col min="32" max="32" width="5.5625" bestFit="1" customWidth="1"/>
    <col min="33" max="33" width="3.8125" bestFit="1" customWidth="1"/>
    <col min="34" max="34" width="9.1875" bestFit="1" customWidth="1"/>
    <col min="35" max="35" width="7.9375" bestFit="1" customWidth="1"/>
    <col min="36" max="36" width="10.9375" bestFit="1" customWidth="1"/>
  </cols>
  <sheetData>
    <row r="1" spans="1:6" x14ac:dyDescent="0.5">
      <c r="A1" s="4" t="s">
        <v>6</v>
      </c>
      <c r="B1" t="s">
        <v>2045</v>
      </c>
    </row>
    <row r="3" spans="1:6" x14ac:dyDescent="0.5">
      <c r="A3" s="4" t="s">
        <v>2044</v>
      </c>
      <c r="B3" s="4" t="s">
        <v>2046</v>
      </c>
    </row>
    <row r="4" spans="1:6" x14ac:dyDescent="0.5">
      <c r="A4" s="4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5">
      <c r="A5" s="5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5">
      <c r="A6" s="5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5">
      <c r="A7" s="5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5">
      <c r="A8" s="5" t="s">
        <v>2038</v>
      </c>
      <c r="E8">
        <v>4</v>
      </c>
      <c r="F8">
        <v>4</v>
      </c>
    </row>
    <row r="9" spans="1:6" x14ac:dyDescent="0.5">
      <c r="A9" s="5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5">
      <c r="A10" s="5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5">
      <c r="A11" s="5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5">
      <c r="A12" s="5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5">
      <c r="A13" s="5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5">
      <c r="A14" s="5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CD45F-F9FE-4DDD-8011-F2143266C2F6}">
  <dimension ref="A1:F30"/>
  <sheetViews>
    <sheetView workbookViewId="0">
      <selection activeCell="D20" sqref="D20"/>
    </sheetView>
  </sheetViews>
  <sheetFormatPr defaultRowHeight="15.75" x14ac:dyDescent="0.5"/>
  <cols>
    <col min="1" max="1" width="16.625" bestFit="1" customWidth="1"/>
    <col min="2" max="2" width="15.3125" bestFit="1" customWidth="1"/>
    <col min="3" max="3" width="5.5625" bestFit="1" customWidth="1"/>
    <col min="4" max="4" width="3.8125" bestFit="1" customWidth="1"/>
    <col min="5" max="5" width="9.1875" bestFit="1" customWidth="1"/>
    <col min="6" max="6" width="10.9375" bestFit="1" customWidth="1"/>
  </cols>
  <sheetData>
    <row r="1" spans="1:6" x14ac:dyDescent="0.5">
      <c r="A1" s="4" t="s">
        <v>6</v>
      </c>
      <c r="B1" t="s">
        <v>2045</v>
      </c>
    </row>
    <row r="2" spans="1:6" x14ac:dyDescent="0.5">
      <c r="A2" s="4" t="s">
        <v>2031</v>
      </c>
      <c r="B2" t="s">
        <v>2045</v>
      </c>
    </row>
    <row r="4" spans="1:6" x14ac:dyDescent="0.5">
      <c r="A4" s="4" t="s">
        <v>2044</v>
      </c>
      <c r="B4" s="4" t="s">
        <v>2046</v>
      </c>
    </row>
    <row r="5" spans="1:6" x14ac:dyDescent="0.5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5">
      <c r="A6" s="5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5">
      <c r="A7" s="5" t="s">
        <v>2048</v>
      </c>
      <c r="E7">
        <v>4</v>
      </c>
      <c r="F7">
        <v>4</v>
      </c>
    </row>
    <row r="8" spans="1:6" x14ac:dyDescent="0.5">
      <c r="A8" s="5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5">
      <c r="A9" s="5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5">
      <c r="A10" s="5" t="s">
        <v>2051</v>
      </c>
      <c r="C10">
        <v>8</v>
      </c>
      <c r="E10">
        <v>10</v>
      </c>
      <c r="F10">
        <v>18</v>
      </c>
    </row>
    <row r="11" spans="1:6" x14ac:dyDescent="0.5">
      <c r="A11" s="5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5">
      <c r="A12" s="5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5">
      <c r="A13" s="5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5">
      <c r="A14" s="5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5">
      <c r="A15" s="5" t="s">
        <v>2056</v>
      </c>
      <c r="C15">
        <v>3</v>
      </c>
      <c r="E15">
        <v>4</v>
      </c>
      <c r="F15">
        <v>7</v>
      </c>
    </row>
    <row r="16" spans="1:6" x14ac:dyDescent="0.5">
      <c r="A16" s="5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5">
      <c r="A17" s="5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5">
      <c r="A18" s="5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5">
      <c r="A19" s="5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5">
      <c r="A20" s="5" t="s">
        <v>2061</v>
      </c>
      <c r="C20">
        <v>4</v>
      </c>
      <c r="E20">
        <v>4</v>
      </c>
      <c r="F20">
        <v>8</v>
      </c>
    </row>
    <row r="21" spans="1:6" x14ac:dyDescent="0.5">
      <c r="A21" s="5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5">
      <c r="A22" s="5" t="s">
        <v>2063</v>
      </c>
      <c r="C22">
        <v>9</v>
      </c>
      <c r="E22">
        <v>5</v>
      </c>
      <c r="F22">
        <v>14</v>
      </c>
    </row>
    <row r="23" spans="1:6" x14ac:dyDescent="0.5">
      <c r="A23" s="5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5">
      <c r="A24" s="5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5">
      <c r="A25" s="5" t="s">
        <v>2066</v>
      </c>
      <c r="C25">
        <v>7</v>
      </c>
      <c r="E25">
        <v>14</v>
      </c>
      <c r="F25">
        <v>21</v>
      </c>
    </row>
    <row r="26" spans="1:6" x14ac:dyDescent="0.5">
      <c r="A26" s="5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5">
      <c r="A27" s="5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5">
      <c r="A28" s="5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5">
      <c r="A29" s="5" t="s">
        <v>2070</v>
      </c>
      <c r="E29">
        <v>3</v>
      </c>
      <c r="F29">
        <v>3</v>
      </c>
    </row>
    <row r="30" spans="1:6" x14ac:dyDescent="0.5">
      <c r="A30" s="5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55" zoomScaleNormal="55" workbookViewId="0">
      <selection activeCell="D1" sqref="D1:D1048576"/>
    </sheetView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6" max="6" width="15.875" customWidth="1"/>
    <col min="8" max="8" width="13" bestFit="1" customWidth="1"/>
    <col min="9" max="9" width="19" customWidth="1"/>
    <col min="12" max="13" width="11.1875" bestFit="1" customWidth="1"/>
    <col min="14" max="14" width="29.5625" customWidth="1"/>
    <col min="15" max="15" width="27.4375" customWidth="1"/>
    <col min="18" max="18" width="28" bestFit="1" customWidth="1"/>
    <col min="19" max="19" width="15.125" customWidth="1"/>
    <col min="20" max="20" width="17.625" customWidth="1"/>
  </cols>
  <sheetData>
    <row r="1" spans="1:20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 0)</f>
        <v>0</v>
      </c>
      <c r="G2" t="s">
        <v>14</v>
      </c>
      <c r="H2">
        <v>0</v>
      </c>
      <c r="I2">
        <f>IF(H2=0, 0, ROUND(E2/H2, 2))</f>
        <v>0</v>
      </c>
      <c r="J2" t="s">
        <v>15</v>
      </c>
      <c r="K2" t="s">
        <v>16</v>
      </c>
      <c r="L2">
        <v>1448690400</v>
      </c>
      <c r="M2">
        <v>1450159200</v>
      </c>
      <c r="N2" s="6">
        <f>(((L2/60)/60/24)+DATE(1970,1,1))</f>
        <v>42336.25</v>
      </c>
      <c r="O2" s="6">
        <f>((((M2/60)/60)/24)+DATE(1970,1,1))</f>
        <v>42353.25</v>
      </c>
      <c r="P2" t="b">
        <v>0</v>
      </c>
      <c r="Q2" t="b">
        <v>0</v>
      </c>
      <c r="R2" t="s">
        <v>17</v>
      </c>
      <c r="S2" t="str">
        <f>LEFT(R2, FIND("/", R2)-1)</f>
        <v>food</v>
      </c>
      <c r="T2" t="str">
        <f>RIGHT(R2, LEN(R2)-FIND("/", R2))</f>
        <v>food trucks</v>
      </c>
    </row>
    <row r="3" spans="1:20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 0)</f>
        <v>1040</v>
      </c>
      <c r="G3" t="s">
        <v>20</v>
      </c>
      <c r="H3">
        <v>158</v>
      </c>
      <c r="I3">
        <f t="shared" ref="I3:I66" si="1">IF(H3=0, 0, ROUND(E3/H3, 2))</f>
        <v>92.15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2">(((L3/60)/60/24)+DATE(1970,1,1))</f>
        <v>41870.208333333336</v>
      </c>
      <c r="O3" s="6">
        <f t="shared" ref="O3:O66" si="3">((((M3/60)/60)/24)+DATE(1970,1,1))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 FIND("/", R3)-1)</f>
        <v>music</v>
      </c>
      <c r="T3" t="str">
        <f>RIGHT(R3, LEN(R3)-FIND("/", R3))</f>
        <v>rock</v>
      </c>
    </row>
    <row r="4" spans="1:20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6">
        <f t="shared" si="2"/>
        <v>41595.25</v>
      </c>
      <c r="O4" s="6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ref="T4:T67" si="5">RIGHT(R4, LEN(R4)-FIND("/", R4))</f>
        <v>web</v>
      </c>
    </row>
    <row r="5" spans="1:20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si="2"/>
        <v>43688.208333333328</v>
      </c>
      <c r="O5" s="6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2"/>
        <v>43485.25</v>
      </c>
      <c r="O6" s="6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6">
        <f t="shared" si="2"/>
        <v>41149.208333333336</v>
      </c>
      <c r="O7" s="6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2"/>
        <v>42991.208333333328</v>
      </c>
      <c r="O8" s="6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6">
        <f t="shared" si="2"/>
        <v>42229.208333333328</v>
      </c>
      <c r="O9" s="6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2"/>
        <v>40399.208333333336</v>
      </c>
      <c r="O10" s="6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2"/>
        <v>41536.208333333336</v>
      </c>
      <c r="O11" s="6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2"/>
        <v>40404.208333333336</v>
      </c>
      <c r="O12" s="6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2"/>
        <v>40442.208333333336</v>
      </c>
      <c r="O13" s="6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2"/>
        <v>43760.208333333328</v>
      </c>
      <c r="O14" s="6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2"/>
        <v>42532.208333333328</v>
      </c>
      <c r="O15" s="6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2"/>
        <v>40974.25</v>
      </c>
      <c r="O16" s="6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2"/>
        <v>43809.25</v>
      </c>
      <c r="O17" s="6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2"/>
        <v>41661.25</v>
      </c>
      <c r="O18" s="6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2"/>
        <v>40555.25</v>
      </c>
      <c r="O19" s="6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2"/>
        <v>43351.208333333328</v>
      </c>
      <c r="O20" s="6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2"/>
        <v>43528.25</v>
      </c>
      <c r="O21" s="6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2"/>
        <v>41848.208333333336</v>
      </c>
      <c r="O22" s="6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2"/>
        <v>40770.208333333336</v>
      </c>
      <c r="O23" s="6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2"/>
        <v>43193.208333333328</v>
      </c>
      <c r="O24" s="6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2"/>
        <v>43510.25</v>
      </c>
      <c r="O25" s="6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2"/>
        <v>41811.208333333336</v>
      </c>
      <c r="O26" s="6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2"/>
        <v>40681.208333333336</v>
      </c>
      <c r="O27" s="6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2"/>
        <v>43312.208333333328</v>
      </c>
      <c r="O28" s="6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2"/>
        <v>42280.208333333328</v>
      </c>
      <c r="O29" s="6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2"/>
        <v>40218.25</v>
      </c>
      <c r="O30" s="6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2"/>
        <v>43301.208333333328</v>
      </c>
      <c r="O31" s="6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2"/>
        <v>43609.208333333328</v>
      </c>
      <c r="O32" s="6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2"/>
        <v>42374.25</v>
      </c>
      <c r="O33" s="6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2"/>
        <v>43110.25</v>
      </c>
      <c r="O34" s="6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2"/>
        <v>41917.208333333336</v>
      </c>
      <c r="O35" s="6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2"/>
        <v>42817.208333333328</v>
      </c>
      <c r="O36" s="6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2"/>
        <v>43484.25</v>
      </c>
      <c r="O37" s="6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2"/>
        <v>40600.25</v>
      </c>
      <c r="O38" s="6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2"/>
        <v>43744.208333333328</v>
      </c>
      <c r="O39" s="6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2"/>
        <v>40469.208333333336</v>
      </c>
      <c r="O40" s="6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2"/>
        <v>41330.25</v>
      </c>
      <c r="O41" s="6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2"/>
        <v>40334.208333333336</v>
      </c>
      <c r="O42" s="6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2"/>
        <v>41156.208333333336</v>
      </c>
      <c r="O43" s="6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2"/>
        <v>40728.208333333336</v>
      </c>
      <c r="O44" s="6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2"/>
        <v>41844.208333333336</v>
      </c>
      <c r="O45" s="6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2"/>
        <v>43541.208333333328</v>
      </c>
      <c r="O46" s="6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2"/>
        <v>42676.208333333328</v>
      </c>
      <c r="O47" s="6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2"/>
        <v>40367.208333333336</v>
      </c>
      <c r="O48" s="6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2"/>
        <v>41727.208333333336</v>
      </c>
      <c r="O49" s="6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2"/>
        <v>42180.208333333328</v>
      </c>
      <c r="O50" s="6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2"/>
        <v>43758.208333333328</v>
      </c>
      <c r="O51" s="6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2"/>
        <v>41487.208333333336</v>
      </c>
      <c r="O52" s="6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2"/>
        <v>40995.208333333336</v>
      </c>
      <c r="O53" s="6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2"/>
        <v>40436.208333333336</v>
      </c>
      <c r="O54" s="6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>ROUND((E55/D55)*100, 0)</f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2"/>
        <v>41779.208333333336</v>
      </c>
      <c r="O55" s="6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2"/>
        <v>43170.25</v>
      </c>
      <c r="O56" s="6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2"/>
        <v>43311.208333333328</v>
      </c>
      <c r="O57" s="6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2"/>
        <v>42014.25</v>
      </c>
      <c r="O58" s="6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2"/>
        <v>42979.208333333328</v>
      </c>
      <c r="O59" s="6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2"/>
        <v>42268.208333333328</v>
      </c>
      <c r="O60" s="6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2"/>
        <v>42898.208333333328</v>
      </c>
      <c r="O61" s="6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2"/>
        <v>41107.208333333336</v>
      </c>
      <c r="O62" s="6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2"/>
        <v>40595.25</v>
      </c>
      <c r="O63" s="6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2"/>
        <v>42160.208333333328</v>
      </c>
      <c r="O64" s="6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2"/>
        <v>42853.208333333328</v>
      </c>
      <c r="O65" s="6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2"/>
        <v>43283.208333333328</v>
      </c>
      <c r="O66" s="6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ROUND((E67/D67)*100, 0)</f>
        <v>236</v>
      </c>
      <c r="G67" t="s">
        <v>20</v>
      </c>
      <c r="H67">
        <v>236</v>
      </c>
      <c r="I67">
        <f t="shared" ref="I67:I130" si="7">IF(H67=0, 0, ROUND(E67/H67, 2))</f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8">(((L67/60)/60/24)+DATE(1970,1,1))</f>
        <v>40570.25</v>
      </c>
      <c r="O67" s="6">
        <f t="shared" ref="O67:O130" si="9">((((M67/60)/60)/24)+DATE(1970,1,1))</f>
        <v>40577.25</v>
      </c>
      <c r="P67" t="b">
        <v>0</v>
      </c>
      <c r="Q67" t="b">
        <v>0</v>
      </c>
      <c r="R67" t="s">
        <v>33</v>
      </c>
      <c r="S67" t="str">
        <f t="shared" ref="S67:S130" si="10">LEFT(R67, FIND("/", R67)-1)</f>
        <v>theater</v>
      </c>
      <c r="T67" t="str">
        <f t="shared" si="5"/>
        <v>plays</v>
      </c>
    </row>
    <row r="68" spans="1:20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8"/>
        <v>42102.208333333328</v>
      </c>
      <c r="O68" s="6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ref="T68:T131" si="11">RIGHT(R68, LEN(R68)-FIND("/", R68))</f>
        <v>plays</v>
      </c>
    </row>
    <row r="69" spans="1:20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8"/>
        <v>40203.25</v>
      </c>
      <c r="O69" s="6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8"/>
        <v>42943.208333333328</v>
      </c>
      <c r="O70" s="6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8"/>
        <v>40531.25</v>
      </c>
      <c r="O71" s="6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8"/>
        <v>40484.208333333336</v>
      </c>
      <c r="O72" s="6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8"/>
        <v>43799.25</v>
      </c>
      <c r="O73" s="6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8"/>
        <v>42186.208333333328</v>
      </c>
      <c r="O74" s="6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8"/>
        <v>42701.25</v>
      </c>
      <c r="O75" s="6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8"/>
        <v>42456.208333333328</v>
      </c>
      <c r="O76" s="6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8"/>
        <v>43296.208333333328</v>
      </c>
      <c r="O77" s="6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8"/>
        <v>42027.25</v>
      </c>
      <c r="O78" s="6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8"/>
        <v>40448.208333333336</v>
      </c>
      <c r="O79" s="6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8"/>
        <v>43206.208333333328</v>
      </c>
      <c r="O80" s="6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8"/>
        <v>43267.208333333328</v>
      </c>
      <c r="O81" s="6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8"/>
        <v>42976.208333333328</v>
      </c>
      <c r="O82" s="6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8"/>
        <v>43062.25</v>
      </c>
      <c r="O83" s="6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8"/>
        <v>43482.25</v>
      </c>
      <c r="O84" s="6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8"/>
        <v>42579.208333333328</v>
      </c>
      <c r="O85" s="6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8"/>
        <v>41118.208333333336</v>
      </c>
      <c r="O86" s="6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8"/>
        <v>40797.208333333336</v>
      </c>
      <c r="O87" s="6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8"/>
        <v>42128.208333333328</v>
      </c>
      <c r="O88" s="6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8"/>
        <v>40610.25</v>
      </c>
      <c r="O89" s="6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8"/>
        <v>42110.208333333328</v>
      </c>
      <c r="O90" s="6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8"/>
        <v>40283.208333333336</v>
      </c>
      <c r="O91" s="6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8"/>
        <v>42425.25</v>
      </c>
      <c r="O92" s="6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8"/>
        <v>42588.208333333328</v>
      </c>
      <c r="O93" s="6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8"/>
        <v>40352.208333333336</v>
      </c>
      <c r="O94" s="6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8"/>
        <v>41202.208333333336</v>
      </c>
      <c r="O95" s="6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8"/>
        <v>43562.208333333328</v>
      </c>
      <c r="O96" s="6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8"/>
        <v>43752.208333333328</v>
      </c>
      <c r="O97" s="6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8"/>
        <v>40612.25</v>
      </c>
      <c r="O98" s="6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8"/>
        <v>42180.208333333328</v>
      </c>
      <c r="O99" s="6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8"/>
        <v>42212.208333333328</v>
      </c>
      <c r="O100" s="6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8"/>
        <v>41968.25</v>
      </c>
      <c r="O101" s="6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8"/>
        <v>40835.208333333336</v>
      </c>
      <c r="O102" s="6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8"/>
        <v>42056.25</v>
      </c>
      <c r="O103" s="6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8"/>
        <v>43234.208333333328</v>
      </c>
      <c r="O104" s="6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8"/>
        <v>40475.208333333336</v>
      </c>
      <c r="O105" s="6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8"/>
        <v>42878.208333333328</v>
      </c>
      <c r="O106" s="6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8"/>
        <v>41366.208333333336</v>
      </c>
      <c r="O107" s="6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8"/>
        <v>43716.208333333328</v>
      </c>
      <c r="O108" s="6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8"/>
        <v>43213.208333333328</v>
      </c>
      <c r="O109" s="6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8"/>
        <v>41005.208333333336</v>
      </c>
      <c r="O110" s="6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8"/>
        <v>41651.25</v>
      </c>
      <c r="O111" s="6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8"/>
        <v>43354.208333333328</v>
      </c>
      <c r="O112" s="6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8"/>
        <v>41174.208333333336</v>
      </c>
      <c r="O113" s="6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8"/>
        <v>41875.208333333336</v>
      </c>
      <c r="O114" s="6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8"/>
        <v>42990.208333333328</v>
      </c>
      <c r="O115" s="6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8"/>
        <v>43564.208333333328</v>
      </c>
      <c r="O116" s="6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8"/>
        <v>43056.25</v>
      </c>
      <c r="O117" s="6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8"/>
        <v>42265.208333333328</v>
      </c>
      <c r="O118" s="6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8"/>
        <v>40808.208333333336</v>
      </c>
      <c r="O119" s="6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8"/>
        <v>41665.25</v>
      </c>
      <c r="O120" s="6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8"/>
        <v>41806.208333333336</v>
      </c>
      <c r="O121" s="6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8"/>
        <v>42111.208333333328</v>
      </c>
      <c r="O122" s="6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8"/>
        <v>41917.208333333336</v>
      </c>
      <c r="O123" s="6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8"/>
        <v>41970.25</v>
      </c>
      <c r="O124" s="6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8"/>
        <v>42332.25</v>
      </c>
      <c r="O125" s="6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8"/>
        <v>43598.208333333328</v>
      </c>
      <c r="O126" s="6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8"/>
        <v>43362.208333333328</v>
      </c>
      <c r="O127" s="6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8"/>
        <v>42596.208333333328</v>
      </c>
      <c r="O128" s="6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8"/>
        <v>40310.208333333336</v>
      </c>
      <c r="O129" s="6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8"/>
        <v>40417.208333333336</v>
      </c>
      <c r="O130" s="6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ROUND((E131/D131)*100, 0)</f>
        <v>3</v>
      </c>
      <c r="G131" t="s">
        <v>74</v>
      </c>
      <c r="H131">
        <v>55</v>
      </c>
      <c r="I131">
        <f t="shared" ref="I131:I194" si="13">IF(H131=0, 0, ROUND(E131/H131, 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14">(((L131/60)/60/24)+DATE(1970,1,1))</f>
        <v>42038.25</v>
      </c>
      <c r="O131" s="6">
        <f t="shared" ref="O131:O194" si="15">((((M131/60)/60)/24)+DATE(1970,1,1))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 FIND("/", R131)-1)</f>
        <v>food</v>
      </c>
      <c r="T131" t="str">
        <f t="shared" si="11"/>
        <v>food trucks</v>
      </c>
    </row>
    <row r="132" spans="1:20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14"/>
        <v>40842.208333333336</v>
      </c>
      <c r="O132" s="6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ref="T132:T195" si="17">RIGHT(R132, LEN(R132)-FIND("/", R132))</f>
        <v>drama</v>
      </c>
    </row>
    <row r="133" spans="1:20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4"/>
        <v>41607.25</v>
      </c>
      <c r="O133" s="6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4"/>
        <v>43112.25</v>
      </c>
      <c r="O134" s="6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4"/>
        <v>40767.208333333336</v>
      </c>
      <c r="O135" s="6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4"/>
        <v>40713.208333333336</v>
      </c>
      <c r="O136" s="6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4"/>
        <v>41340.25</v>
      </c>
      <c r="O137" s="6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4"/>
        <v>41797.208333333336</v>
      </c>
      <c r="O138" s="6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4"/>
        <v>40457.208333333336</v>
      </c>
      <c r="O139" s="6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4"/>
        <v>41180.208333333336</v>
      </c>
      <c r="O140" s="6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4"/>
        <v>42115.208333333328</v>
      </c>
      <c r="O141" s="6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4"/>
        <v>43156.25</v>
      </c>
      <c r="O142" s="6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4"/>
        <v>42167.208333333328</v>
      </c>
      <c r="O143" s="6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4"/>
        <v>41005.208333333336</v>
      </c>
      <c r="O144" s="6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4"/>
        <v>40357.208333333336</v>
      </c>
      <c r="O145" s="6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4"/>
        <v>43633.208333333328</v>
      </c>
      <c r="O146" s="6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4"/>
        <v>41889.208333333336</v>
      </c>
      <c r="O147" s="6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4"/>
        <v>40855.25</v>
      </c>
      <c r="O148" s="6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4"/>
        <v>42534.208333333328</v>
      </c>
      <c r="O149" s="6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4"/>
        <v>42941.208333333328</v>
      </c>
      <c r="O150" s="6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4"/>
        <v>41275.25</v>
      </c>
      <c r="O151" s="6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4"/>
        <v>43450.25</v>
      </c>
      <c r="O152" s="6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4"/>
        <v>41799.208333333336</v>
      </c>
      <c r="O153" s="6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4"/>
        <v>42783.25</v>
      </c>
      <c r="O154" s="6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4"/>
        <v>41201.208333333336</v>
      </c>
      <c r="O155" s="6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4"/>
        <v>42502.208333333328</v>
      </c>
      <c r="O156" s="6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4"/>
        <v>40262.208333333336</v>
      </c>
      <c r="O157" s="6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4"/>
        <v>43743.208333333328</v>
      </c>
      <c r="O158" s="6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4"/>
        <v>41638.25</v>
      </c>
      <c r="O159" s="6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4"/>
        <v>42346.25</v>
      </c>
      <c r="O160" s="6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4"/>
        <v>43551.208333333328</v>
      </c>
      <c r="O161" s="6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4"/>
        <v>43582.208333333328</v>
      </c>
      <c r="O162" s="6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4"/>
        <v>42270.208333333328</v>
      </c>
      <c r="O163" s="6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4"/>
        <v>43442.25</v>
      </c>
      <c r="O164" s="6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4"/>
        <v>43028.208333333328</v>
      </c>
      <c r="O165" s="6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4"/>
        <v>43016.208333333328</v>
      </c>
      <c r="O166" s="6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4"/>
        <v>42948.208333333328</v>
      </c>
      <c r="O167" s="6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4"/>
        <v>40534.25</v>
      </c>
      <c r="O168" s="6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4"/>
        <v>41435.208333333336</v>
      </c>
      <c r="O169" s="6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4"/>
        <v>43518.25</v>
      </c>
      <c r="O170" s="6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4"/>
        <v>41077.208333333336</v>
      </c>
      <c r="O171" s="6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4"/>
        <v>42950.208333333328</v>
      </c>
      <c r="O172" s="6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4"/>
        <v>41718.208333333336</v>
      </c>
      <c r="O173" s="6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4"/>
        <v>41839.208333333336</v>
      </c>
      <c r="O174" s="6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4"/>
        <v>41412.208333333336</v>
      </c>
      <c r="O175" s="6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4"/>
        <v>42282.208333333328</v>
      </c>
      <c r="O176" s="6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4"/>
        <v>42613.208333333328</v>
      </c>
      <c r="O177" s="6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4"/>
        <v>42616.208333333328</v>
      </c>
      <c r="O178" s="6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4"/>
        <v>40497.25</v>
      </c>
      <c r="O179" s="6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4"/>
        <v>42999.208333333328</v>
      </c>
      <c r="O180" s="6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4"/>
        <v>41350.208333333336</v>
      </c>
      <c r="O181" s="6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4"/>
        <v>40259.208333333336</v>
      </c>
      <c r="O182" s="6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4"/>
        <v>43012.208333333328</v>
      </c>
      <c r="O183" s="6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4"/>
        <v>43631.208333333328</v>
      </c>
      <c r="O184" s="6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4"/>
        <v>40430.208333333336</v>
      </c>
      <c r="O185" s="6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4"/>
        <v>43588.208333333328</v>
      </c>
      <c r="O186" s="6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4"/>
        <v>43233.208333333328</v>
      </c>
      <c r="O187" s="6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4"/>
        <v>41782.208333333336</v>
      </c>
      <c r="O188" s="6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4"/>
        <v>41328.25</v>
      </c>
      <c r="O189" s="6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4"/>
        <v>41975.25</v>
      </c>
      <c r="O190" s="6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4"/>
        <v>42433.25</v>
      </c>
      <c r="O191" s="6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4"/>
        <v>41429.208333333336</v>
      </c>
      <c r="O192" s="6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4"/>
        <v>43536.208333333328</v>
      </c>
      <c r="O193" s="6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14"/>
        <v>41817.208333333336</v>
      </c>
      <c r="O194" s="6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ROUND((E195/D195)*100, 0)</f>
        <v>46</v>
      </c>
      <c r="G195" t="s">
        <v>14</v>
      </c>
      <c r="H195">
        <v>65</v>
      </c>
      <c r="I195">
        <f t="shared" ref="I195:I258" si="19">IF(H195=0, 0, ROUND(E195/H195, 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20">(((L195/60)/60/24)+DATE(1970,1,1))</f>
        <v>43198.208333333328</v>
      </c>
      <c r="O195" s="6">
        <f t="shared" ref="O195:O258" si="21">((((M195/60)/60)/24)+DATE(1970,1,1))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 FIND("/", R195)-1)</f>
        <v>music</v>
      </c>
      <c r="T195" t="str">
        <f t="shared" si="17"/>
        <v>indie rock</v>
      </c>
    </row>
    <row r="196" spans="1:20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20"/>
        <v>42261.208333333328</v>
      </c>
      <c r="O196" s="6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ref="T196:T259" si="23">RIGHT(R196, LEN(R196)-FIND("/", R196))</f>
        <v>metal</v>
      </c>
    </row>
    <row r="197" spans="1:20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20"/>
        <v>43310.208333333328</v>
      </c>
      <c r="O197" s="6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20"/>
        <v>42616.208333333328</v>
      </c>
      <c r="O198" s="6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20"/>
        <v>42909.208333333328</v>
      </c>
      <c r="O199" s="6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20"/>
        <v>40396.208333333336</v>
      </c>
      <c r="O200" s="6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20"/>
        <v>42192.208333333328</v>
      </c>
      <c r="O201" s="6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20"/>
        <v>40262.208333333336</v>
      </c>
      <c r="O202" s="6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20"/>
        <v>41845.208333333336</v>
      </c>
      <c r="O203" s="6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20"/>
        <v>40818.208333333336</v>
      </c>
      <c r="O204" s="6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20"/>
        <v>42752.25</v>
      </c>
      <c r="O205" s="6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20"/>
        <v>40636.208333333336</v>
      </c>
      <c r="O206" s="6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20"/>
        <v>43390.208333333328</v>
      </c>
      <c r="O207" s="6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20"/>
        <v>40236.25</v>
      </c>
      <c r="O208" s="6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20"/>
        <v>43340.208333333328</v>
      </c>
      <c r="O209" s="6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20"/>
        <v>43048.25</v>
      </c>
      <c r="O210" s="6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20"/>
        <v>42496.208333333328</v>
      </c>
      <c r="O211" s="6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20"/>
        <v>42797.25</v>
      </c>
      <c r="O212" s="6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20"/>
        <v>41513.208333333336</v>
      </c>
      <c r="O213" s="6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20"/>
        <v>43814.25</v>
      </c>
      <c r="O214" s="6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20"/>
        <v>40488.208333333336</v>
      </c>
      <c r="O215" s="6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20"/>
        <v>40409.208333333336</v>
      </c>
      <c r="O216" s="6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20"/>
        <v>43509.25</v>
      </c>
      <c r="O217" s="6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20"/>
        <v>40869.25</v>
      </c>
      <c r="O218" s="6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20"/>
        <v>43583.208333333328</v>
      </c>
      <c r="O219" s="6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20"/>
        <v>40858.25</v>
      </c>
      <c r="O220" s="6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20"/>
        <v>41137.208333333336</v>
      </c>
      <c r="O221" s="6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20"/>
        <v>40725.208333333336</v>
      </c>
      <c r="O222" s="6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20"/>
        <v>41081.208333333336</v>
      </c>
      <c r="O223" s="6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20"/>
        <v>41914.208333333336</v>
      </c>
      <c r="O224" s="6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20"/>
        <v>42445.208333333328</v>
      </c>
      <c r="O225" s="6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20"/>
        <v>41906.208333333336</v>
      </c>
      <c r="O226" s="6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20"/>
        <v>41762.208333333336</v>
      </c>
      <c r="O227" s="6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20"/>
        <v>40276.208333333336</v>
      </c>
      <c r="O228" s="6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20"/>
        <v>42139.208333333328</v>
      </c>
      <c r="O229" s="6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20"/>
        <v>42613.208333333328</v>
      </c>
      <c r="O230" s="6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20"/>
        <v>42887.208333333328</v>
      </c>
      <c r="O231" s="6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20"/>
        <v>43805.25</v>
      </c>
      <c r="O232" s="6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20"/>
        <v>41415.208333333336</v>
      </c>
      <c r="O233" s="6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20"/>
        <v>42576.208333333328</v>
      </c>
      <c r="O234" s="6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20"/>
        <v>40706.208333333336</v>
      </c>
      <c r="O235" s="6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20"/>
        <v>42969.208333333328</v>
      </c>
      <c r="O236" s="6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20"/>
        <v>42779.25</v>
      </c>
      <c r="O237" s="6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20"/>
        <v>43641.208333333328</v>
      </c>
      <c r="O238" s="6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20"/>
        <v>41754.208333333336</v>
      </c>
      <c r="O239" s="6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20"/>
        <v>43083.25</v>
      </c>
      <c r="O240" s="6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20"/>
        <v>42245.208333333328</v>
      </c>
      <c r="O241" s="6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20"/>
        <v>40396.208333333336</v>
      </c>
      <c r="O242" s="6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20"/>
        <v>41742.208333333336</v>
      </c>
      <c r="O243" s="6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20"/>
        <v>42865.208333333328</v>
      </c>
      <c r="O244" s="6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20"/>
        <v>43163.25</v>
      </c>
      <c r="O245" s="6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20"/>
        <v>41834.208333333336</v>
      </c>
      <c r="O246" s="6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20"/>
        <v>41736.208333333336</v>
      </c>
      <c r="O247" s="6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20"/>
        <v>41491.208333333336</v>
      </c>
      <c r="O248" s="6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20"/>
        <v>42726.25</v>
      </c>
      <c r="O249" s="6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20"/>
        <v>42004.25</v>
      </c>
      <c r="O250" s="6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20"/>
        <v>42006.25</v>
      </c>
      <c r="O251" s="6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20"/>
        <v>40203.25</v>
      </c>
      <c r="O252" s="6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20"/>
        <v>41252.25</v>
      </c>
      <c r="O253" s="6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20"/>
        <v>41572.208333333336</v>
      </c>
      <c r="O254" s="6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20"/>
        <v>40641.208333333336</v>
      </c>
      <c r="O255" s="6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20"/>
        <v>42787.25</v>
      </c>
      <c r="O256" s="6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20"/>
        <v>40590.25</v>
      </c>
      <c r="O257" s="6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20"/>
        <v>42393.25</v>
      </c>
      <c r="O258" s="6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ROUND((E259/D259)*100, 0)</f>
        <v>146</v>
      </c>
      <c r="G259" t="s">
        <v>20</v>
      </c>
      <c r="H259">
        <v>92</v>
      </c>
      <c r="I259">
        <f t="shared" ref="I259:I322" si="25">IF(H259=0, 0, ROUND(E259/H259, 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26">(((L259/60)/60/24)+DATE(1970,1,1))</f>
        <v>41338.25</v>
      </c>
      <c r="O259" s="6">
        <f t="shared" ref="O259:O322" si="27">((((M259/60)/60)/24)+DATE(1970,1,1))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 FIND("/", R259)-1)</f>
        <v>theater</v>
      </c>
      <c r="T259" t="str">
        <f t="shared" si="23"/>
        <v>plays</v>
      </c>
    </row>
    <row r="260" spans="1:20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26"/>
        <v>42712.25</v>
      </c>
      <c r="O260" s="6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ref="T260:T323" si="29">RIGHT(R260, LEN(R260)-FIND("/", R260))</f>
        <v>plays</v>
      </c>
    </row>
    <row r="261" spans="1:20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26"/>
        <v>41251.25</v>
      </c>
      <c r="O261" s="6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26"/>
        <v>41180.208333333336</v>
      </c>
      <c r="O262" s="6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26"/>
        <v>40415.208333333336</v>
      </c>
      <c r="O263" s="6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26"/>
        <v>40638.208333333336</v>
      </c>
      <c r="O264" s="6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26"/>
        <v>40187.25</v>
      </c>
      <c r="O265" s="6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26"/>
        <v>41317.25</v>
      </c>
      <c r="O266" s="6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26"/>
        <v>42372.25</v>
      </c>
      <c r="O267" s="6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26"/>
        <v>41950.25</v>
      </c>
      <c r="O268" s="6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26"/>
        <v>41206.208333333336</v>
      </c>
      <c r="O269" s="6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26"/>
        <v>41186.208333333336</v>
      </c>
      <c r="O270" s="6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26"/>
        <v>43496.25</v>
      </c>
      <c r="O271" s="6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26"/>
        <v>40514.25</v>
      </c>
      <c r="O272" s="6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26"/>
        <v>42345.25</v>
      </c>
      <c r="O273" s="6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26"/>
        <v>43656.208333333328</v>
      </c>
      <c r="O274" s="6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26"/>
        <v>42995.208333333328</v>
      </c>
      <c r="O275" s="6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26"/>
        <v>43045.25</v>
      </c>
      <c r="O276" s="6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26"/>
        <v>43561.208333333328</v>
      </c>
      <c r="O277" s="6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26"/>
        <v>41018.208333333336</v>
      </c>
      <c r="O278" s="6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26"/>
        <v>40378.208333333336</v>
      </c>
      <c r="O279" s="6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26"/>
        <v>41239.25</v>
      </c>
      <c r="O280" s="6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26"/>
        <v>43346.208333333328</v>
      </c>
      <c r="O281" s="6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26"/>
        <v>43060.25</v>
      </c>
      <c r="O282" s="6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26"/>
        <v>40979.25</v>
      </c>
      <c r="O283" s="6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26"/>
        <v>42701.25</v>
      </c>
      <c r="O284" s="6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26"/>
        <v>42520.208333333328</v>
      </c>
      <c r="O285" s="6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26"/>
        <v>41030.208333333336</v>
      </c>
      <c r="O286" s="6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26"/>
        <v>42623.208333333328</v>
      </c>
      <c r="O287" s="6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26"/>
        <v>42697.25</v>
      </c>
      <c r="O288" s="6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26"/>
        <v>42122.208333333328</v>
      </c>
      <c r="O289" s="6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26"/>
        <v>40982.208333333336</v>
      </c>
      <c r="O290" s="6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26"/>
        <v>42219.208333333328</v>
      </c>
      <c r="O291" s="6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26"/>
        <v>41404.208333333336</v>
      </c>
      <c r="O292" s="6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26"/>
        <v>40831.208333333336</v>
      </c>
      <c r="O293" s="6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26"/>
        <v>40984.208333333336</v>
      </c>
      <c r="O294" s="6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26"/>
        <v>40456.208333333336</v>
      </c>
      <c r="O295" s="6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26"/>
        <v>43399.208333333328</v>
      </c>
      <c r="O296" s="6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26"/>
        <v>41562.208333333336</v>
      </c>
      <c r="O297" s="6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26"/>
        <v>43493.25</v>
      </c>
      <c r="O298" s="6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26"/>
        <v>41653.25</v>
      </c>
      <c r="O299" s="6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26"/>
        <v>42426.25</v>
      </c>
      <c r="O300" s="6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26"/>
        <v>42432.25</v>
      </c>
      <c r="O301" s="6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26"/>
        <v>42977.208333333328</v>
      </c>
      <c r="O302" s="6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26"/>
        <v>42061.25</v>
      </c>
      <c r="O303" s="6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26"/>
        <v>43345.208333333328</v>
      </c>
      <c r="O304" s="6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26"/>
        <v>42376.25</v>
      </c>
      <c r="O305" s="6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26"/>
        <v>42589.208333333328</v>
      </c>
      <c r="O306" s="6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26"/>
        <v>42448.208333333328</v>
      </c>
      <c r="O307" s="6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26"/>
        <v>42930.208333333328</v>
      </c>
      <c r="O308" s="6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26"/>
        <v>41066.208333333336</v>
      </c>
      <c r="O309" s="6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26"/>
        <v>40651.208333333336</v>
      </c>
      <c r="O310" s="6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26"/>
        <v>40807.208333333336</v>
      </c>
      <c r="O311" s="6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26"/>
        <v>40277.208333333336</v>
      </c>
      <c r="O312" s="6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26"/>
        <v>40590.25</v>
      </c>
      <c r="O313" s="6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26"/>
        <v>41572.208333333336</v>
      </c>
      <c r="O314" s="6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26"/>
        <v>40966.25</v>
      </c>
      <c r="O315" s="6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26"/>
        <v>43536.208333333328</v>
      </c>
      <c r="O316" s="6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26"/>
        <v>41783.208333333336</v>
      </c>
      <c r="O317" s="6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26"/>
        <v>43788.25</v>
      </c>
      <c r="O318" s="6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26"/>
        <v>42869.208333333328</v>
      </c>
      <c r="O319" s="6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26"/>
        <v>41684.25</v>
      </c>
      <c r="O320" s="6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26"/>
        <v>40402.208333333336</v>
      </c>
      <c r="O321" s="6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26"/>
        <v>40673.208333333336</v>
      </c>
      <c r="O322" s="6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ROUND((E323/D323)*100, 0)</f>
        <v>94</v>
      </c>
      <c r="G323" t="s">
        <v>14</v>
      </c>
      <c r="H323">
        <v>2468</v>
      </c>
      <c r="I323">
        <f t="shared" ref="I323:I386" si="31">IF(H323=0, 0, ROUND(E323/H323, 2))</f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32">(((L323/60)/60/24)+DATE(1970,1,1))</f>
        <v>40634.208333333336</v>
      </c>
      <c r="O323" s="6">
        <f t="shared" ref="O323:O386" si="33">((((M323/60)/60)/24)+DATE(1970,1,1))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 FIND("/", R323)-1)</f>
        <v>film &amp; video</v>
      </c>
      <c r="T323" t="str">
        <f t="shared" si="29"/>
        <v>shorts</v>
      </c>
    </row>
    <row r="324" spans="1:20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32"/>
        <v>40507.25</v>
      </c>
      <c r="O324" s="6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ref="T324:T387" si="35">RIGHT(R324, LEN(R324)-FIND("/", R324))</f>
        <v>plays</v>
      </c>
    </row>
    <row r="325" spans="1:20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32"/>
        <v>41725.208333333336</v>
      </c>
      <c r="O325" s="6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32"/>
        <v>42176.208333333328</v>
      </c>
      <c r="O326" s="6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32"/>
        <v>43267.208333333328</v>
      </c>
      <c r="O327" s="6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32"/>
        <v>42364.25</v>
      </c>
      <c r="O328" s="6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32"/>
        <v>43705.208333333328</v>
      </c>
      <c r="O329" s="6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32"/>
        <v>43434.25</v>
      </c>
      <c r="O330" s="6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32"/>
        <v>42716.25</v>
      </c>
      <c r="O331" s="6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32"/>
        <v>43077.25</v>
      </c>
      <c r="O332" s="6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32"/>
        <v>40896.25</v>
      </c>
      <c r="O333" s="6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32"/>
        <v>41361.208333333336</v>
      </c>
      <c r="O334" s="6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32"/>
        <v>43424.25</v>
      </c>
      <c r="O335" s="6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32"/>
        <v>43110.25</v>
      </c>
      <c r="O336" s="6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32"/>
        <v>43784.25</v>
      </c>
      <c r="O337" s="6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32"/>
        <v>40527.25</v>
      </c>
      <c r="O338" s="6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32"/>
        <v>43780.25</v>
      </c>
      <c r="O339" s="6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32"/>
        <v>40821.208333333336</v>
      </c>
      <c r="O340" s="6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32"/>
        <v>42949.208333333328</v>
      </c>
      <c r="O341" s="6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32"/>
        <v>40889.25</v>
      </c>
      <c r="O342" s="6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32"/>
        <v>42244.208333333328</v>
      </c>
      <c r="O343" s="6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32"/>
        <v>41475.208333333336</v>
      </c>
      <c r="O344" s="6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32"/>
        <v>41597.25</v>
      </c>
      <c r="O345" s="6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32"/>
        <v>43122.25</v>
      </c>
      <c r="O346" s="6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32"/>
        <v>42194.208333333328</v>
      </c>
      <c r="O347" s="6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32"/>
        <v>42971.208333333328</v>
      </c>
      <c r="O348" s="6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32"/>
        <v>42046.25</v>
      </c>
      <c r="O349" s="6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32"/>
        <v>42782.25</v>
      </c>
      <c r="O350" s="6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32"/>
        <v>42930.208333333328</v>
      </c>
      <c r="O351" s="6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32"/>
        <v>42144.208333333328</v>
      </c>
      <c r="O352" s="6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32"/>
        <v>42240.208333333328</v>
      </c>
      <c r="O353" s="6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32"/>
        <v>42315.25</v>
      </c>
      <c r="O354" s="6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32"/>
        <v>43651.208333333328</v>
      </c>
      <c r="O355" s="6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32"/>
        <v>41520.208333333336</v>
      </c>
      <c r="O356" s="6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32"/>
        <v>42757.25</v>
      </c>
      <c r="O357" s="6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32"/>
        <v>40922.25</v>
      </c>
      <c r="O358" s="6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32"/>
        <v>42250.208333333328</v>
      </c>
      <c r="O359" s="6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32"/>
        <v>43322.208333333328</v>
      </c>
      <c r="O360" s="6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32"/>
        <v>40782.208333333336</v>
      </c>
      <c r="O361" s="6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32"/>
        <v>40544.25</v>
      </c>
      <c r="O362" s="6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32"/>
        <v>43015.208333333328</v>
      </c>
      <c r="O363" s="6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32"/>
        <v>40570.25</v>
      </c>
      <c r="O364" s="6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32"/>
        <v>40904.25</v>
      </c>
      <c r="O365" s="6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32"/>
        <v>43164.25</v>
      </c>
      <c r="O366" s="6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32"/>
        <v>42733.25</v>
      </c>
      <c r="O367" s="6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32"/>
        <v>40546.25</v>
      </c>
      <c r="O368" s="6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32"/>
        <v>41930.208333333336</v>
      </c>
      <c r="O369" s="6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32"/>
        <v>40464.208333333336</v>
      </c>
      <c r="O370" s="6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32"/>
        <v>41308.25</v>
      </c>
      <c r="O371" s="6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32"/>
        <v>43570.208333333328</v>
      </c>
      <c r="O372" s="6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32"/>
        <v>42043.25</v>
      </c>
      <c r="O373" s="6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32"/>
        <v>42012.25</v>
      </c>
      <c r="O374" s="6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32"/>
        <v>42964.208333333328</v>
      </c>
      <c r="O375" s="6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32"/>
        <v>43476.25</v>
      </c>
      <c r="O376" s="6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32"/>
        <v>42293.208333333328</v>
      </c>
      <c r="O377" s="6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32"/>
        <v>41826.208333333336</v>
      </c>
      <c r="O378" s="6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32"/>
        <v>43760.208333333328</v>
      </c>
      <c r="O379" s="6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32"/>
        <v>43241.208333333328</v>
      </c>
      <c r="O380" s="6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32"/>
        <v>40843.208333333336</v>
      </c>
      <c r="O381" s="6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32"/>
        <v>41448.208333333336</v>
      </c>
      <c r="O382" s="6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32"/>
        <v>42163.208333333328</v>
      </c>
      <c r="O383" s="6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32"/>
        <v>43024.208333333328</v>
      </c>
      <c r="O384" s="6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32"/>
        <v>43509.25</v>
      </c>
      <c r="O385" s="6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32"/>
        <v>42776.25</v>
      </c>
      <c r="O386" s="6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ROUND((E387/D387)*100, 0)</f>
        <v>146</v>
      </c>
      <c r="G387" t="s">
        <v>20</v>
      </c>
      <c r="H387">
        <v>1137</v>
      </c>
      <c r="I387">
        <f t="shared" ref="I387:I450" si="37">IF(H387=0, 0, ROUND(E387/H387, 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38">(((L387/60)/60/24)+DATE(1970,1,1))</f>
        <v>43553.208333333328</v>
      </c>
      <c r="O387" s="6">
        <f t="shared" ref="O387:O450" si="39">((((M387/60)/60)/24)+DATE(1970,1,1))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 FIND("/", R387)-1)</f>
        <v>publishing</v>
      </c>
      <c r="T387" t="str">
        <f t="shared" si="35"/>
        <v>nonfiction</v>
      </c>
    </row>
    <row r="388" spans="1:20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38"/>
        <v>40355.208333333336</v>
      </c>
      <c r="O388" s="6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ref="T388:T451" si="41">RIGHT(R388, LEN(R388)-FIND("/", R388))</f>
        <v>plays</v>
      </c>
    </row>
    <row r="389" spans="1:20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38"/>
        <v>41072.208333333336</v>
      </c>
      <c r="O389" s="6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38"/>
        <v>40912.25</v>
      </c>
      <c r="O390" s="6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38"/>
        <v>40479.208333333336</v>
      </c>
      <c r="O391" s="6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38"/>
        <v>41530.208333333336</v>
      </c>
      <c r="O392" s="6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38"/>
        <v>41653.25</v>
      </c>
      <c r="O393" s="6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38"/>
        <v>40549.25</v>
      </c>
      <c r="O394" s="6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38"/>
        <v>42933.208333333328</v>
      </c>
      <c r="O395" s="6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38"/>
        <v>41484.208333333336</v>
      </c>
      <c r="O396" s="6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38"/>
        <v>40885.25</v>
      </c>
      <c r="O397" s="6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38"/>
        <v>43378.208333333328</v>
      </c>
      <c r="O398" s="6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38"/>
        <v>41417.208333333336</v>
      </c>
      <c r="O399" s="6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38"/>
        <v>43228.208333333328</v>
      </c>
      <c r="O400" s="6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38"/>
        <v>40576.25</v>
      </c>
      <c r="O401" s="6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38"/>
        <v>41502.208333333336</v>
      </c>
      <c r="O402" s="6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38"/>
        <v>43765.208333333328</v>
      </c>
      <c r="O403" s="6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38"/>
        <v>40914.25</v>
      </c>
      <c r="O404" s="6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38"/>
        <v>40310.208333333336</v>
      </c>
      <c r="O405" s="6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38"/>
        <v>43053.25</v>
      </c>
      <c r="O406" s="6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38"/>
        <v>43255.208333333328</v>
      </c>
      <c r="O407" s="6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38"/>
        <v>41304.25</v>
      </c>
      <c r="O408" s="6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38"/>
        <v>43751.208333333328</v>
      </c>
      <c r="O409" s="6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38"/>
        <v>42541.208333333328</v>
      </c>
      <c r="O410" s="6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38"/>
        <v>42843.208333333328</v>
      </c>
      <c r="O411" s="6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38"/>
        <v>42122.208333333328</v>
      </c>
      <c r="O412" s="6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38"/>
        <v>42884.208333333328</v>
      </c>
      <c r="O413" s="6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38"/>
        <v>41642.25</v>
      </c>
      <c r="O414" s="6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38"/>
        <v>43431.25</v>
      </c>
      <c r="O415" s="6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38"/>
        <v>40288.208333333336</v>
      </c>
      <c r="O416" s="6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38"/>
        <v>40921.25</v>
      </c>
      <c r="O417" s="6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38"/>
        <v>40560.25</v>
      </c>
      <c r="O418" s="6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38"/>
        <v>43407.208333333328</v>
      </c>
      <c r="O419" s="6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38"/>
        <v>41035.208333333336</v>
      </c>
      <c r="O420" s="6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38"/>
        <v>40899.25</v>
      </c>
      <c r="O421" s="6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38"/>
        <v>42911.208333333328</v>
      </c>
      <c r="O422" s="6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38"/>
        <v>42915.208333333328</v>
      </c>
      <c r="O423" s="6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38"/>
        <v>40285.208333333336</v>
      </c>
      <c r="O424" s="6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38"/>
        <v>40808.208333333336</v>
      </c>
      <c r="O425" s="6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38"/>
        <v>43208.208333333328</v>
      </c>
      <c r="O426" s="6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38"/>
        <v>42213.208333333328</v>
      </c>
      <c r="O427" s="6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38"/>
        <v>41332.25</v>
      </c>
      <c r="O428" s="6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38"/>
        <v>41895.208333333336</v>
      </c>
      <c r="O429" s="6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38"/>
        <v>40585.25</v>
      </c>
      <c r="O430" s="6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38"/>
        <v>41680.25</v>
      </c>
      <c r="O431" s="6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38"/>
        <v>43737.208333333328</v>
      </c>
      <c r="O432" s="6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38"/>
        <v>43273.208333333328</v>
      </c>
      <c r="O433" s="6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38"/>
        <v>41761.208333333336</v>
      </c>
      <c r="O434" s="6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38"/>
        <v>41603.25</v>
      </c>
      <c r="O435" s="6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38"/>
        <v>42705.25</v>
      </c>
      <c r="O436" s="6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38"/>
        <v>41988.25</v>
      </c>
      <c r="O437" s="6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38"/>
        <v>43575.208333333328</v>
      </c>
      <c r="O438" s="6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38"/>
        <v>42260.208333333328</v>
      </c>
      <c r="O439" s="6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38"/>
        <v>41337.25</v>
      </c>
      <c r="O440" s="6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38"/>
        <v>42680.208333333328</v>
      </c>
      <c r="O441" s="6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38"/>
        <v>42916.208333333328</v>
      </c>
      <c r="O442" s="6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38"/>
        <v>41025.208333333336</v>
      </c>
      <c r="O443" s="6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38"/>
        <v>42980.208333333328</v>
      </c>
      <c r="O444" s="6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38"/>
        <v>40451.208333333336</v>
      </c>
      <c r="O445" s="6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38"/>
        <v>40748.208333333336</v>
      </c>
      <c r="O446" s="6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38"/>
        <v>40515.25</v>
      </c>
      <c r="O447" s="6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38"/>
        <v>41261.25</v>
      </c>
      <c r="O448" s="6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38"/>
        <v>43088.25</v>
      </c>
      <c r="O449" s="6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38"/>
        <v>41378.208333333336</v>
      </c>
      <c r="O450" s="6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ROUND((E451/D451)*100, 0)</f>
        <v>967</v>
      </c>
      <c r="G451" t="s">
        <v>20</v>
      </c>
      <c r="H451">
        <v>86</v>
      </c>
      <c r="I451">
        <f t="shared" ref="I451:I514" si="43">IF(H451=0, 0, ROUND(E451/H451, 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44">(((L451/60)/60/24)+DATE(1970,1,1))</f>
        <v>43530.25</v>
      </c>
      <c r="O451" s="6">
        <f t="shared" ref="O451:O514" si="45">((((M451/60)/60)/24)+DATE(1970,1,1))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 FIND("/", R451)-1)</f>
        <v>games</v>
      </c>
      <c r="T451" t="str">
        <f t="shared" si="41"/>
        <v>video games</v>
      </c>
    </row>
    <row r="452" spans="1:20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44"/>
        <v>43394.208333333328</v>
      </c>
      <c r="O452" s="6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ref="T452:T515" si="47">RIGHT(R452, LEN(R452)-FIND("/", R452))</f>
        <v>animation</v>
      </c>
    </row>
    <row r="453" spans="1:20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44"/>
        <v>42935.208333333328</v>
      </c>
      <c r="O453" s="6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44"/>
        <v>40365.208333333336</v>
      </c>
      <c r="O454" s="6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44"/>
        <v>42705.25</v>
      </c>
      <c r="O455" s="6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44"/>
        <v>41568.208333333336</v>
      </c>
      <c r="O456" s="6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44"/>
        <v>40809.208333333336</v>
      </c>
      <c r="O457" s="6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44"/>
        <v>43141.25</v>
      </c>
      <c r="O458" s="6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44"/>
        <v>42657.208333333328</v>
      </c>
      <c r="O459" s="6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44"/>
        <v>40265.208333333336</v>
      </c>
      <c r="O460" s="6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44"/>
        <v>42001.25</v>
      </c>
      <c r="O461" s="6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44"/>
        <v>40399.208333333336</v>
      </c>
      <c r="O462" s="6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44"/>
        <v>41757.208333333336</v>
      </c>
      <c r="O463" s="6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44"/>
        <v>41304.25</v>
      </c>
      <c r="O464" s="6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44"/>
        <v>41639.25</v>
      </c>
      <c r="O465" s="6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44"/>
        <v>43142.25</v>
      </c>
      <c r="O466" s="6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44"/>
        <v>43127.25</v>
      </c>
      <c r="O467" s="6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44"/>
        <v>41409.208333333336</v>
      </c>
      <c r="O468" s="6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44"/>
        <v>42331.25</v>
      </c>
      <c r="O469" s="6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44"/>
        <v>43569.208333333328</v>
      </c>
      <c r="O470" s="6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44"/>
        <v>42142.208333333328</v>
      </c>
      <c r="O471" s="6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44"/>
        <v>42716.25</v>
      </c>
      <c r="O472" s="6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44"/>
        <v>41031.208333333336</v>
      </c>
      <c r="O473" s="6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44"/>
        <v>43535.208333333328</v>
      </c>
      <c r="O474" s="6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44"/>
        <v>43277.208333333328</v>
      </c>
      <c r="O475" s="6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44"/>
        <v>41989.25</v>
      </c>
      <c r="O476" s="6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44"/>
        <v>41450.208333333336</v>
      </c>
      <c r="O477" s="6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44"/>
        <v>43322.208333333328</v>
      </c>
      <c r="O478" s="6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44"/>
        <v>40720.208333333336</v>
      </c>
      <c r="O479" s="6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44"/>
        <v>42072.208333333328</v>
      </c>
      <c r="O480" s="6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44"/>
        <v>42945.208333333328</v>
      </c>
      <c r="O481" s="6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44"/>
        <v>40248.25</v>
      </c>
      <c r="O482" s="6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44"/>
        <v>41913.208333333336</v>
      </c>
      <c r="O483" s="6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44"/>
        <v>40963.25</v>
      </c>
      <c r="O484" s="6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44"/>
        <v>43811.25</v>
      </c>
      <c r="O485" s="6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44"/>
        <v>41855.208333333336</v>
      </c>
      <c r="O486" s="6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44"/>
        <v>43626.208333333328</v>
      </c>
      <c r="O487" s="6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44"/>
        <v>43168.25</v>
      </c>
      <c r="O488" s="6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44"/>
        <v>42845.208333333328</v>
      </c>
      <c r="O489" s="6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44"/>
        <v>42403.25</v>
      </c>
      <c r="O490" s="6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44"/>
        <v>40406.208333333336</v>
      </c>
      <c r="O491" s="6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44"/>
        <v>43786.25</v>
      </c>
      <c r="O492" s="6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44"/>
        <v>41456.208333333336</v>
      </c>
      <c r="O493" s="6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44"/>
        <v>40336.208333333336</v>
      </c>
      <c r="O494" s="6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44"/>
        <v>43645.208333333328</v>
      </c>
      <c r="O495" s="6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44"/>
        <v>40990.208333333336</v>
      </c>
      <c r="O496" s="6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44"/>
        <v>41800.208333333336</v>
      </c>
      <c r="O497" s="6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44"/>
        <v>42876.208333333328</v>
      </c>
      <c r="O498" s="6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44"/>
        <v>42724.25</v>
      </c>
      <c r="O499" s="6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44"/>
        <v>42005.25</v>
      </c>
      <c r="O500" s="6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44"/>
        <v>42444.208333333328</v>
      </c>
      <c r="O501" s="6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44"/>
        <v>41395.208333333336</v>
      </c>
      <c r="O502" s="6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44"/>
        <v>41345.208333333336</v>
      </c>
      <c r="O503" s="6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44"/>
        <v>41117.208333333336</v>
      </c>
      <c r="O504" s="6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44"/>
        <v>42186.208333333328</v>
      </c>
      <c r="O505" s="6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44"/>
        <v>42142.208333333328</v>
      </c>
      <c r="O506" s="6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44"/>
        <v>41341.25</v>
      </c>
      <c r="O507" s="6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44"/>
        <v>43062.25</v>
      </c>
      <c r="O508" s="6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44"/>
        <v>41373.208333333336</v>
      </c>
      <c r="O509" s="6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44"/>
        <v>43310.208333333328</v>
      </c>
      <c r="O510" s="6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44"/>
        <v>41034.208333333336</v>
      </c>
      <c r="O511" s="6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44"/>
        <v>43251.208333333328</v>
      </c>
      <c r="O512" s="6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44"/>
        <v>43671.208333333328</v>
      </c>
      <c r="O513" s="6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44"/>
        <v>41825.208333333336</v>
      </c>
      <c r="O514" s="6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ROUND((E515/D515)*100, 0)</f>
        <v>39</v>
      </c>
      <c r="G515" t="s">
        <v>74</v>
      </c>
      <c r="H515">
        <v>35</v>
      </c>
      <c r="I515">
        <f t="shared" ref="I515:I578" si="49">IF(H515=0, 0, ROUND(E515/H515, 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50">(((L515/60)/60/24)+DATE(1970,1,1))</f>
        <v>40430.208333333336</v>
      </c>
      <c r="O515" s="6">
        <f t="shared" ref="O515:O578" si="51">((((M515/60)/60)/24)+DATE(1970,1,1))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 FIND("/", R515)-1)</f>
        <v>film &amp; video</v>
      </c>
      <c r="T515" t="str">
        <f t="shared" si="47"/>
        <v>television</v>
      </c>
    </row>
    <row r="516" spans="1:20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50"/>
        <v>41614.25</v>
      </c>
      <c r="O516" s="6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ref="T516:T579" si="53">RIGHT(R516, LEN(R516)-FIND("/", R516))</f>
        <v>rock</v>
      </c>
    </row>
    <row r="517" spans="1:20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50"/>
        <v>40900.25</v>
      </c>
      <c r="O517" s="6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50"/>
        <v>40396.208333333336</v>
      </c>
      <c r="O518" s="6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50"/>
        <v>42860.208333333328</v>
      </c>
      <c r="O519" s="6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50"/>
        <v>43154.25</v>
      </c>
      <c r="O520" s="6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50"/>
        <v>42012.25</v>
      </c>
      <c r="O521" s="6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50"/>
        <v>43574.208333333328</v>
      </c>
      <c r="O522" s="6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50"/>
        <v>42605.208333333328</v>
      </c>
      <c r="O523" s="6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50"/>
        <v>41093.208333333336</v>
      </c>
      <c r="O524" s="6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50"/>
        <v>40241.25</v>
      </c>
      <c r="O525" s="6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50"/>
        <v>40294.208333333336</v>
      </c>
      <c r="O526" s="6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50"/>
        <v>40505.25</v>
      </c>
      <c r="O527" s="6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50"/>
        <v>42364.25</v>
      </c>
      <c r="O528" s="6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50"/>
        <v>42405.25</v>
      </c>
      <c r="O529" s="6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50"/>
        <v>41601.25</v>
      </c>
      <c r="O530" s="6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50"/>
        <v>41769.208333333336</v>
      </c>
      <c r="O531" s="6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50"/>
        <v>40421.208333333336</v>
      </c>
      <c r="O532" s="6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50"/>
        <v>41589.25</v>
      </c>
      <c r="O533" s="6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50"/>
        <v>43125.25</v>
      </c>
      <c r="O534" s="6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50"/>
        <v>41479.208333333336</v>
      </c>
      <c r="O535" s="6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50"/>
        <v>43329.208333333328</v>
      </c>
      <c r="O536" s="6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50"/>
        <v>43259.208333333328</v>
      </c>
      <c r="O537" s="6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50"/>
        <v>40414.208333333336</v>
      </c>
      <c r="O538" s="6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50"/>
        <v>43342.208333333328</v>
      </c>
      <c r="O539" s="6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50"/>
        <v>41539.208333333336</v>
      </c>
      <c r="O540" s="6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50"/>
        <v>43647.208333333328</v>
      </c>
      <c r="O541" s="6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50"/>
        <v>43225.208333333328</v>
      </c>
      <c r="O542" s="6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50"/>
        <v>42165.208333333328</v>
      </c>
      <c r="O543" s="6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50"/>
        <v>42391.25</v>
      </c>
      <c r="O544" s="6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50"/>
        <v>41528.208333333336</v>
      </c>
      <c r="O545" s="6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50"/>
        <v>42377.25</v>
      </c>
      <c r="O546" s="6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50"/>
        <v>43824.25</v>
      </c>
      <c r="O547" s="6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50"/>
        <v>43360.208333333328</v>
      </c>
      <c r="O548" s="6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50"/>
        <v>42029.25</v>
      </c>
      <c r="O549" s="6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50"/>
        <v>42461.208333333328</v>
      </c>
      <c r="O550" s="6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50"/>
        <v>41422.208333333336</v>
      </c>
      <c r="O551" s="6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50"/>
        <v>40968.25</v>
      </c>
      <c r="O552" s="6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50"/>
        <v>41993.25</v>
      </c>
      <c r="O553" s="6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50"/>
        <v>42700.25</v>
      </c>
      <c r="O554" s="6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50"/>
        <v>40545.25</v>
      </c>
      <c r="O555" s="6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50"/>
        <v>42723.25</v>
      </c>
      <c r="O556" s="6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50"/>
        <v>41731.208333333336</v>
      </c>
      <c r="O557" s="6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50"/>
        <v>40792.208333333336</v>
      </c>
      <c r="O558" s="6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50"/>
        <v>42279.208333333328</v>
      </c>
      <c r="O559" s="6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50"/>
        <v>42424.25</v>
      </c>
      <c r="O560" s="6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50"/>
        <v>42584.208333333328</v>
      </c>
      <c r="O561" s="6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50"/>
        <v>40865.25</v>
      </c>
      <c r="O562" s="6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50"/>
        <v>40833.208333333336</v>
      </c>
      <c r="O563" s="6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50"/>
        <v>43536.208333333328</v>
      </c>
      <c r="O564" s="6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50"/>
        <v>43417.25</v>
      </c>
      <c r="O565" s="6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50"/>
        <v>42078.208333333328</v>
      </c>
      <c r="O566" s="6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50"/>
        <v>40862.25</v>
      </c>
      <c r="O567" s="6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50"/>
        <v>42424.25</v>
      </c>
      <c r="O568" s="6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50"/>
        <v>41830.208333333336</v>
      </c>
      <c r="O569" s="6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50"/>
        <v>40374.208333333336</v>
      </c>
      <c r="O570" s="6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50"/>
        <v>40554.25</v>
      </c>
      <c r="O571" s="6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50"/>
        <v>41993.25</v>
      </c>
      <c r="O572" s="6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50"/>
        <v>42174.208333333328</v>
      </c>
      <c r="O573" s="6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50"/>
        <v>42275.208333333328</v>
      </c>
      <c r="O574" s="6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50"/>
        <v>41761.208333333336</v>
      </c>
      <c r="O575" s="6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50"/>
        <v>43806.25</v>
      </c>
      <c r="O576" s="6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50"/>
        <v>41779.208333333336</v>
      </c>
      <c r="O577" s="6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50"/>
        <v>43040.208333333328</v>
      </c>
      <c r="O578" s="6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ROUND((E579/D579)*100, 0)</f>
        <v>19</v>
      </c>
      <c r="G579" t="s">
        <v>74</v>
      </c>
      <c r="H579">
        <v>37</v>
      </c>
      <c r="I579">
        <f t="shared" ref="I579:I642" si="55">IF(H579=0, 0, ROUND(E579/H579, 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56">(((L579/60)/60/24)+DATE(1970,1,1))</f>
        <v>40613.25</v>
      </c>
      <c r="O579" s="6">
        <f t="shared" ref="O579:O642" si="57">((((M579/60)/60)/24)+DATE(1970,1,1))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 FIND("/", R579)-1)</f>
        <v>music</v>
      </c>
      <c r="T579" t="str">
        <f t="shared" si="53"/>
        <v>jazz</v>
      </c>
    </row>
    <row r="580" spans="1:20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56"/>
        <v>40878.25</v>
      </c>
      <c r="O580" s="6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ref="T580:T643" si="59">RIGHT(R580, LEN(R580)-FIND("/", R580))</f>
        <v>science fiction</v>
      </c>
    </row>
    <row r="581" spans="1:20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56"/>
        <v>40762.208333333336</v>
      </c>
      <c r="O581" s="6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56"/>
        <v>41696.25</v>
      </c>
      <c r="O582" s="6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56"/>
        <v>40662.208333333336</v>
      </c>
      <c r="O583" s="6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56"/>
        <v>42165.208333333328</v>
      </c>
      <c r="O584" s="6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56"/>
        <v>40959.25</v>
      </c>
      <c r="O585" s="6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56"/>
        <v>41024.208333333336</v>
      </c>
      <c r="O586" s="6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56"/>
        <v>40255.208333333336</v>
      </c>
      <c r="O587" s="6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56"/>
        <v>40499.25</v>
      </c>
      <c r="O588" s="6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56"/>
        <v>43484.25</v>
      </c>
      <c r="O589" s="6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56"/>
        <v>40262.208333333336</v>
      </c>
      <c r="O590" s="6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56"/>
        <v>42190.208333333328</v>
      </c>
      <c r="O591" s="6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56"/>
        <v>41994.25</v>
      </c>
      <c r="O592" s="6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56"/>
        <v>40373.208333333336</v>
      </c>
      <c r="O593" s="6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56"/>
        <v>41789.208333333336</v>
      </c>
      <c r="O594" s="6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56"/>
        <v>41724.208333333336</v>
      </c>
      <c r="O595" s="6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56"/>
        <v>42548.208333333328</v>
      </c>
      <c r="O596" s="6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56"/>
        <v>40253.208333333336</v>
      </c>
      <c r="O597" s="6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56"/>
        <v>42434.25</v>
      </c>
      <c r="O598" s="6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56"/>
        <v>43786.25</v>
      </c>
      <c r="O599" s="6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56"/>
        <v>40344.208333333336</v>
      </c>
      <c r="O600" s="6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56"/>
        <v>42047.25</v>
      </c>
      <c r="O601" s="6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56"/>
        <v>41485.208333333336</v>
      </c>
      <c r="O602" s="6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56"/>
        <v>41789.208333333336</v>
      </c>
      <c r="O603" s="6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56"/>
        <v>42160.208333333328</v>
      </c>
      <c r="O604" s="6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56"/>
        <v>43573.208333333328</v>
      </c>
      <c r="O605" s="6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56"/>
        <v>40565.25</v>
      </c>
      <c r="O606" s="6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56"/>
        <v>42280.208333333328</v>
      </c>
      <c r="O607" s="6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56"/>
        <v>42436.25</v>
      </c>
      <c r="O608" s="6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56"/>
        <v>41721.208333333336</v>
      </c>
      <c r="O609" s="6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56"/>
        <v>43530.25</v>
      </c>
      <c r="O610" s="6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56"/>
        <v>43481.25</v>
      </c>
      <c r="O611" s="6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56"/>
        <v>41259.25</v>
      </c>
      <c r="O612" s="6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56"/>
        <v>41480.208333333336</v>
      </c>
      <c r="O613" s="6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56"/>
        <v>40474.208333333336</v>
      </c>
      <c r="O614" s="6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56"/>
        <v>42973.208333333328</v>
      </c>
      <c r="O615" s="6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56"/>
        <v>42746.25</v>
      </c>
      <c r="O616" s="6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56"/>
        <v>42489.208333333328</v>
      </c>
      <c r="O617" s="6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56"/>
        <v>41537.208333333336</v>
      </c>
      <c r="O618" s="6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56"/>
        <v>41794.208333333336</v>
      </c>
      <c r="O619" s="6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56"/>
        <v>41396.208333333336</v>
      </c>
      <c r="O620" s="6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56"/>
        <v>40669.208333333336</v>
      </c>
      <c r="O621" s="6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56"/>
        <v>42559.208333333328</v>
      </c>
      <c r="O622" s="6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56"/>
        <v>42626.208333333328</v>
      </c>
      <c r="O623" s="6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56"/>
        <v>43205.208333333328</v>
      </c>
      <c r="O624" s="6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56"/>
        <v>42201.208333333328</v>
      </c>
      <c r="O625" s="6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56"/>
        <v>42029.25</v>
      </c>
      <c r="O626" s="6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56"/>
        <v>43857.25</v>
      </c>
      <c r="O627" s="6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56"/>
        <v>40449.208333333336</v>
      </c>
      <c r="O628" s="6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56"/>
        <v>40345.208333333336</v>
      </c>
      <c r="O629" s="6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56"/>
        <v>40455.208333333336</v>
      </c>
      <c r="O630" s="6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56"/>
        <v>42557.208333333328</v>
      </c>
      <c r="O631" s="6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56"/>
        <v>43586.208333333328</v>
      </c>
      <c r="O632" s="6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56"/>
        <v>43550.208333333328</v>
      </c>
      <c r="O633" s="6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56"/>
        <v>41945.208333333336</v>
      </c>
      <c r="O634" s="6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56"/>
        <v>42315.25</v>
      </c>
      <c r="O635" s="6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56"/>
        <v>42819.208333333328</v>
      </c>
      <c r="O636" s="6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56"/>
        <v>41314.25</v>
      </c>
      <c r="O637" s="6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56"/>
        <v>40926.25</v>
      </c>
      <c r="O638" s="6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56"/>
        <v>42688.25</v>
      </c>
      <c r="O639" s="6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56"/>
        <v>40386.208333333336</v>
      </c>
      <c r="O640" s="6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56"/>
        <v>43309.208333333328</v>
      </c>
      <c r="O641" s="6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56"/>
        <v>42387.25</v>
      </c>
      <c r="O642" s="6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ROUND((E643/D643)*100, 0)</f>
        <v>120</v>
      </c>
      <c r="G643" t="s">
        <v>20</v>
      </c>
      <c r="H643">
        <v>194</v>
      </c>
      <c r="I643">
        <f t="shared" ref="I643:I706" si="61">IF(H643=0, 0, ROUND(E643/H643, 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62">(((L643/60)/60/24)+DATE(1970,1,1))</f>
        <v>42786.25</v>
      </c>
      <c r="O643" s="6">
        <f t="shared" ref="O643:O706" si="63">((((M643/60)/60)/24)+DATE(1970,1,1))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 FIND("/", R643)-1)</f>
        <v>theater</v>
      </c>
      <c r="T643" t="str">
        <f t="shared" si="59"/>
        <v>plays</v>
      </c>
    </row>
    <row r="644" spans="1:20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62"/>
        <v>43451.25</v>
      </c>
      <c r="O644" s="6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ref="T644:T707" si="65">RIGHT(R644, LEN(R644)-FIND("/", R644))</f>
        <v>wearables</v>
      </c>
    </row>
    <row r="645" spans="1:20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62"/>
        <v>42795.25</v>
      </c>
      <c r="O645" s="6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62"/>
        <v>43452.25</v>
      </c>
      <c r="O646" s="6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62"/>
        <v>43369.208333333328</v>
      </c>
      <c r="O647" s="6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62"/>
        <v>41346.208333333336</v>
      </c>
      <c r="O648" s="6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62"/>
        <v>43199.208333333328</v>
      </c>
      <c r="O649" s="6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62"/>
        <v>42922.208333333328</v>
      </c>
      <c r="O650" s="6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62"/>
        <v>40471.208333333336</v>
      </c>
      <c r="O651" s="6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62"/>
        <v>41828.208333333336</v>
      </c>
      <c r="O652" s="6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62"/>
        <v>41692.25</v>
      </c>
      <c r="O653" s="6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62"/>
        <v>42587.208333333328</v>
      </c>
      <c r="O654" s="6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62"/>
        <v>42468.208333333328</v>
      </c>
      <c r="O655" s="6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62"/>
        <v>42240.208333333328</v>
      </c>
      <c r="O656" s="6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62"/>
        <v>42796.25</v>
      </c>
      <c r="O657" s="6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62"/>
        <v>43097.25</v>
      </c>
      <c r="O658" s="6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62"/>
        <v>43096.25</v>
      </c>
      <c r="O659" s="6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62"/>
        <v>42246.208333333328</v>
      </c>
      <c r="O660" s="6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62"/>
        <v>40570.25</v>
      </c>
      <c r="O661" s="6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62"/>
        <v>42237.208333333328</v>
      </c>
      <c r="O662" s="6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62"/>
        <v>40996.208333333336</v>
      </c>
      <c r="O663" s="6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62"/>
        <v>43443.25</v>
      </c>
      <c r="O664" s="6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62"/>
        <v>40458.208333333336</v>
      </c>
      <c r="O665" s="6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62"/>
        <v>40959.25</v>
      </c>
      <c r="O666" s="6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62"/>
        <v>40733.208333333336</v>
      </c>
      <c r="O667" s="6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62"/>
        <v>41516.208333333336</v>
      </c>
      <c r="O668" s="6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62"/>
        <v>41892.208333333336</v>
      </c>
      <c r="O669" s="6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62"/>
        <v>41122.208333333336</v>
      </c>
      <c r="O670" s="6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62"/>
        <v>42912.208333333328</v>
      </c>
      <c r="O671" s="6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62"/>
        <v>42425.25</v>
      </c>
      <c r="O672" s="6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62"/>
        <v>40390.208333333336</v>
      </c>
      <c r="O673" s="6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62"/>
        <v>43180.208333333328</v>
      </c>
      <c r="O674" s="6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62"/>
        <v>42475.208333333328</v>
      </c>
      <c r="O675" s="6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62"/>
        <v>40774.208333333336</v>
      </c>
      <c r="O676" s="6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62"/>
        <v>43719.208333333328</v>
      </c>
      <c r="O677" s="6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62"/>
        <v>41178.208333333336</v>
      </c>
      <c r="O678" s="6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62"/>
        <v>42561.208333333328</v>
      </c>
      <c r="O679" s="6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62"/>
        <v>43484.25</v>
      </c>
      <c r="O680" s="6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62"/>
        <v>43756.208333333328</v>
      </c>
      <c r="O681" s="6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62"/>
        <v>43813.25</v>
      </c>
      <c r="O682" s="6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62"/>
        <v>40898.25</v>
      </c>
      <c r="O683" s="6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62"/>
        <v>41619.25</v>
      </c>
      <c r="O684" s="6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62"/>
        <v>43359.208333333328</v>
      </c>
      <c r="O685" s="6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62"/>
        <v>40358.208333333336</v>
      </c>
      <c r="O686" s="6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62"/>
        <v>42239.208333333328</v>
      </c>
      <c r="O687" s="6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62"/>
        <v>43186.208333333328</v>
      </c>
      <c r="O688" s="6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62"/>
        <v>42806.25</v>
      </c>
      <c r="O689" s="6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62"/>
        <v>43475.25</v>
      </c>
      <c r="O690" s="6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62"/>
        <v>41576.208333333336</v>
      </c>
      <c r="O691" s="6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62"/>
        <v>40874.25</v>
      </c>
      <c r="O692" s="6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62"/>
        <v>41185.208333333336</v>
      </c>
      <c r="O693" s="6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62"/>
        <v>43655.208333333328</v>
      </c>
      <c r="O694" s="6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62"/>
        <v>43025.208333333328</v>
      </c>
      <c r="O695" s="6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62"/>
        <v>43066.25</v>
      </c>
      <c r="O696" s="6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62"/>
        <v>42322.25</v>
      </c>
      <c r="O697" s="6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62"/>
        <v>42114.208333333328</v>
      </c>
      <c r="O698" s="6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62"/>
        <v>43190.208333333328</v>
      </c>
      <c r="O699" s="6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62"/>
        <v>40871.25</v>
      </c>
      <c r="O700" s="6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62"/>
        <v>43641.208333333328</v>
      </c>
      <c r="O701" s="6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62"/>
        <v>40203.25</v>
      </c>
      <c r="O702" s="6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62"/>
        <v>40629.208333333336</v>
      </c>
      <c r="O703" s="6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62"/>
        <v>41477.208333333336</v>
      </c>
      <c r="O704" s="6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62"/>
        <v>41020.208333333336</v>
      </c>
      <c r="O705" s="6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62"/>
        <v>42555.208333333328</v>
      </c>
      <c r="O706" s="6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ROUND((E707/D707)*100, 0)</f>
        <v>99</v>
      </c>
      <c r="G707" t="s">
        <v>14</v>
      </c>
      <c r="H707">
        <v>2025</v>
      </c>
      <c r="I707">
        <f t="shared" ref="I707:I770" si="67">IF(H707=0, 0, ROUND(E707/H707, 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68">(((L707/60)/60/24)+DATE(1970,1,1))</f>
        <v>41619.25</v>
      </c>
      <c r="O707" s="6">
        <f t="shared" ref="O707:O770" si="69">((((M707/60)/60)/24)+DATE(1970,1,1))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 FIND("/", R707)-1)</f>
        <v>publishing</v>
      </c>
      <c r="T707" t="str">
        <f t="shared" si="65"/>
        <v>nonfiction</v>
      </c>
    </row>
    <row r="708" spans="1:20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68"/>
        <v>43471.25</v>
      </c>
      <c r="O708" s="6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ref="T708:T771" si="71">RIGHT(R708, LEN(R708)-FIND("/", R708))</f>
        <v>web</v>
      </c>
    </row>
    <row r="709" spans="1:20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68"/>
        <v>43442.25</v>
      </c>
      <c r="O709" s="6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68"/>
        <v>42877.208333333328</v>
      </c>
      <c r="O710" s="6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68"/>
        <v>41018.208333333336</v>
      </c>
      <c r="O711" s="6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68"/>
        <v>43295.208333333328</v>
      </c>
      <c r="O712" s="6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68"/>
        <v>42393.25</v>
      </c>
      <c r="O713" s="6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68"/>
        <v>42559.208333333328</v>
      </c>
      <c r="O714" s="6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68"/>
        <v>42604.208333333328</v>
      </c>
      <c r="O715" s="6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68"/>
        <v>41870.208333333336</v>
      </c>
      <c r="O716" s="6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68"/>
        <v>40397.208333333336</v>
      </c>
      <c r="O717" s="6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68"/>
        <v>41465.208333333336</v>
      </c>
      <c r="O718" s="6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68"/>
        <v>40777.208333333336</v>
      </c>
      <c r="O719" s="6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68"/>
        <v>41442.208333333336</v>
      </c>
      <c r="O720" s="6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68"/>
        <v>41058.208333333336</v>
      </c>
      <c r="O721" s="6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68"/>
        <v>43152.25</v>
      </c>
      <c r="O722" s="6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68"/>
        <v>43194.208333333328</v>
      </c>
      <c r="O723" s="6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68"/>
        <v>43045.25</v>
      </c>
      <c r="O724" s="6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68"/>
        <v>42431.25</v>
      </c>
      <c r="O725" s="6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68"/>
        <v>41934.208333333336</v>
      </c>
      <c r="O726" s="6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68"/>
        <v>41958.25</v>
      </c>
      <c r="O727" s="6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68"/>
        <v>40476.208333333336</v>
      </c>
      <c r="O728" s="6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68"/>
        <v>43485.25</v>
      </c>
      <c r="O729" s="6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68"/>
        <v>42515.208333333328</v>
      </c>
      <c r="O730" s="6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68"/>
        <v>41309.25</v>
      </c>
      <c r="O731" s="6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68"/>
        <v>42147.208333333328</v>
      </c>
      <c r="O732" s="6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68"/>
        <v>42939.208333333328</v>
      </c>
      <c r="O733" s="6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68"/>
        <v>42816.208333333328</v>
      </c>
      <c r="O734" s="6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68"/>
        <v>41844.208333333336</v>
      </c>
      <c r="O735" s="6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68"/>
        <v>42763.25</v>
      </c>
      <c r="O736" s="6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68"/>
        <v>42459.208333333328</v>
      </c>
      <c r="O737" s="6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68"/>
        <v>42055.25</v>
      </c>
      <c r="O738" s="6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68"/>
        <v>42685.25</v>
      </c>
      <c r="O739" s="6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68"/>
        <v>41959.25</v>
      </c>
      <c r="O740" s="6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68"/>
        <v>41089.208333333336</v>
      </c>
      <c r="O741" s="6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68"/>
        <v>42769.25</v>
      </c>
      <c r="O742" s="6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68"/>
        <v>40321.208333333336</v>
      </c>
      <c r="O743" s="6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68"/>
        <v>40197.25</v>
      </c>
      <c r="O744" s="6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68"/>
        <v>42298.208333333328</v>
      </c>
      <c r="O745" s="6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68"/>
        <v>43322.208333333328</v>
      </c>
      <c r="O746" s="6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68"/>
        <v>40328.208333333336</v>
      </c>
      <c r="O747" s="6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68"/>
        <v>40825.208333333336</v>
      </c>
      <c r="O748" s="6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68"/>
        <v>40423.208333333336</v>
      </c>
      <c r="O749" s="6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68"/>
        <v>40238.25</v>
      </c>
      <c r="O750" s="6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68"/>
        <v>41920.208333333336</v>
      </c>
      <c r="O751" s="6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68"/>
        <v>40360.208333333336</v>
      </c>
      <c r="O752" s="6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68"/>
        <v>42446.208333333328</v>
      </c>
      <c r="O753" s="6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68"/>
        <v>40395.208333333336</v>
      </c>
      <c r="O754" s="6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68"/>
        <v>40321.208333333336</v>
      </c>
      <c r="O755" s="6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68"/>
        <v>41210.208333333336</v>
      </c>
      <c r="O756" s="6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68"/>
        <v>43096.25</v>
      </c>
      <c r="O757" s="6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68"/>
        <v>42024.25</v>
      </c>
      <c r="O758" s="6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68"/>
        <v>40675.208333333336</v>
      </c>
      <c r="O759" s="6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68"/>
        <v>41936.208333333336</v>
      </c>
      <c r="O760" s="6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68"/>
        <v>43136.25</v>
      </c>
      <c r="O761" s="6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68"/>
        <v>43678.208333333328</v>
      </c>
      <c r="O762" s="6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68"/>
        <v>42938.208333333328</v>
      </c>
      <c r="O763" s="6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68"/>
        <v>41241.25</v>
      </c>
      <c r="O764" s="6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68"/>
        <v>41037.208333333336</v>
      </c>
      <c r="O765" s="6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68"/>
        <v>40676.208333333336</v>
      </c>
      <c r="O766" s="6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68"/>
        <v>42840.208333333328</v>
      </c>
      <c r="O767" s="6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68"/>
        <v>43362.208333333328</v>
      </c>
      <c r="O768" s="6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68"/>
        <v>42283.208333333328</v>
      </c>
      <c r="O769" s="6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68"/>
        <v>41619.25</v>
      </c>
      <c r="O770" s="6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ROUND((E771/D771)*100, 0)</f>
        <v>87</v>
      </c>
      <c r="G771" t="s">
        <v>14</v>
      </c>
      <c r="H771">
        <v>3410</v>
      </c>
      <c r="I771">
        <f t="shared" ref="I771:I834" si="73">IF(H771=0, 0, ROUND(E771/H771, 2))</f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74">(((L771/60)/60/24)+DATE(1970,1,1))</f>
        <v>41501.208333333336</v>
      </c>
      <c r="O771" s="6">
        <f t="shared" ref="O771:O834" si="75">((((M771/60)/60)/24)+DATE(1970,1,1))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 FIND("/", R771)-1)</f>
        <v>games</v>
      </c>
      <c r="T771" t="str">
        <f t="shared" si="71"/>
        <v>video games</v>
      </c>
    </row>
    <row r="772" spans="1:20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74"/>
        <v>41743.208333333336</v>
      </c>
      <c r="O772" s="6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ref="T772:T835" si="77">RIGHT(R772, LEN(R772)-FIND("/", R772))</f>
        <v>plays</v>
      </c>
    </row>
    <row r="773" spans="1:20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74"/>
        <v>43491.25</v>
      </c>
      <c r="O773" s="6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74"/>
        <v>43505.25</v>
      </c>
      <c r="O774" s="6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74"/>
        <v>42838.208333333328</v>
      </c>
      <c r="O775" s="6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74"/>
        <v>42513.208333333328</v>
      </c>
      <c r="O776" s="6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74"/>
        <v>41949.25</v>
      </c>
      <c r="O777" s="6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74"/>
        <v>43650.208333333328</v>
      </c>
      <c r="O778" s="6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74"/>
        <v>40809.208333333336</v>
      </c>
      <c r="O779" s="6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74"/>
        <v>40768.208333333336</v>
      </c>
      <c r="O780" s="6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74"/>
        <v>42230.208333333328</v>
      </c>
      <c r="O781" s="6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74"/>
        <v>42573.208333333328</v>
      </c>
      <c r="O782" s="6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74"/>
        <v>40482.208333333336</v>
      </c>
      <c r="O783" s="6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74"/>
        <v>40603.25</v>
      </c>
      <c r="O784" s="6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74"/>
        <v>41625.25</v>
      </c>
      <c r="O785" s="6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74"/>
        <v>42435.25</v>
      </c>
      <c r="O786" s="6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74"/>
        <v>43582.208333333328</v>
      </c>
      <c r="O787" s="6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74"/>
        <v>43186.208333333328</v>
      </c>
      <c r="O788" s="6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74"/>
        <v>40684.208333333336</v>
      </c>
      <c r="O789" s="6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74"/>
        <v>41202.208333333336</v>
      </c>
      <c r="O790" s="6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74"/>
        <v>41786.208333333336</v>
      </c>
      <c r="O791" s="6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74"/>
        <v>40223.25</v>
      </c>
      <c r="O792" s="6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74"/>
        <v>42715.25</v>
      </c>
      <c r="O793" s="6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74"/>
        <v>41451.208333333336</v>
      </c>
      <c r="O794" s="6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74"/>
        <v>41450.208333333336</v>
      </c>
      <c r="O795" s="6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74"/>
        <v>43091.25</v>
      </c>
      <c r="O796" s="6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74"/>
        <v>42675.208333333328</v>
      </c>
      <c r="O797" s="6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74"/>
        <v>41859.208333333336</v>
      </c>
      <c r="O798" s="6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74"/>
        <v>43464.25</v>
      </c>
      <c r="O799" s="6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74"/>
        <v>41060.208333333336</v>
      </c>
      <c r="O800" s="6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74"/>
        <v>42399.25</v>
      </c>
      <c r="O801" s="6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74"/>
        <v>42167.208333333328</v>
      </c>
      <c r="O802" s="6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74"/>
        <v>43830.25</v>
      </c>
      <c r="O803" s="6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74"/>
        <v>43650.208333333328</v>
      </c>
      <c r="O804" s="6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74"/>
        <v>43492.25</v>
      </c>
      <c r="O805" s="6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74"/>
        <v>43102.25</v>
      </c>
      <c r="O806" s="6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74"/>
        <v>41958.25</v>
      </c>
      <c r="O807" s="6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74"/>
        <v>40973.25</v>
      </c>
      <c r="O808" s="6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74"/>
        <v>43753.208333333328</v>
      </c>
      <c r="O809" s="6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74"/>
        <v>42507.208333333328</v>
      </c>
      <c r="O810" s="6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74"/>
        <v>41135.208333333336</v>
      </c>
      <c r="O811" s="6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74"/>
        <v>43067.25</v>
      </c>
      <c r="O812" s="6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74"/>
        <v>42378.25</v>
      </c>
      <c r="O813" s="6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74"/>
        <v>43206.208333333328</v>
      </c>
      <c r="O814" s="6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74"/>
        <v>41148.208333333336</v>
      </c>
      <c r="O815" s="6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74"/>
        <v>42517.208333333328</v>
      </c>
      <c r="O816" s="6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74"/>
        <v>43068.25</v>
      </c>
      <c r="O817" s="6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74"/>
        <v>41680.25</v>
      </c>
      <c r="O818" s="6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74"/>
        <v>43589.208333333328</v>
      </c>
      <c r="O819" s="6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74"/>
        <v>43486.25</v>
      </c>
      <c r="O820" s="6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74"/>
        <v>41237.25</v>
      </c>
      <c r="O821" s="6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74"/>
        <v>43310.208333333328</v>
      </c>
      <c r="O822" s="6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74"/>
        <v>42794.25</v>
      </c>
      <c r="O823" s="6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74"/>
        <v>41698.25</v>
      </c>
      <c r="O824" s="6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74"/>
        <v>41892.208333333336</v>
      </c>
      <c r="O825" s="6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74"/>
        <v>40348.208333333336</v>
      </c>
      <c r="O826" s="6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74"/>
        <v>42941.208333333328</v>
      </c>
      <c r="O827" s="6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74"/>
        <v>40525.25</v>
      </c>
      <c r="O828" s="6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74"/>
        <v>40666.208333333336</v>
      </c>
      <c r="O829" s="6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74"/>
        <v>43340.208333333328</v>
      </c>
      <c r="O830" s="6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74"/>
        <v>42164.208333333328</v>
      </c>
      <c r="O831" s="6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74"/>
        <v>43103.25</v>
      </c>
      <c r="O832" s="6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74"/>
        <v>40994.208333333336</v>
      </c>
      <c r="O833" s="6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74"/>
        <v>42299.208333333328</v>
      </c>
      <c r="O834" s="6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ROUND((E835/D835)*100, 0)</f>
        <v>158</v>
      </c>
      <c r="G835" t="s">
        <v>20</v>
      </c>
      <c r="H835">
        <v>165</v>
      </c>
      <c r="I835">
        <f t="shared" ref="I835:I898" si="79">IF(H835=0, 0, ROUND(E835/H835, 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80">(((L835/60)/60/24)+DATE(1970,1,1))</f>
        <v>40588.25</v>
      </c>
      <c r="O835" s="6">
        <f t="shared" ref="O835:O898" si="81">((((M835/60)/60)/24)+DATE(1970,1,1))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 FIND("/", R835)-1)</f>
        <v>publishing</v>
      </c>
      <c r="T835" t="str">
        <f t="shared" si="77"/>
        <v>translations</v>
      </c>
    </row>
    <row r="836" spans="1:20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80"/>
        <v>41448.208333333336</v>
      </c>
      <c r="O836" s="6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ref="T836:T899" si="83">RIGHT(R836, LEN(R836)-FIND("/", R836))</f>
        <v>plays</v>
      </c>
    </row>
    <row r="837" spans="1:20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80"/>
        <v>42063.25</v>
      </c>
      <c r="O837" s="6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80"/>
        <v>40214.25</v>
      </c>
      <c r="O838" s="6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80"/>
        <v>40629.208333333336</v>
      </c>
      <c r="O839" s="6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80"/>
        <v>43370.208333333328</v>
      </c>
      <c r="O840" s="6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80"/>
        <v>41715.208333333336</v>
      </c>
      <c r="O841" s="6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80"/>
        <v>41836.208333333336</v>
      </c>
      <c r="O842" s="6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80"/>
        <v>42419.25</v>
      </c>
      <c r="O843" s="6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80"/>
        <v>43266.208333333328</v>
      </c>
      <c r="O844" s="6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80"/>
        <v>43338.208333333328</v>
      </c>
      <c r="O845" s="6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80"/>
        <v>40930.25</v>
      </c>
      <c r="O846" s="6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80"/>
        <v>43235.208333333328</v>
      </c>
      <c r="O847" s="6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80"/>
        <v>43302.208333333328</v>
      </c>
      <c r="O848" s="6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80"/>
        <v>43107.25</v>
      </c>
      <c r="O849" s="6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80"/>
        <v>40341.208333333336</v>
      </c>
      <c r="O850" s="6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80"/>
        <v>40948.25</v>
      </c>
      <c r="O851" s="6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80"/>
        <v>40866.25</v>
      </c>
      <c r="O852" s="6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80"/>
        <v>41031.208333333336</v>
      </c>
      <c r="O853" s="6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80"/>
        <v>40740.208333333336</v>
      </c>
      <c r="O854" s="6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80"/>
        <v>40714.208333333336</v>
      </c>
      <c r="O855" s="6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80"/>
        <v>43787.25</v>
      </c>
      <c r="O856" s="6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80"/>
        <v>40712.208333333336</v>
      </c>
      <c r="O857" s="6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80"/>
        <v>41023.208333333336</v>
      </c>
      <c r="O858" s="6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80"/>
        <v>40944.25</v>
      </c>
      <c r="O859" s="6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80"/>
        <v>43211.208333333328</v>
      </c>
      <c r="O860" s="6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80"/>
        <v>41334.25</v>
      </c>
      <c r="O861" s="6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80"/>
        <v>43515.25</v>
      </c>
      <c r="O862" s="6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80"/>
        <v>40258.208333333336</v>
      </c>
      <c r="O863" s="6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80"/>
        <v>40756.208333333336</v>
      </c>
      <c r="O864" s="6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80"/>
        <v>42172.208333333328</v>
      </c>
      <c r="O865" s="6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80"/>
        <v>42601.208333333328</v>
      </c>
      <c r="O866" s="6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80"/>
        <v>41897.208333333336</v>
      </c>
      <c r="O867" s="6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80"/>
        <v>40671.208333333336</v>
      </c>
      <c r="O868" s="6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80"/>
        <v>43382.208333333328</v>
      </c>
      <c r="O869" s="6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80"/>
        <v>41559.208333333336</v>
      </c>
      <c r="O870" s="6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80"/>
        <v>40350.208333333336</v>
      </c>
      <c r="O871" s="6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80"/>
        <v>42240.208333333328</v>
      </c>
      <c r="O872" s="6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80"/>
        <v>43040.208333333328</v>
      </c>
      <c r="O873" s="6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80"/>
        <v>43346.208333333328</v>
      </c>
      <c r="O874" s="6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80"/>
        <v>41647.25</v>
      </c>
      <c r="O875" s="6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80"/>
        <v>40291.208333333336</v>
      </c>
      <c r="O876" s="6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80"/>
        <v>40556.25</v>
      </c>
      <c r="O877" s="6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80"/>
        <v>43624.208333333328</v>
      </c>
      <c r="O878" s="6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80"/>
        <v>42577.208333333328</v>
      </c>
      <c r="O879" s="6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80"/>
        <v>43845.25</v>
      </c>
      <c r="O880" s="6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80"/>
        <v>42788.25</v>
      </c>
      <c r="O881" s="6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80"/>
        <v>43667.208333333328</v>
      </c>
      <c r="O882" s="6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80"/>
        <v>42194.208333333328</v>
      </c>
      <c r="O883" s="6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80"/>
        <v>42025.25</v>
      </c>
      <c r="O884" s="6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80"/>
        <v>40323.208333333336</v>
      </c>
      <c r="O885" s="6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80"/>
        <v>41763.208333333336</v>
      </c>
      <c r="O886" s="6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80"/>
        <v>40335.208333333336</v>
      </c>
      <c r="O887" s="6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80"/>
        <v>40416.208333333336</v>
      </c>
      <c r="O888" s="6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80"/>
        <v>42202.208333333328</v>
      </c>
      <c r="O889" s="6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80"/>
        <v>42836.208333333328</v>
      </c>
      <c r="O890" s="6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80"/>
        <v>41710.208333333336</v>
      </c>
      <c r="O891" s="6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80"/>
        <v>43640.208333333328</v>
      </c>
      <c r="O892" s="6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80"/>
        <v>40880.25</v>
      </c>
      <c r="O893" s="6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80"/>
        <v>40319.208333333336</v>
      </c>
      <c r="O894" s="6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80"/>
        <v>42170.208333333328</v>
      </c>
      <c r="O895" s="6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80"/>
        <v>41466.208333333336</v>
      </c>
      <c r="O896" s="6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80"/>
        <v>43134.25</v>
      </c>
      <c r="O897" s="6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80"/>
        <v>40738.208333333336</v>
      </c>
      <c r="O898" s="6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ROUND((E899/D899)*100, 0)</f>
        <v>28</v>
      </c>
      <c r="G899" t="s">
        <v>14</v>
      </c>
      <c r="H899">
        <v>27</v>
      </c>
      <c r="I899">
        <f t="shared" ref="I899:I962" si="85">IF(H899=0, 0, ROUND(E899/H899, 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86">(((L899/60)/60/24)+DATE(1970,1,1))</f>
        <v>43583.208333333328</v>
      </c>
      <c r="O899" s="6">
        <f t="shared" ref="O899:O962" si="87">((((M899/60)/60)/24)+DATE(1970,1,1))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 FIND("/", R899)-1)</f>
        <v>theater</v>
      </c>
      <c r="T899" t="str">
        <f t="shared" si="83"/>
        <v>plays</v>
      </c>
    </row>
    <row r="900" spans="1:20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86"/>
        <v>43815.25</v>
      </c>
      <c r="O900" s="6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ref="T900:T963" si="89">RIGHT(R900, LEN(R900)-FIND("/", R900))</f>
        <v>documentary</v>
      </c>
    </row>
    <row r="901" spans="1:20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86"/>
        <v>41554.208333333336</v>
      </c>
      <c r="O901" s="6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86"/>
        <v>41901.208333333336</v>
      </c>
      <c r="O902" s="6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86"/>
        <v>43298.208333333328</v>
      </c>
      <c r="O903" s="6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86"/>
        <v>42399.25</v>
      </c>
      <c r="O904" s="6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86"/>
        <v>41034.208333333336</v>
      </c>
      <c r="O905" s="6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86"/>
        <v>41186.208333333336</v>
      </c>
      <c r="O906" s="6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86"/>
        <v>41536.208333333336</v>
      </c>
      <c r="O907" s="6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86"/>
        <v>42868.208333333328</v>
      </c>
      <c r="O908" s="6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86"/>
        <v>40660.208333333336</v>
      </c>
      <c r="O909" s="6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86"/>
        <v>41031.208333333336</v>
      </c>
      <c r="O910" s="6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86"/>
        <v>43255.208333333328</v>
      </c>
      <c r="O911" s="6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86"/>
        <v>42026.25</v>
      </c>
      <c r="O912" s="6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86"/>
        <v>43717.208333333328</v>
      </c>
      <c r="O913" s="6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86"/>
        <v>41157.208333333336</v>
      </c>
      <c r="O914" s="6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86"/>
        <v>43597.208333333328</v>
      </c>
      <c r="O915" s="6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86"/>
        <v>41490.208333333336</v>
      </c>
      <c r="O916" s="6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86"/>
        <v>42976.208333333328</v>
      </c>
      <c r="O917" s="6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86"/>
        <v>41991.25</v>
      </c>
      <c r="O918" s="6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86"/>
        <v>40722.208333333336</v>
      </c>
      <c r="O919" s="6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86"/>
        <v>41117.208333333336</v>
      </c>
      <c r="O920" s="6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86"/>
        <v>43022.208333333328</v>
      </c>
      <c r="O921" s="6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86"/>
        <v>43503.25</v>
      </c>
      <c r="O922" s="6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86"/>
        <v>40951.25</v>
      </c>
      <c r="O923" s="6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86"/>
        <v>43443.25</v>
      </c>
      <c r="O924" s="6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86"/>
        <v>40373.208333333336</v>
      </c>
      <c r="O925" s="6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86"/>
        <v>43769.208333333328</v>
      </c>
      <c r="O926" s="6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86"/>
        <v>43000.208333333328</v>
      </c>
      <c r="O927" s="6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86"/>
        <v>42502.208333333328</v>
      </c>
      <c r="O928" s="6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86"/>
        <v>41102.208333333336</v>
      </c>
      <c r="O929" s="6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86"/>
        <v>41637.25</v>
      </c>
      <c r="O930" s="6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86"/>
        <v>42858.208333333328</v>
      </c>
      <c r="O931" s="6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86"/>
        <v>42060.25</v>
      </c>
      <c r="O932" s="6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86"/>
        <v>41818.208333333336</v>
      </c>
      <c r="O933" s="6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86"/>
        <v>41709.208333333336</v>
      </c>
      <c r="O934" s="6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86"/>
        <v>41372.208333333336</v>
      </c>
      <c r="O935" s="6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86"/>
        <v>42422.25</v>
      </c>
      <c r="O936" s="6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86"/>
        <v>42209.208333333328</v>
      </c>
      <c r="O937" s="6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86"/>
        <v>43668.208333333328</v>
      </c>
      <c r="O938" s="6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86"/>
        <v>42334.25</v>
      </c>
      <c r="O939" s="6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86"/>
        <v>43263.208333333328</v>
      </c>
      <c r="O940" s="6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86"/>
        <v>40670.208333333336</v>
      </c>
      <c r="O941" s="6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86"/>
        <v>41244.25</v>
      </c>
      <c r="O942" s="6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86"/>
        <v>40552.25</v>
      </c>
      <c r="O943" s="6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86"/>
        <v>40568.25</v>
      </c>
      <c r="O944" s="6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86"/>
        <v>41906.208333333336</v>
      </c>
      <c r="O945" s="6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6" t="s">
        <v>2073</v>
      </c>
      <c r="O946" s="6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86"/>
        <v>41004.208333333336</v>
      </c>
      <c r="O947" s="6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86"/>
        <v>40710.208333333336</v>
      </c>
      <c r="O948" s="6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86"/>
        <v>41908.208333333336</v>
      </c>
      <c r="O949" s="6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86"/>
        <v>41985.25</v>
      </c>
      <c r="O950" s="6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86"/>
        <v>42112.208333333328</v>
      </c>
      <c r="O951" s="6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86"/>
        <v>43571.208333333328</v>
      </c>
      <c r="O952" s="6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86"/>
        <v>42730.25</v>
      </c>
      <c r="O953" s="6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86"/>
        <v>42591.208333333328</v>
      </c>
      <c r="O954" s="6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86"/>
        <v>42358.25</v>
      </c>
      <c r="O955" s="6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86"/>
        <v>41174.208333333336</v>
      </c>
      <c r="O956" s="6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86"/>
        <v>41238.25</v>
      </c>
      <c r="O957" s="6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86"/>
        <v>42360.25</v>
      </c>
      <c r="O958" s="6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86"/>
        <v>40955.25</v>
      </c>
      <c r="O959" s="6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86"/>
        <v>40350.208333333336</v>
      </c>
      <c r="O960" s="6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86"/>
        <v>40357.208333333336</v>
      </c>
      <c r="O961" s="6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86"/>
        <v>42408.25</v>
      </c>
      <c r="O962" s="6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ROUND((E963/D963)*100, 0)</f>
        <v>119</v>
      </c>
      <c r="G963" t="s">
        <v>20</v>
      </c>
      <c r="H963">
        <v>155</v>
      </c>
      <c r="I963">
        <f t="shared" ref="I963:I1001" si="91">IF(H963=0, 0, ROUND(E963/H963, 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1" si="92">(((L963/60)/60/24)+DATE(1970,1,1))</f>
        <v>40591.25</v>
      </c>
      <c r="O963" s="6">
        <f t="shared" ref="O963:O1001" si="93">((((M963/60)/60)/24)+DATE(1970,1,1))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 FIND("/", R963)-1)</f>
        <v>publishing</v>
      </c>
      <c r="T963" t="str">
        <f t="shared" si="89"/>
        <v>translations</v>
      </c>
    </row>
    <row r="964" spans="1:20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92"/>
        <v>41592.25</v>
      </c>
      <c r="O964" s="6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ref="T964:T1001" si="95">RIGHT(R964, LEN(R964)-FIND("/", R964))</f>
        <v>food trucks</v>
      </c>
    </row>
    <row r="965" spans="1:20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92"/>
        <v>40607.25</v>
      </c>
      <c r="O965" s="6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92"/>
        <v>42135.208333333328</v>
      </c>
      <c r="O966" s="6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92"/>
        <v>40203.25</v>
      </c>
      <c r="O967" s="6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92"/>
        <v>42901.208333333328</v>
      </c>
      <c r="O968" s="6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92"/>
        <v>41005.208333333336</v>
      </c>
      <c r="O969" s="6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92"/>
        <v>40544.25</v>
      </c>
      <c r="O970" s="6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92"/>
        <v>43821.25</v>
      </c>
      <c r="O971" s="6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92"/>
        <v>40672.208333333336</v>
      </c>
      <c r="O972" s="6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92"/>
        <v>41555.208333333336</v>
      </c>
      <c r="O973" s="6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92"/>
        <v>41792.208333333336</v>
      </c>
      <c r="O974" s="6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92"/>
        <v>40522.25</v>
      </c>
      <c r="O975" s="6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92"/>
        <v>41412.208333333336</v>
      </c>
      <c r="O976" s="6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92"/>
        <v>42337.25</v>
      </c>
      <c r="O977" s="6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92"/>
        <v>40571.25</v>
      </c>
      <c r="O978" s="6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92"/>
        <v>43138.25</v>
      </c>
      <c r="O979" s="6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92"/>
        <v>42686.25</v>
      </c>
      <c r="O980" s="6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92"/>
        <v>42078.208333333328</v>
      </c>
      <c r="O981" s="6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92"/>
        <v>42307.208333333328</v>
      </c>
      <c r="O982" s="6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92"/>
        <v>43094.25</v>
      </c>
      <c r="O983" s="6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92"/>
        <v>40743.208333333336</v>
      </c>
      <c r="O984" s="6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92"/>
        <v>43681.208333333328</v>
      </c>
      <c r="O985" s="6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92"/>
        <v>43716.208333333328</v>
      </c>
      <c r="O986" s="6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92"/>
        <v>41614.25</v>
      </c>
      <c r="O987" s="6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92"/>
        <v>40638.208333333336</v>
      </c>
      <c r="O988" s="6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92"/>
        <v>42852.208333333328</v>
      </c>
      <c r="O989" s="6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92"/>
        <v>42686.25</v>
      </c>
      <c r="O990" s="6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92"/>
        <v>43571.208333333328</v>
      </c>
      <c r="O991" s="6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92"/>
        <v>42432.25</v>
      </c>
      <c r="O992" s="6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92"/>
        <v>41907.208333333336</v>
      </c>
      <c r="O993" s="6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92"/>
        <v>43227.208333333328</v>
      </c>
      <c r="O994" s="6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92"/>
        <v>42362.25</v>
      </c>
      <c r="O995" s="6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92"/>
        <v>41929.208333333336</v>
      </c>
      <c r="O996" s="6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92"/>
        <v>43408.208333333328</v>
      </c>
      <c r="O997" s="6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92"/>
        <v>41276.25</v>
      </c>
      <c r="O998" s="6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92"/>
        <v>41659.25</v>
      </c>
      <c r="O999" s="6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92"/>
        <v>40220.25</v>
      </c>
      <c r="O1000" s="6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92"/>
        <v>42550.208333333328</v>
      </c>
      <c r="O1001" s="6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8696B"/>
        <color rgb="FF00B050"/>
        <color rgb="FF0070C0"/>
      </colorScale>
    </cfRule>
  </conditionalFormatting>
  <conditionalFormatting sqref="G1:G1048576">
    <cfRule type="containsText" dxfId="5" priority="2" operator="containsText" text="canceled">
      <formula>NOT(ISERROR(SEARCH("canceled",G1)))</formula>
    </cfRule>
    <cfRule type="containsText" dxfId="4" priority="3" operator="containsText" text="live">
      <formula>NOT(ISERROR(SEARCH("live",G1)))</formula>
    </cfRule>
    <cfRule type="containsText" dxfId="3" priority="5" operator="containsText" text="live">
      <formula>NOT(ISERROR(SEARCH("live",G1)))</formula>
    </cfRule>
    <cfRule type="containsText" dxfId="2" priority="6" operator="containsText" text="successful">
      <formula>NOT(ISERROR(SEARCH("successful",G1)))</formula>
    </cfRule>
    <cfRule type="containsText" dxfId="1" priority="7" operator="containsText" text="failed">
      <formula>NOT(ISERROR(SEARCH("failed",G1)))</formula>
    </cfRule>
  </conditionalFormatting>
  <conditionalFormatting sqref="J11">
    <cfRule type="containsText" dxfId="0" priority="4" operator="containsText" text="live">
      <formula>NOT(ISERROR(SEARCH("live",J11)))</formula>
    </cfRule>
  </conditionalFormatting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B40EC-A447-4BD0-AF05-238C04E6B63F}">
  <dimension ref="A1:H4"/>
  <sheetViews>
    <sheetView tabSelected="1" workbookViewId="0">
      <selection activeCell="F8" sqref="F8"/>
    </sheetView>
  </sheetViews>
  <sheetFormatPr defaultRowHeight="15.75" x14ac:dyDescent="0.5"/>
  <cols>
    <col min="1" max="1" width="21.5" customWidth="1"/>
    <col min="2" max="2" width="18.375" customWidth="1"/>
    <col min="3" max="3" width="20" customWidth="1"/>
    <col min="4" max="4" width="21.625" customWidth="1"/>
    <col min="5" max="5" width="15.625" customWidth="1"/>
    <col min="6" max="6" width="25.25" customWidth="1"/>
    <col min="7" max="7" width="18" customWidth="1"/>
    <col min="8" max="8" width="22" customWidth="1"/>
  </cols>
  <sheetData>
    <row r="1" spans="1:8" s="1" customFormat="1" x14ac:dyDescent="0.5">
      <c r="A1" s="1" t="s">
        <v>2074</v>
      </c>
      <c r="B1" s="1" t="s">
        <v>2075</v>
      </c>
      <c r="C1" s="1" t="s">
        <v>2076</v>
      </c>
      <c r="D1" s="1" t="s">
        <v>2077</v>
      </c>
      <c r="E1" s="1" t="s">
        <v>2078</v>
      </c>
      <c r="F1" s="1" t="s">
        <v>2079</v>
      </c>
      <c r="G1" s="1" t="s">
        <v>2080</v>
      </c>
      <c r="H1" s="1" t="s">
        <v>2081</v>
      </c>
    </row>
    <row r="2" spans="1:8" x14ac:dyDescent="0.5">
      <c r="A2" t="s">
        <v>2082</v>
      </c>
      <c r="B2">
        <f>COUNTIFS(Crowdfunding!D2:D1001,"&lt;1000", Crowdfunding!G2:G1001, "successful")</f>
        <v>30</v>
      </c>
      <c r="C2">
        <f>COUNTIFS(Crowdfunding!D2:D1001,"&lt;1000", Crowdfunding!G2:G1001, "failed")</f>
        <v>20</v>
      </c>
      <c r="D2">
        <f>COUNTIFS(Crowdfunding!D2:D1001,"&lt;1000", Crowdfunding!G2:G1001, "canceled")</f>
        <v>1</v>
      </c>
      <c r="E2">
        <f>COUNTIFS(Crowdfunding!D2:D1001,"&lt;1000")-COUNTIFS(Crowdfunding!D2:D1001,"&lt;1000", Crowdfunding!D2:D1001,"live")</f>
        <v>51</v>
      </c>
    </row>
    <row r="3" spans="1:8" x14ac:dyDescent="0.5">
      <c r="A3" t="s">
        <v>2083</v>
      </c>
      <c r="B3">
        <f>COUNTIFS(Crowdfunding!D2:D1001,"&gt;=1000", Crowdfunding!D2:D1001,"&lt;5000", Crowdfunding!G2:G1001, "successful")</f>
        <v>191</v>
      </c>
      <c r="C3">
        <f>COUNTIFS(Crowdfunding!D2:D1001,"&gt;=1000", Crowdfunding!D2:D1001,"&lt;5000", Crowdfunding!G2:G1001, "failed")</f>
        <v>38</v>
      </c>
      <c r="D3">
        <f>COUNTIFS(Crowdfunding!D2:D1001,"&gt;=1000", Crowdfunding!D2:D1001,"&lt;5000", Crowdfunding!G2:G1001, "canceled")</f>
        <v>2</v>
      </c>
      <c r="E3">
        <f>COUNTIFS(Crowdfunding!D2:D1001,"&gt;=1000", Crowdfunding!D2:D1001,"&lt;5000")-COUNTIFS(Crowdfunding!D2:D1001,"&gt;=1000",Crowdfunding!D2:D1001,"&lt;5000", Crowdfunding!G2:G1001,"live")</f>
        <v>231</v>
      </c>
    </row>
    <row r="4" spans="1:8" x14ac:dyDescent="0.5">
      <c r="A4" t="s">
        <v>2084</v>
      </c>
      <c r="B4">
        <f>COUNTIFS(Crowdfunding!D3:D1002,"&gt;=5000", Crowdfunding!D3:D1002,"&lt;10000", Crowdfunding!G3:G1002, "successful")</f>
        <v>164</v>
      </c>
      <c r="C4">
        <f>COUNTIFS(Crowdfunding!D3:D1002,"&gt;=5000", Crowdfunding!D3:D1002,"&lt;10000", Crowdfunding!G3:G1002, "failed")</f>
        <v>126</v>
      </c>
      <c r="D4">
        <f>COUNTIFS(Crowdfunding!D3:D1002,"&gt;=1000", Crowdfunding!D3:D1002,"&lt;10000", Crowdfunding!G3:G1002, "canceled")</f>
        <v>27</v>
      </c>
      <c r="E4">
        <f>COUNTIFS(Crowdfunding!D3:D1002,"&gt;=5000", Crowdfunding!D3:D1002,"&lt;10000")-COUNTIFS(Crowdfunding!D3:D1002,"&gt;=5000",Crowdfunding!D3:D1002,"&lt;10000", Crowdfunding!G3:G1002,"live")</f>
        <v>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 Category</vt:lpstr>
      <vt:lpstr>Per Sub-Category</vt:lpstr>
      <vt:lpstr>Crowdfunding</vt:lpstr>
      <vt:lpstr>Bonus, 8 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Iaroslav Dochien</cp:lastModifiedBy>
  <dcterms:created xsi:type="dcterms:W3CDTF">2021-09-29T18:52:28Z</dcterms:created>
  <dcterms:modified xsi:type="dcterms:W3CDTF">2024-08-24T10:26:03Z</dcterms:modified>
</cp:coreProperties>
</file>