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Youtube" sheetId="1" r:id="rId3"/>
    <sheet state="visible" name="Linkedin" sheetId="2" r:id="rId4"/>
    <sheet state="visible" name="Twitter" sheetId="3" r:id="rId5"/>
  </sheets>
  <definedNames/>
  <calcPr/>
</workbook>
</file>

<file path=xl/sharedStrings.xml><?xml version="1.0" encoding="utf-8"?>
<sst xmlns="http://schemas.openxmlformats.org/spreadsheetml/2006/main" count="939" uniqueCount="828">
  <si>
    <t>TItle</t>
  </si>
  <si>
    <t>Channel/Person Name</t>
  </si>
  <si>
    <t>Published on</t>
  </si>
  <si>
    <t>Views</t>
  </si>
  <si>
    <t>Likes</t>
  </si>
  <si>
    <t>Dislikes</t>
  </si>
  <si>
    <t>Comments</t>
  </si>
  <si>
    <t>Scores</t>
  </si>
  <si>
    <t>Normalized Score</t>
  </si>
  <si>
    <t>Final Score</t>
  </si>
  <si>
    <t>Heavy Metals as Endocrine Disruptors by Edwin Lee MD</t>
  </si>
  <si>
    <t>Fracking and Endocrine Disruptors in WV streams</t>
  </si>
  <si>
    <t>Endocrine Disrupting Chemicals - A priority emerging policy issue</t>
  </si>
  <si>
    <t>Edwin Lee, MD FACE: Endocrine Disruptors and Future of Peptide Therapy</t>
  </si>
  <si>
    <t>ENDOCRINE DISRUPTORS AND THE AGING WOMAN</t>
  </si>
  <si>
    <t>10 Causes of Obesity: Endocrine Disruptors and Insulin Resistance</t>
  </si>
  <si>
    <t>Endocrine disruptors: regulation urgently needed at the EU level</t>
  </si>
  <si>
    <t>Endocrine Disruption Biological Bases for Health Effects in Wildlife and Humans</t>
  </si>
  <si>
    <t>Endocrine Disrupting Contaminants and Reproductive Health: Alligators as Canaries in a Coal Mine</t>
  </si>
  <si>
    <t>Disease Burden and Costs of Endocrine Disrupting Chemicals in Europe</t>
  </si>
  <si>
    <t>Gerben-Jan Gerbrandy plenary speech on endocrine disruptors (02-02-2016)</t>
  </si>
  <si>
    <t>ENDOCRINGE - The Truth About Endocrine Disruptors</t>
  </si>
  <si>
    <t>Endocrine Disruptors Effects on Male and Female Reproductive Systems</t>
  </si>
  <si>
    <t>Endocrine Disruptors</t>
  </si>
  <si>
    <t>Gerben Jan Gerbrandy 25 May 2016 plenary speech on Endocrine disruptors</t>
  </si>
  <si>
    <t>Avoiding Adult Exposure to Phthalates</t>
  </si>
  <si>
    <t>DR'S NAME MONSANTO CAUSE OF BRAZILIAN MICROCEPHALY/PYRIPROXYFEN/BILL GATES/JAPAN</t>
  </si>
  <si>
    <t>Gail Prins "Environmental Exposure to Hormone Disrupting Chemicals" Feb 7, 2016</t>
  </si>
  <si>
    <t>BPA Exposure Linked To Rising Diabetes And Obesity</t>
  </si>
  <si>
    <t>Is BPA Safe? | The Facts</t>
  </si>
  <si>
    <t>Medicaid Funding used to pay for neurotoxic waste products to be added to NYS water Dr Paul Connett</t>
  </si>
  <si>
    <t>Flame Retardant Pollutants and Child Development</t>
  </si>
  <si>
    <t>Statement: We are now officially at war</t>
  </si>
  <si>
    <t>BPA-FREE PLASTIC IS NOT SAFE!</t>
  </si>
  <si>
    <t>Organic Ninjas - Toxic Products and Hormone Disruptors in Your Home</t>
  </si>
  <si>
    <t>Toxins in Food, Furniture Cause Obesity, Diabetes, Infertility</t>
  </si>
  <si>
    <t>Clinical pathophysiology of endocrine system</t>
  </si>
  <si>
    <t>Laughter as Medicine</t>
  </si>
  <si>
    <t>The True Cost of American Food - Public Health</t>
  </si>
  <si>
    <t>Are You Into Science? Watch Alexander</t>
  </si>
  <si>
    <t>The 5 Best Natural Alternatives to Fluoride(for teeth)</t>
  </si>
  <si>
    <t>Avoiding Dangerous Chemicals in Sunscreen</t>
  </si>
  <si>
    <t>WOW! ATRAZINE is WREAKING HAVOC on our HORMONES! 94% of US DRINKING WATER CONTAMINATED!</t>
  </si>
  <si>
    <t>Foods with Alkylphenol = Sexual/Hormonal Dysfunction [1]</t>
  </si>
  <si>
    <t>No More Hormone-Disruptors, Pthalates, and Fake Fragrances</t>
  </si>
  <si>
    <t>Presentation of Michael Flueh (DG SANTE) at EDCs conference 30th June 2015</t>
  </si>
  <si>
    <t>Speech of Angeliki Lysimachou (PAN-Europe) at EDCs conference 30th June 2015</t>
  </si>
  <si>
    <t>#EndocrineDisruptors: Commission presentation of scientific criteria</t>
  </si>
  <si>
    <t>On the Agenda: Panama Papers action &amp; Juncker Plan fulfilling promise?</t>
  </si>
  <si>
    <t>Before the First Cup - Prodigene Incident, BioHazard Pharming &amp; Keeping You Safe 6-15-2016</t>
  </si>
  <si>
    <t>25 Important Truths You Never Knew About Plastic And How It Changed Our World</t>
  </si>
  <si>
    <t>OMG! HEALTH ALERT: MOSQUITOES BY THE THOUSANDS UPON THOUSANDS 2 B RELEASED N FLORIDA</t>
  </si>
  <si>
    <t>Presentation of Prof. Andreas Kortenkamp at EDCs conference 30th June 2015</t>
  </si>
  <si>
    <t>DIY Fermenting Jar W/Air lock: Glass Jar &amp; Plastic free (Endocrine System Disruptors)</t>
  </si>
  <si>
    <t>10 INGREDIENTS TO AVOID IN YOUR COSMETIC PRODUCTS</t>
  </si>
  <si>
    <t>Anti-EDC Campaigners Are Bubbling Up With Determination</t>
  </si>
  <si>
    <t>The Hidden Truth: Endocrine Disrupting Chemicals</t>
  </si>
  <si>
    <t>PAN SWISS</t>
  </si>
  <si>
    <t>Stillaguamish Tribe Endocrine Disruptor Study</t>
  </si>
  <si>
    <t>Northwest Treaty Tribes</t>
  </si>
  <si>
    <t>Chemwebs are Phthalate Endocrine Disruptors, French Scientist, 2014</t>
  </si>
  <si>
    <t>The HAARP Report</t>
  </si>
  <si>
    <t>3 Weird Facts You Didn't Know About Endocrine Disruptors</t>
  </si>
  <si>
    <t>ms beautyphile</t>
  </si>
  <si>
    <t>BPA Free Plastic is STILL BAD | Endocrine Disruption</t>
  </si>
  <si>
    <t>GuerrillaZen Fitness</t>
  </si>
  <si>
    <t>Interview on endocrine disruptor</t>
  </si>
  <si>
    <t>ChemCon Conferences</t>
  </si>
  <si>
    <t>Endocrine Disruptor Assignment: Mercury</t>
  </si>
  <si>
    <t>Anna Ybanez</t>
  </si>
  <si>
    <t>Endocrine Disrupting Chemicals - They Are Everywhere!</t>
  </si>
  <si>
    <t>Renue Health</t>
  </si>
  <si>
    <t>Endocrine Disruptors: Mercury</t>
  </si>
  <si>
    <t>Jilly Bean</t>
  </si>
  <si>
    <t>Endocrine Disrupting Chemicals - ENDO 2016</t>
  </si>
  <si>
    <t>WebsEdgeHealth</t>
  </si>
  <si>
    <t>Endocrine Disruptor/Industry/TransGender</t>
  </si>
  <si>
    <t>fyiawaken</t>
  </si>
  <si>
    <t>Endocrine disruptors</t>
  </si>
  <si>
    <t>Council of the EU</t>
  </si>
  <si>
    <t>Endocrine disrupting chemicals with Natural Nail Polish Options</t>
  </si>
  <si>
    <t>Health and Beauty</t>
  </si>
  <si>
    <t>Toxic Baby and Endocrine Disruptors</t>
  </si>
  <si>
    <t>Functional Forum</t>
  </si>
  <si>
    <t>ENDOCRINE DISRUPTORS AND THE AGING MEN</t>
  </si>
  <si>
    <t>Centro Congressi</t>
  </si>
  <si>
    <t>Ivan Jakovčić 25 May 2016 plenary speech on Endocrine disruptors</t>
  </si>
  <si>
    <t>ALDEGroup</t>
  </si>
  <si>
    <t>1st AFRICAN CONFERENCE on Health Effects of Endocrine Disruptors</t>
  </si>
  <si>
    <t>Leon Spamer</t>
  </si>
  <si>
    <t>Endocrine Disrupting Fracking Chemicals in West Virginia and Other Drilling States.</t>
  </si>
  <si>
    <t>Headwaters Defence</t>
  </si>
  <si>
    <t>BPA and Hormone Disrupting Chemicals</t>
  </si>
  <si>
    <t>Straight Talk MD</t>
  </si>
  <si>
    <t>Common hormone disruptors and how to avoid them</t>
  </si>
  <si>
    <t>Anonymous</t>
  </si>
  <si>
    <t>#EndocrineDisruptors: Matthias Groote MEP</t>
  </si>
  <si>
    <t>EU Reporter</t>
  </si>
  <si>
    <t>◦*˚Ultimate Super Rad Glam Makeup Tutorial!˚*◦</t>
  </si>
  <si>
    <t>TRUTHstreammedia</t>
  </si>
  <si>
    <t>Avoiding Adult Exposure to Phthalates - NutritionFacts</t>
  </si>
  <si>
    <t>NutritionFacts</t>
  </si>
  <si>
    <t>Fragrance and Parabens</t>
  </si>
  <si>
    <t>Life is Beautiful</t>
  </si>
  <si>
    <t>BPA the HORMONE HIJACKER</t>
  </si>
  <si>
    <t>Biohacking Wellness</t>
  </si>
  <si>
    <t>REVIEW &amp; SWATCHES | Morphe Eyeshadow Palettes 35O, 35S, 35T....WORTH THE HYPE??!!</t>
  </si>
  <si>
    <t>The Fancy Face</t>
  </si>
  <si>
    <t>How to Naturally Balance Your Hormones with Essential Oils</t>
  </si>
  <si>
    <t>Dr. Josh Axe</t>
  </si>
  <si>
    <t>MEN SCARED OF MARRIAGE - Men Refuse Marriage In Mass &amp; Go MGTOW</t>
  </si>
  <si>
    <t>Elite NWO Agenda</t>
  </si>
  <si>
    <t>Study: Breastfed infants exposed to toxic chemicals. News, August 24</t>
  </si>
  <si>
    <t>US Health News</t>
  </si>
  <si>
    <t>Therese Kerr talks about how we ingest toxins through our skins</t>
  </si>
  <si>
    <t>AddictionHelpQLD</t>
  </si>
  <si>
    <t>BPA: The false poster-child of bad chemicals</t>
  </si>
  <si>
    <t>Matter of Facts</t>
  </si>
  <si>
    <t>Video podcast to the June plenary 2016 - Panama Papers, glyphosate, endocrine disruptors</t>
  </si>
  <si>
    <t>Matthias Groote - District for all</t>
  </si>
  <si>
    <t>Why Are Alcohols in Cosmetics Drying?</t>
  </si>
  <si>
    <t>msbeautyphile</t>
  </si>
  <si>
    <t>Antiaging medical treatments, what does it consist of?</t>
  </si>
  <si>
    <t>Biosalud - Clínica privada especializada en tratamientos de biomedicina</t>
  </si>
  <si>
    <t>Ms. Beautyphile's Nerdtacular Beauty Science News</t>
  </si>
  <si>
    <t>AgeManagementMedicine</t>
  </si>
  <si>
    <t>girl88</t>
  </si>
  <si>
    <t>The Great Invasion - Documentary on endocrine disruptors</t>
  </si>
  <si>
    <t>Georgette Stigler</t>
  </si>
  <si>
    <t>Radio 3Fourteen - Carol Kwiatkowski - Endocrine Disrupting Chemicals: Are We Threatening Our ...</t>
  </si>
  <si>
    <t>Red Ice Radio</t>
  </si>
  <si>
    <t>Phthalates in the Home: What You Should Know</t>
  </si>
  <si>
    <t>Paul Cochrane</t>
  </si>
  <si>
    <t>Pregnant? How to protect your child from Endocrine Disrupting Chemicals (EDCs)</t>
  </si>
  <si>
    <t>WECF Women in Europe for a Common Future</t>
  </si>
  <si>
    <t>Phthalates- Is Beauty Worth It?</t>
  </si>
  <si>
    <t>CSPH: EHOH 6614</t>
  </si>
  <si>
    <t>Addressing the Impact of Environmental Toxins in Womens Health</t>
  </si>
  <si>
    <t>Genova Diagnostics</t>
  </si>
  <si>
    <t>2014 Forum: Epigenetic Transgenerational Actions of Endocrine Disruptors on Reproduction and Disease</t>
  </si>
  <si>
    <t>Beyond Pesticides</t>
  </si>
  <si>
    <t>French study showing decline in sperm count sparks fertility concerns</t>
  </si>
  <si>
    <t>News Direct</t>
  </si>
  <si>
    <t>BPA Linked To Brain Cancer</t>
  </si>
  <si>
    <t>The Young Turks</t>
  </si>
  <si>
    <t>How Common Chemicals Could Hurt Your Health</t>
  </si>
  <si>
    <t>RxWikiTV</t>
  </si>
  <si>
    <t>Chemicam-free Cosmetics Reduce Presence Of Harmful Chemicals In Teen Girls</t>
  </si>
  <si>
    <t>Wotchit News</t>
  </si>
  <si>
    <t>Human fertility under attack : From research to action on phthalates and endocrine disruptors</t>
  </si>
  <si>
    <t>ResenvSante</t>
  </si>
  <si>
    <t>Beauty &amp; Birth Defects: Phthalates in Cosmetics (Group 6)</t>
  </si>
  <si>
    <t>Anthony Bul</t>
  </si>
  <si>
    <t>Endocrine Disruptors in Cosmetics</t>
  </si>
  <si>
    <t>Endocrine Disruptors Affect Our Health | Well.org</t>
  </si>
  <si>
    <t>The Dirty Dozen - Are there toxic chemicals in your cosmetics?</t>
  </si>
  <si>
    <t>Truth About Makeup</t>
  </si>
  <si>
    <t>Endocrine Disruptors PSA</t>
  </si>
  <si>
    <t>Scents of Danger Medical Course</t>
  </si>
  <si>
    <t>Household Items that are Dangerous to your Hormones</t>
  </si>
  <si>
    <t>Factors Contributing to Diseases Like Cancer</t>
  </si>
  <si>
    <t>Kriton Arsenis,MEP asks EU Commissioner for Health,J. Dalli, on GMOs and mobile phone radiation_en</t>
  </si>
  <si>
    <t>Caffeine in Cosmetics</t>
  </si>
  <si>
    <t>Chitin &amp; Chitosan: It's The Crab In Your Cosmetics</t>
  </si>
  <si>
    <t>Toxic plastic</t>
  </si>
  <si>
    <t>Early Puberty in Girls and the Role of Environmental Factors</t>
  </si>
  <si>
    <t>Beauty &amp; Birth Defects: Phthalates in Cosmetics</t>
  </si>
  <si>
    <t>Anthony Bui</t>
  </si>
  <si>
    <t>THE CHEMISTRY CASE (Die Chemiefalle)</t>
  </si>
  <si>
    <t>AB 1108: "Fear. What's going on is fear.</t>
  </si>
  <si>
    <t>Chemicals found in cosmetics and detergents 'could threaten male fertility'</t>
  </si>
  <si>
    <t>Experts Discuss BPA in Kids' Canned Food Report Released by the Breast Cancer Fund</t>
  </si>
  <si>
    <t>Cosmetic or Drug: Can you tell the difference?</t>
  </si>
  <si>
    <t>What is in My Make-up</t>
  </si>
  <si>
    <t>Katy Andreeva</t>
  </si>
  <si>
    <t>Prenatal exposure to two phthalates - chemicals commonly used in plastics and cosmetics may ...</t>
  </si>
  <si>
    <t>Health • Mind • Body • Spirit</t>
  </si>
  <si>
    <t>Skin Care for Men: What ED's may be doing to you...</t>
  </si>
  <si>
    <t>Bisphenol-A - The Toxies: Exposed</t>
  </si>
  <si>
    <t>CHANGEcalifornia</t>
  </si>
  <si>
    <t>Earth Focus Episode 59 - UNSAFE: The Truth Behind Everyday Chemicals</t>
  </si>
  <si>
    <t>Link TV</t>
  </si>
  <si>
    <t>Toxic Chemicals in Consumer Products: Human Health Implications</t>
  </si>
  <si>
    <t>UCCIreland</t>
  </si>
  <si>
    <t>Natural, Organic, &amp; Ammonia-Free Hair Dyes' Dirty Little Secret</t>
  </si>
  <si>
    <t>Toxic Substances in Perfume Fragrances</t>
  </si>
  <si>
    <t>Our Simple Earth</t>
  </si>
  <si>
    <t>The Dark Side of Beauty</t>
  </si>
  <si>
    <t>Tracy Raftl</t>
  </si>
  <si>
    <t>Phthalates Causes Diabetes In Women Who Use Lots of Beauty Products</t>
  </si>
  <si>
    <t>Stuff and Things</t>
  </si>
  <si>
    <t>Hearing to discuss BPA ban</t>
  </si>
  <si>
    <t>WMTW-TV</t>
  </si>
  <si>
    <t>Phthalates in Beauty Products Medical Course</t>
  </si>
  <si>
    <t>Abagtha Abana</t>
  </si>
  <si>
    <t>INFORMATIVE: Let's Talk Silicones, Parabens, and Sulfates (REQUESTED)</t>
  </si>
  <si>
    <t>Beautiful Souls</t>
  </si>
  <si>
    <t>Walk Away From BPA</t>
  </si>
  <si>
    <t>Krishti Marsh</t>
  </si>
  <si>
    <t>Toxic Beauty Chemicals to Avoid – Phthalates</t>
  </si>
  <si>
    <t>Rodale's</t>
  </si>
  <si>
    <t>Demystifying The Science Behind Beauty with Ms. Beautyphile</t>
  </si>
  <si>
    <t>Title</t>
  </si>
  <si>
    <t>authorName</t>
  </si>
  <si>
    <t>Designation</t>
  </si>
  <si>
    <t>Date</t>
  </si>
  <si>
    <t>Like</t>
  </si>
  <si>
    <t>Comment</t>
  </si>
  <si>
    <t>Shares</t>
  </si>
  <si>
    <t>Links</t>
  </si>
  <si>
    <t>Image link address</t>
  </si>
  <si>
    <t>Detoxing Plastics from Your Body</t>
  </si>
  <si>
    <t>Idelle Brand</t>
  </si>
  <si>
    <t>Director at The Brand Wellness Center</t>
  </si>
  <si>
    <t>Microbeads: we need a national ban</t>
  </si>
  <si>
    <t>Mike Ritchie</t>
  </si>
  <si>
    <t>Managing Director MRA Consulting Group</t>
  </si>
  <si>
    <t>The Truth About Parabens</t>
  </si>
  <si>
    <t>MIchelle Skelly</t>
  </si>
  <si>
    <t>Executive Consultant at Rodan and Fields Dermatologists</t>
  </si>
  <si>
    <t>Demystifying the Chemistry of Skin Care</t>
  </si>
  <si>
    <t>9 Things That Impact Your Risk of Breast Cancer</t>
  </si>
  <si>
    <t>Husnia Karimi</t>
  </si>
  <si>
    <t>Group HR and Compliance Manager</t>
  </si>
  <si>
    <t>The Public Health Implications of Endocrine Pharmaceuticals in Drinking Water</t>
  </si>
  <si>
    <t>Jeffrey Dobken, MD, MPH</t>
  </si>
  <si>
    <t>Allergist (Pediatric and Adult) and CEO at The Respiratory Group, P.A.</t>
  </si>
  <si>
    <t>The Toxic 12 (and more)</t>
  </si>
  <si>
    <t>William High Eagle Sandoval</t>
  </si>
  <si>
    <t>High Eagle Enterprises, LLC</t>
  </si>
  <si>
    <t>Documentary Reveals How Prolific Chemicals Are in Our Daily Lives</t>
  </si>
  <si>
    <t>Ty Walking Deer</t>
  </si>
  <si>
    <t>Life Coach/Spiritual Counsellor/Shaman/Holistic Healer/shamanic healing</t>
  </si>
  <si>
    <t>Review of Top 3 Rosacea Lotions and Ingredients</t>
  </si>
  <si>
    <t>Mary J Allmaras RN CPUR LNC</t>
  </si>
  <si>
    <t>What's (really) in your personal care products?</t>
  </si>
  <si>
    <t>Traci M Radice</t>
  </si>
  <si>
    <t>Independent Consultant at Arbonne International LLC</t>
  </si>
  <si>
    <t>DETOX: Real or Not?</t>
  </si>
  <si>
    <t>Exclusive/ non-insurance based practice</t>
  </si>
  <si>
    <t>How to Support Breast Health, Everyday</t>
  </si>
  <si>
    <t>Joseph Edward Bosiljevac,Jr MD, PhD, FACS</t>
  </si>
  <si>
    <t>DC, IFMCP, PC, Author</t>
  </si>
  <si>
    <t>How Hollywood got detoxification all wrong!</t>
  </si>
  <si>
    <t>RYAN HENDRICKSON</t>
  </si>
  <si>
    <t>Uncovering Hidden Health Hazards</t>
  </si>
  <si>
    <t>Amanda Murphy, RN, BA, HN-BC</t>
  </si>
  <si>
    <t>Health &amp; Wellness Educator</t>
  </si>
  <si>
    <t>ARE WE TOO CLEAN FOR OUR OWN GOOD</t>
  </si>
  <si>
    <t>Christie J Fox</t>
  </si>
  <si>
    <t>Small Business Consulting</t>
  </si>
  <si>
    <t>Client Interview: Sandy Polentes of BAUSC</t>
  </si>
  <si>
    <t>Todd Boyt</t>
  </si>
  <si>
    <t>President, Leapin’ Lizard Labels</t>
  </si>
  <si>
    <t>Want to Buy Non-Toxic Products? Look for One of These Five Labels-Diane MacEachern, Care2</t>
  </si>
  <si>
    <t>Dr Norman F Qadir</t>
  </si>
  <si>
    <t>Principle Environmental Research &amp; Studies Specialist at Dubai Municipality</t>
  </si>
  <si>
    <t>It's Not Just Skin Deep</t>
  </si>
  <si>
    <t>Nourish Coaches</t>
  </si>
  <si>
    <t>Integrative Health and Nutrition Counselors</t>
  </si>
  <si>
    <t>What Are Endocrine Disrupting Chemicals?</t>
  </si>
  <si>
    <t>Ruth Romano DipM</t>
  </si>
  <si>
    <t>Founder &amp; CEO at Ruth Romano</t>
  </si>
  <si>
    <t>Why You Should Only Use Non-Toxic Nail Polish</t>
  </si>
  <si>
    <t>Dawn Gifford</t>
  </si>
  <si>
    <t>Proprietor at Small Footprint Family</t>
  </si>
  <si>
    <t>The Dirty Dozen</t>
  </si>
  <si>
    <t>Siena Soap Company</t>
  </si>
  <si>
    <t>Toxic ingredients frequently used in cosmetic products</t>
  </si>
  <si>
    <t>Alina Naumenko</t>
  </si>
  <si>
    <t>Skin care specialist</t>
  </si>
  <si>
    <t>Turn Back Time</t>
  </si>
  <si>
    <t>Frankie Simmonds</t>
  </si>
  <si>
    <t>Freelance</t>
  </si>
  <si>
    <t>Destroying Your Hormone Balance</t>
  </si>
  <si>
    <t>Bikram Dhillon MD</t>
  </si>
  <si>
    <t>Executive Physician, Integrative-Functional Medicine, Author, Advisor: Performance Enhancement</t>
  </si>
  <si>
    <t>IN THE MOOD...COSMETICS CHEMICAL TRUTH</t>
  </si>
  <si>
    <t>Vivienne Bosch</t>
  </si>
  <si>
    <t>Founder at Moodsey</t>
  </si>
  <si>
    <t>Are there toxins in your skincare products?</t>
  </si>
  <si>
    <t>Marjorie Serralles-Russell</t>
  </si>
  <si>
    <t>Integrative Consultant for Beauty and Wellness</t>
  </si>
  <si>
    <t>It's time to break-up with your make-up!</t>
  </si>
  <si>
    <t>Kathryne (Kadie) Gagnon</t>
  </si>
  <si>
    <t>Consultant, Educator at Beautycounter</t>
  </si>
  <si>
    <t>Toxic Beauty &amp; (More Than) Lead in Lipstick</t>
  </si>
  <si>
    <t>Sarah LoBisco, ND</t>
  </si>
  <si>
    <t>Naturopathic Doctor and Functional Medicine Practicioner, Consultant for Wellness Companies, Speaker, Writer</t>
  </si>
  <si>
    <t>WHAT WE MUST DO: PART SIX</t>
  </si>
  <si>
    <t>Kevin Galalae</t>
  </si>
  <si>
    <t>Changer of Church Doctrine at A New Axial Age</t>
  </si>
  <si>
    <t>DECODE THE CONTENT OF YOUR COSMETICS</t>
  </si>
  <si>
    <t>Jürgen Hanssens</t>
  </si>
  <si>
    <t>Sales Manager at Ecocem Group and Owner at BiOdidoo SPRL and BiOdidoo SAS</t>
  </si>
  <si>
    <t>How To Avoid Toxic Chemicals in Baby Products, Answer is….MOMiN!</t>
  </si>
  <si>
    <t>Franklin Wilson</t>
  </si>
  <si>
    <t>Owner &amp; Chairman of Wilson Holdings,LLC.,Wilson Trust Company LLC,Wilson Entertainment Group, FWA, Inc.</t>
  </si>
  <si>
    <t>Jouvé—a Revolutionary Approach to Skincare</t>
  </si>
  <si>
    <t>Tatyana Sutherland</t>
  </si>
  <si>
    <t>Holistic Wealth Expert ♦ Medical Doctor ♦ PhD ♦ Ophthalmologist ♦Experienced Business Development and Sales Professional</t>
  </si>
  <si>
    <t>Wellness &amp; Air Quality – You Are What You Breathe</t>
  </si>
  <si>
    <t>detox nigeria</t>
  </si>
  <si>
    <t>Health, Wellness and Nutrition Specialist at CARIBBEAN HEALTH AND NUTRITION</t>
  </si>
  <si>
    <t>Endocrine disruptor decision.</t>
  </si>
  <si>
    <t>Andrew Bourne</t>
  </si>
  <si>
    <t>Chemical regulatory professional.</t>
  </si>
  <si>
    <t>EPA Announces Plan for Use of New Methods for Endocrine Disruptor Screening</t>
  </si>
  <si>
    <t>Lisa Campbell</t>
  </si>
  <si>
    <t>Partner at Bergeson &amp; Campbell, P.C. and Acta Group</t>
  </si>
  <si>
    <t>The degradation kinetics of the endocrine disruptor benzyl butyl phthalate using ozone and UV radiation</t>
  </si>
  <si>
    <t>Alexandros Sfakianakis</t>
  </si>
  <si>
    <t>ENT-MD</t>
  </si>
  <si>
    <t>The Tragedy of Toothpaste</t>
  </si>
  <si>
    <t>Dr Idelle Brand</t>
  </si>
  <si>
    <t>New EU Criteria for Endocrine Disrupting Chemicals: Are You Ready?</t>
  </si>
  <si>
    <t>Mary Manibusan</t>
  </si>
  <si>
    <t>Senior Managing Scientist at Exponent</t>
  </si>
  <si>
    <t>Safety assessment of cosmetic ingredients</t>
  </si>
  <si>
    <t>Cosmetics Europe The Personal Care Association</t>
  </si>
  <si>
    <t>Association at Cosmetics Europe - The Personal Care Association</t>
  </si>
  <si>
    <t>Your sunscreen is killing baby coral reefs</t>
  </si>
  <si>
    <t>Dr Noman F Qadir</t>
  </si>
  <si>
    <t>Dangerous dentisty: BPA in dental fillings.</t>
  </si>
  <si>
    <t>Alex Shvartsman,DDS,ND, MAGD,AIAOMT</t>
  </si>
  <si>
    <t>Holistic Dentist, Naturopath, Artist, Author focusing on Holistic and Phobic patients</t>
  </si>
  <si>
    <t>How we came to learn about endocrine disruptors: a fascinating history of natural observation</t>
  </si>
  <si>
    <t>Caroline Markey</t>
  </si>
  <si>
    <t>Director at Markey Medical Consulting Pty Ltd</t>
  </si>
  <si>
    <t>New criteria for endocrine disruptors announced</t>
  </si>
  <si>
    <t>Mikko Väänänen</t>
  </si>
  <si>
    <t>Press Officer at the European Chemicals Agency</t>
  </si>
  <si>
    <t>Summer is comming, Oxybenzone know what it does!</t>
  </si>
  <si>
    <t>J B Hertzler</t>
  </si>
  <si>
    <t>Founder of Sun Worshiper Sunscreen</t>
  </si>
  <si>
    <t>Purge the Parabens (and Other Junk!)</t>
  </si>
  <si>
    <t>Kristina Sampson</t>
  </si>
  <si>
    <t>Integrative Nutrition Health Coach, Author, Speaker &amp; Founder of The Vail Diet</t>
  </si>
  <si>
    <t>Skin Cancer Awareness Month: Sun Safety Tips</t>
  </si>
  <si>
    <t>Michelle Skelly</t>
  </si>
  <si>
    <t>Antibacterial soap - a well marketed fallacy</t>
  </si>
  <si>
    <t>Talal Al Hamad</t>
  </si>
  <si>
    <t>Medical Herbalist/ Yogi / Nutritional &amp; Culinary Consultant/ Experimental Jazz Guitarist</t>
  </si>
  <si>
    <t>Why You Need A Detox</t>
  </si>
  <si>
    <t>Connie Costello</t>
  </si>
  <si>
    <t>Certified Health Coach Founder of YOUR Food MIX</t>
  </si>
  <si>
    <t>Conference Endocrine Disruptors</t>
  </si>
  <si>
    <t>Anne Meyer</t>
  </si>
  <si>
    <t>Senior Project Manager bei Vereon AG</t>
  </si>
  <si>
    <t>NA</t>
  </si>
  <si>
    <t>Cefic publishes a brochure "Setting the right criteria to identify endocrine disruptors"</t>
  </si>
  <si>
    <t>philip de Smedt</t>
  </si>
  <si>
    <t>Sector Manager Lower Olefins and Aromatics at CEFIC</t>
  </si>
  <si>
    <t>ENDOCRINE DISRUPTORS IN EU</t>
  </si>
  <si>
    <t>Giulio Pirotta</t>
  </si>
  <si>
    <t>consultant regulatory and R&amp;D services expertise</t>
  </si>
  <si>
    <t>COM news on Endocrine Disruptors and the draft COM acts setting out scientific criteria for their determination on PPPs and biocidal products</t>
  </si>
  <si>
    <t>Rosa Criollo</t>
  </si>
  <si>
    <t>Registration Manager Agrochemicals and Biopesticides</t>
  </si>
  <si>
    <t>MAJOR ENDOCRINE DISRUPTORS</t>
  </si>
  <si>
    <t>Annette Fenton</t>
  </si>
  <si>
    <t>Registered Holistic Nutritionist</t>
  </si>
  <si>
    <t>Why everyone should care about endocrine disruptors</t>
  </si>
  <si>
    <t>Kristi Pink, MPH RD LN</t>
  </si>
  <si>
    <t>Registered and Licensed Dietitian and Holistic Health Coach</t>
  </si>
  <si>
    <t>Group HR &amp; Compliance Manager</t>
  </si>
  <si>
    <t>Risky Business: Undermining the LEED Material Credit</t>
  </si>
  <si>
    <t>Tom Lent</t>
  </si>
  <si>
    <t>Bringing chemical hazard assessment to green building</t>
  </si>
  <si>
    <t>The Company Kitchen - A Toxic Dumping Ground?</t>
  </si>
  <si>
    <t>Randi Dukoff</t>
  </si>
  <si>
    <t>Partner / CEO at The Corporate Wellness Consulting Group</t>
  </si>
  <si>
    <t>Toxics in Insulation: Green Seal Needs to Hear From You</t>
  </si>
  <si>
    <t>New study shows how nanoparticles can clean up environmental pollutants</t>
  </si>
  <si>
    <t>Arash Ramedani</t>
  </si>
  <si>
    <t>Ph.D. Candidate of Materials Engineering and Nanotechnology</t>
  </si>
  <si>
    <t>Jeffrey Dobken</t>
  </si>
  <si>
    <t>Allergist (Pediatric and Adult) and CEO at The Respiratory Group</t>
  </si>
  <si>
    <t>How Vegetarianism is Bad for You, AND the Environment....</t>
  </si>
  <si>
    <t>Arnold Wiseman (MR PALEO)</t>
  </si>
  <si>
    <t>Functional Nutritionist, Physical Fitness Specialist, Intuitive Energy Healer</t>
  </si>
  <si>
    <t>Soul Searching on Life's Complexities</t>
  </si>
  <si>
    <t>Rob Jones</t>
  </si>
  <si>
    <t>Senior Coach; Founder, CultureNeutral® Framework - nuClusiv®</t>
  </si>
  <si>
    <t>What are the prospects of decontamination and remediation technologies?</t>
  </si>
  <si>
    <t>Chaden Diyab</t>
  </si>
  <si>
    <t>Président chez AUTOPIA</t>
  </si>
  <si>
    <t>Dimensions of Odour Impact based on Odour Characteristics</t>
  </si>
  <si>
    <t>Suzie M</t>
  </si>
  <si>
    <t>Scentroid: Future Of Sensory Technology</t>
  </si>
  <si>
    <t>Breast Cancer Fund exposes the cancer-causing chemicals lurking in food</t>
  </si>
  <si>
    <t>Prof. Dr. SAYED ATALLA</t>
  </si>
  <si>
    <t>Professor of Biopharmaceutical technology Industries</t>
  </si>
  <si>
    <t>Top 3 Things That Are Sabotaging Your Weight Loss and Health- and What You Can Do To Fix It</t>
  </si>
  <si>
    <t>Ann Peart</t>
  </si>
  <si>
    <t>Writer at Anncredible.com</t>
  </si>
  <si>
    <t>More than 24,000 Chemicals Found in Bottled Water (But Surprisingly Not on the Ingredients List)</t>
  </si>
  <si>
    <t>Steve Cole</t>
  </si>
  <si>
    <t>President - Carolina Pure Water Systems</t>
  </si>
  <si>
    <t>Life Coach/Spiritual Counsellor/Shaman</t>
  </si>
  <si>
    <t>RISK from hormones in animal agriculture greater than expected</t>
  </si>
  <si>
    <t>Erick Fernandes</t>
  </si>
  <si>
    <t>Adviser, Agriculture, Forestry &amp; Climate Change, The World Bank</t>
  </si>
  <si>
    <t>Can Being Toxic Make Me Fat?</t>
  </si>
  <si>
    <t>Mark Hyman, MD</t>
  </si>
  <si>
    <t>Chairman, Institute for Functional Medicine</t>
  </si>
  <si>
    <t>Are environmental chemicals adversely affecting your child's health?</t>
  </si>
  <si>
    <t>7 Reasons Why Sleeping In Your Eye Makeup is Killing Your Beauty</t>
  </si>
  <si>
    <t>Tanya Gill</t>
  </si>
  <si>
    <t>Female Entrepreneur + Optometrist</t>
  </si>
  <si>
    <t>Chemical risks faced by workers need to be significantly reduced by 2020.</t>
  </si>
  <si>
    <t>Rodrigo Gasparino</t>
  </si>
  <si>
    <t>Chemical Management Specialist</t>
  </si>
  <si>
    <t>Some sunscreen ingredients may disrupt sperm cell function</t>
  </si>
  <si>
    <t>RM BIOMED</t>
  </si>
  <si>
    <t>Paul Wein Export Manager at RM and BIOMED Ltd.</t>
  </si>
  <si>
    <t>All 'natural' skincare products can irritate your skin</t>
  </si>
  <si>
    <t>Mukti X</t>
  </si>
  <si>
    <t>Founder and CEO at Mukti Organics</t>
  </si>
  <si>
    <t>Pharmacy Success Series: The Need for Hormonal Harmony</t>
  </si>
  <si>
    <t>Charles Shively</t>
  </si>
  <si>
    <t>Chief Executive Healthcare Officer at www.AskDrS.org</t>
  </si>
  <si>
    <t>5 Budget Friendly Changes You Can Make in Your Diet to be Healthier</t>
  </si>
  <si>
    <t>Brian McKay</t>
  </si>
  <si>
    <t>Exercise Coach at Balance Your Fitness</t>
  </si>
  <si>
    <t>Mary J Allmaras</t>
  </si>
  <si>
    <t>Seeks MD office coding position</t>
  </si>
  <si>
    <t>LAUS GmbH: We do more than test your products</t>
  </si>
  <si>
    <t>David Cottrell</t>
  </si>
  <si>
    <t>Business Consultant-People Developer-Non Exec Director-General</t>
  </si>
  <si>
    <t>4 natural ways to protect your skin from sunburn</t>
  </si>
  <si>
    <t>Ann Pfeifer</t>
  </si>
  <si>
    <t>Toronto School of Traditional Chinese Medice Intern</t>
  </si>
  <si>
    <t>Embrace the Sun for Its Cancer Protecting Benefits</t>
  </si>
  <si>
    <t>Rita Shimniok</t>
  </si>
  <si>
    <t>Purely Living Wellness - Empowering People to Feel Great</t>
  </si>
  <si>
    <t>The Endocrine Society's Second Scientific Statement on Endocrine-Disrupting Chemicals</t>
  </si>
  <si>
    <t>Alberto Mantovani</t>
  </si>
  <si>
    <t>Research director at Istituto Superiore di sanità</t>
  </si>
  <si>
    <t>Impact of endocrine disrupting chemicals on the prevalence of obesity</t>
  </si>
  <si>
    <t>Dionysia Vardakastani</t>
  </si>
  <si>
    <t>MSc Clinical Dietitian</t>
  </si>
  <si>
    <t>High Levels of Endocrine Disrupting Chemicals Found Near Fracking Wastewater Site- Lorraine Chow</t>
  </si>
  <si>
    <t>Dr. Noman F. Qadir</t>
  </si>
  <si>
    <t>Principle Environmental Research &amp; Studies Specialist at Duba</t>
  </si>
  <si>
    <t>Why is it taking so long to regulate endocrine disrupting chemicals?</t>
  </si>
  <si>
    <t>Principle Environmental Research &amp; Studies Specialist at Dubai</t>
  </si>
  <si>
    <t>State of the Science of Endocrine Disrupting Chemicals - 2012</t>
  </si>
  <si>
    <t>Endocrine-Disrupting Chemicals in Widespread Use Raise Risk of Endometriosis and Uterine Fibroids, EU Study Suggests</t>
  </si>
  <si>
    <t>Dianne Roncal</t>
  </si>
  <si>
    <t>Accout Manager at BioNews Services</t>
  </si>
  <si>
    <t>(we got it) "Scientific principles for the identification of endocrine disrupting chemicals – a consensus statement"</t>
  </si>
  <si>
    <t>Endocrine Disrupting Chemicals affecting Bass</t>
  </si>
  <si>
    <t>Kelly Huffman</t>
  </si>
  <si>
    <t>Current Aquatic Biology Masters Student specializing in ecotoxico</t>
  </si>
  <si>
    <t>High levels of endocrine - disrupting chemicals found in sediments and fish from the Italian River Po and its Lambro tributary</t>
  </si>
  <si>
    <t>Rebecca Linder</t>
  </si>
  <si>
    <t>Strategic Marketing and Expedition Leader</t>
  </si>
  <si>
    <t>Endocrine disrupters: Once more, no one is happy</t>
  </si>
  <si>
    <t>Pauline Tawil</t>
  </si>
  <si>
    <t>Senior Account Manager at FleishmanHillard</t>
  </si>
  <si>
    <t>Cleansing a Poisoned Planet</t>
  </si>
  <si>
    <t>Julian Cribb</t>
  </si>
  <si>
    <t>Science writer and author</t>
  </si>
  <si>
    <t>Pesticide Exposure Contributes to Heightened Risk of Heart Disease in two recent studies</t>
  </si>
  <si>
    <t>Think before you do brush</t>
  </si>
  <si>
    <t>Yatin Makkar</t>
  </si>
  <si>
    <t>Student at Centennial College</t>
  </si>
  <si>
    <t>Study confirms benefits of reducing the amount of chemicals you put on your body-UC Berkeley</t>
  </si>
  <si>
    <t>Traci M. Radice</t>
  </si>
  <si>
    <t>Harmful Chemicals,Environment, EDCs,Cancer &amp; the Nigerian Constitution</t>
  </si>
  <si>
    <t>Alali Tamuno</t>
  </si>
  <si>
    <t>Senior Attorney, Office of General Counsel</t>
  </si>
  <si>
    <t>Why should I eat organic?</t>
  </si>
  <si>
    <t>Dr.Tohid Nooralvandi</t>
  </si>
  <si>
    <t>Medicinal Plant Research Center at Islamic Azad University (IAU)</t>
  </si>
  <si>
    <t>Fracking: Should We Embrace it Now, or Remain Afraid?</t>
  </si>
  <si>
    <t>Dan Gmelin</t>
  </si>
  <si>
    <t>Architects &amp; Engineers Product Head</t>
  </si>
  <si>
    <t>Are You Ready To Start Living Healthier...Longer?</t>
  </si>
  <si>
    <t>Jason Kaplan</t>
  </si>
  <si>
    <t>Director of Strategic Business Development at Wellness Plan of America</t>
  </si>
  <si>
    <t>And we should do what?</t>
  </si>
  <si>
    <t>Suzanne Titus</t>
  </si>
  <si>
    <t>Founder of R3- Rescue Recycle Reuse</t>
  </si>
  <si>
    <t>Are we...Especially Our Children being ALTERED by GENDER BENDING Chemicals?</t>
  </si>
  <si>
    <t>Neeta &amp; David Sanders</t>
  </si>
  <si>
    <t>Owner at Soul2Soul Educare</t>
  </si>
  <si>
    <t>Say no to hormone disrupting chemicals</t>
  </si>
  <si>
    <t>Helen Lynn</t>
  </si>
  <si>
    <t>Consultant Wildcard Research and Communications</t>
  </si>
  <si>
    <t>Transatlantic Trade Proposal Could Increase Toxic Pesticide Use, New Report Warns</t>
  </si>
  <si>
    <t>Paul Shumovsky</t>
  </si>
  <si>
    <t>Raw Material Coordinator at Amber Bee UK LTD</t>
  </si>
  <si>
    <t>Why Organic Is the Right Choice for Parents?</t>
  </si>
  <si>
    <t>What are Hormone Disrupters?</t>
  </si>
  <si>
    <t>Mary PreFontaine Heim</t>
  </si>
  <si>
    <t>Women's Health Specialist at Keystone Pharmacy</t>
  </si>
  <si>
    <t>Do you know what's in your cosmetics?</t>
  </si>
  <si>
    <t>Louise Bowers</t>
  </si>
  <si>
    <t>Digital Content and Communications Manager at Breast Cancer UK</t>
  </si>
  <si>
    <t>Chemical exposure may be linked to rising rates in diabetes and obesity</t>
  </si>
  <si>
    <t>Dr. Kate Frick Montgomery, DC</t>
  </si>
  <si>
    <t>Doctor of Chiropractic/Owner at Montgomery Chiropractic/Nutrition</t>
  </si>
  <si>
    <t>Is it possible that personal scents are creating thyroid disease?</t>
  </si>
  <si>
    <t>Dr. Nels Chellen</t>
  </si>
  <si>
    <t>Owner/ Doctor at Levin and Chellen Chiropractic</t>
  </si>
  <si>
    <t>Precision evaluation of environmental chemical risk assessment: Using existing pharmaceutical evaluation results as a more accurate paradigm</t>
  </si>
  <si>
    <t>Lewis Perdue</t>
  </si>
  <si>
    <t>Chief Marketing Officer, TM Technologies Inc.</t>
  </si>
  <si>
    <t>What’s That in Your Clothes Dryer?</t>
  </si>
  <si>
    <t>Tarsha Burn</t>
  </si>
  <si>
    <t>Ethical Textile Designer</t>
  </si>
  <si>
    <t>My latest Insight for EcoWatch: "Stop Giving Cancer Patients Toxic Cosmetics to ‘Look Good, Feel Better’"</t>
  </si>
  <si>
    <t>Karuna Jaggar</t>
  </si>
  <si>
    <t>Executive Director at Breast Cancer Action</t>
  </si>
  <si>
    <t>Name</t>
  </si>
  <si>
    <t>Username</t>
  </si>
  <si>
    <t>Tweet</t>
  </si>
  <si>
    <t>Links to KTL</t>
  </si>
  <si>
    <t>links to the post</t>
  </si>
  <si>
    <t>Retweet</t>
  </si>
  <si>
    <t>published on</t>
  </si>
  <si>
    <t>Dr. Joseph Mercola ‏</t>
  </si>
  <si>
    <t>mercola</t>
  </si>
  <si>
    <t>Discover how you can avoid these 10 common sources of endocrine disrupting chemicals. #health</t>
  </si>
  <si>
    <t>Biotechnology</t>
  </si>
  <si>
    <t>Early Puberty Is More Common Than Ever; Researchers Blame Childhood Obesity, Endocrine Disruptors</t>
  </si>
  <si>
    <t>Laurentian SETAC</t>
  </si>
  <si>
    <t>Laurentiansetac</t>
  </si>
  <si>
    <t>To ID cause&amp;effect when looking at #endocrinedisruptors -move along red line, examine levels of integration</t>
  </si>
  <si>
    <t>trutherbotred</t>
  </si>
  <si>
    <t>Plastics are endocrine disruptors and we don't need any of those in our bodies.</t>
  </si>
  <si>
    <t>Chemistry World</t>
  </si>
  <si>
    <t>Proposed EU standards to identify endocrine disruptors face industry opposition</t>
  </si>
  <si>
    <t>Stacy Malkan</t>
  </si>
  <si>
    <t>StacyMalkan</t>
  </si>
  <si>
    <t>Endocrine Disruptors: The Secret History of a Scandal - with twists worthy of a TV series http://www.environmentalhealthnews.org/ehs/news/2016/june/endocrine-disrupters-the-secret-history-of-a-scandal …@EnvirHealthNews#EDCs</t>
  </si>
  <si>
    <t>ArableFarming</t>
  </si>
  <si>
    <t>More than 40 pesticide active ingredients could be lost under new #endocrinedisruptors legislation. A blow to UK ag.</t>
  </si>
  <si>
    <t>GMO Journal</t>
  </si>
  <si>
    <t>GMOJournal</t>
  </si>
  <si>
    <t>Europe Releases Weakened Criteria for Regulating Endocrine Disruptors</t>
  </si>
  <si>
    <t>The BMJ</t>
  </si>
  <si>
    <t>bmj_latest</t>
  </si>
  <si>
    <t>European Commission sets out world’s first regulatory system for identifying and classifying endocrine disruptors</t>
  </si>
  <si>
    <t>GMWatch</t>
  </si>
  <si>
    <t>The French Environment Minister asks the European Commission to revise its proposals on endocrine disruptors.</t>
  </si>
  <si>
    <t>Miljø &amp; Fødevaremin.Verified account</t>
  </si>
  <si>
    <t>MFVMin</t>
  </si>
  <si>
    <t>Danish minister to @EU_Commissiontoday: Draft criteria for identification of endocrine disruptors doesn't deliver the protection needed#eu</t>
  </si>
  <si>
    <t>The Consumer Voice - BEUC</t>
  </si>
  <si>
    <t>beuc</t>
  </si>
  <si>
    <t>To protect consumers @EUCouncilshould stand firm against#endocrinedisruptors. Our letter to Member Stateshttp://bit.ly/28K5t1k @EDCFree</t>
  </si>
  <si>
    <t>Agreed! @EUCouncilshould demand the same to protect consumers from#EndocrineDisruptors</t>
  </si>
  <si>
    <t>Alexis Dutertre</t>
  </si>
  <si>
    <t>AlexisDutertre</t>
  </si>
  <si>
    <t>EU #HealthCouncil : following@EU_Commissionpresentation on#EndocrineDisruptors, FR, SE &amp; DK advocate for a non restrictive definition.</t>
  </si>
  <si>
    <t>Sinn Fein</t>
  </si>
  <si>
    <t>sinnfienireland</t>
  </si>
  <si>
    <t>.@LNBDublinslams feeble proposal on hormone disrupting chemicals.#EndocrineDisruptors</t>
  </si>
  <si>
    <t>CEO</t>
  </si>
  <si>
    <t>corporateeurope</t>
  </si>
  <si>
    <t>Worse than expected: Commission criteria for endocrine disruptors won't protect human health -</t>
  </si>
  <si>
    <t>GM Watch</t>
  </si>
  <si>
    <t>European Commission launches 1st system for classifying &amp; banning endocrine disruptors against barrage of criticism</t>
  </si>
  <si>
    <t>Elisabeth ruffinengo</t>
  </si>
  <si>
    <t>RuffnengoE</t>
  </si>
  <si>
    <t>#healthwhen scientists express their disagreement with@EU_Commissionchoice of#EndocrineDisruptorscriteria :</t>
  </si>
  <si>
    <t>GMO Free canada</t>
  </si>
  <si>
    <t>GMOFreeCanada</t>
  </si>
  <si>
    <t>Endocrine disruptors, hormone-disrupting chemicals, are everywhere - in plastics, pesticides and makeup - and two...</t>
  </si>
  <si>
    <t>"The concept of potency is irrelevant to the identification of the hazards such as endocrine disruptors,"</t>
  </si>
  <si>
    <t>Evolution of Medicine</t>
  </si>
  <si>
    <t>GoEvoMed</t>
  </si>
  <si>
    <t>@toxicbabymovietalks about Endocrine#Disruptors#functionalforum#endocrine#govomed</t>
  </si>
  <si>
    <t>Rob</t>
  </si>
  <si>
    <t>rsqk9s</t>
  </si>
  <si>
    <t>@jesikabrown123 but def doin a bang-up job of #GLOBAL#DEPOPULATION #GLOBAL#ECOCIDE #GLOBAL#OMNICIDE #ENDOCRINE#DISRUPTORS #QUADRUPLE#WHAMMY</t>
  </si>
  <si>
    <t>Marcella K</t>
  </si>
  <si>
    <t>marcella1717</t>
  </si>
  <si>
    <t>EU com. lies about using the WHO definition of endocrine disruptors &amp; aims to weaken EU pesticides regulation</t>
  </si>
  <si>
    <t>GeNetwork</t>
  </si>
  <si>
    <t>GenEngNetwork</t>
  </si>
  <si>
    <t>EU Commission throws public health to the wind in endocrine disruptors propos</t>
  </si>
  <si>
    <t>S&amp;D Group</t>
  </si>
  <si>
    <t>TheProgressiveness</t>
  </si>
  <si>
    <t>The @EU_Commission’s proposal on#EndocrineDisruptorsis just a starting point,</t>
  </si>
  <si>
    <t>EndoMedia</t>
  </si>
  <si>
    <t>.@EU_Commission's narrow definition of#EndocrineDisruptorsfails to protect the public health.</t>
  </si>
  <si>
    <t>APIOPA</t>
  </si>
  <si>
    <t>flightAPIobesity</t>
  </si>
  <si>
    <t>Obesity and diabetes risk is more than just diet and exercise. Check this USC research on endocrine disruptors.</t>
  </si>
  <si>
    <t>WWF EU</t>
  </si>
  <si>
    <t>wwfeu</t>
  </si>
  <si>
    <t>Europe's opportunity to stop hormone disruption crushed</t>
  </si>
  <si>
    <t>Sophie Petitjean</t>
  </si>
  <si>
    <t>SophiePTJ</t>
  </si>
  <si>
    <t>#EndocrineDisruptors: 25-26#Pesticides(out of the 400 analyzed by the JRC) affected by the new criteria@AgencEurope#health#environment</t>
  </si>
  <si>
    <t>VVGB Risk Regulation</t>
  </si>
  <si>
    <t>PeterKugel_VVGB</t>
  </si>
  <si>
    <t>European Commission presents criteria to identify endocrine disruptors in the area of pesticides &amp; biocides</t>
  </si>
  <si>
    <t>Glyn Moody</t>
  </si>
  <si>
    <t>glynmoody</t>
  </si>
  <si>
    <t>EU "scientific criteria" to identify endocrine disruptors</t>
  </si>
  <si>
    <t>EUBusiness</t>
  </si>
  <si>
    <t>eubusiness</t>
  </si>
  <si>
    <t>Two years late, EU sets out scientific criteria for endocrine disruptors</t>
  </si>
  <si>
    <t>VCI-Redakation</t>
  </si>
  <si>
    <t>chemieverband</t>
  </si>
  <si>
    <t>Chemical industry disappointed with #EUcriteria for#endocrinedisruptors#EDCs</t>
  </si>
  <si>
    <t>Andreas Gies</t>
  </si>
  <si>
    <t>giesandreas</t>
  </si>
  <si>
    <t>After three years delay Commission presents critera that won't protect environment and health #EndocrineDisruptors</t>
  </si>
  <si>
    <t>NatureRevEndocrinol</t>
  </si>
  <si>
    <t>NatureRevEndo</t>
  </si>
  <si>
    <t>European Commission publishes scientific criteria for more accurate identification of endocrine disruptors</t>
  </si>
  <si>
    <t>Pete Ferrer</t>
  </si>
  <si>
    <t>farminpete</t>
  </si>
  <si>
    <t>So Twitter consensus of @EU_Commission's#EndocrineDisruptorscriteria and how to regulate them</t>
  </si>
  <si>
    <t>DRWI Science at ANS</t>
  </si>
  <si>
    <t>ANSStreamteam</t>
  </si>
  <si>
    <t>The legendary Vicki Blazer on #EndocrineDisruptors#PinelandsCommission#DelawareWatershed#DRWI@USGSAquaticLife</t>
  </si>
  <si>
    <t>BPA Coilition</t>
  </si>
  <si>
    <t>#BPA is not an endocrine disruptor. Find the difference between EASs &amp; EDCs here: http://buff.ly/21ofwoV</t>
  </si>
  <si>
    <t>Dr Maryanne Demasi</t>
  </si>
  <si>
    <t>Contaminating Our Bodies With Everyday Products http://nyti.ms/1HvxPC5 
For more watch Our Chemical Lives http://bit.ly/1adQcfu</t>
  </si>
  <si>
    <t>Geoffary Norman Pain</t>
  </si>
  <si>
    <t>Flouride Poison</t>
  </si>
  <si>
    <t>@MaryanneDemasi #Fluoride a recognized endocrine disruptor. #Fluoridation</t>
  </si>
  <si>
    <t>Henk tennekes</t>
  </si>
  <si>
    <t>tennekes_tox</t>
  </si>
  <si>
    <t>@BasEickhout @EllaWeggen @Hermanvb_GP @tweeting_ilse I signed the petition. Glyphosate is a renal carcinogen, teratogen, endocrine disruptor</t>
  </si>
  <si>
    <t>NxtbookWellnessTeam</t>
  </si>
  <si>
    <t>nxtwell</t>
  </si>
  <si>
    <t>Are you eating an endocrine disruptor?</t>
  </si>
  <si>
    <t>Zinn O)))</t>
  </si>
  <si>
    <t>ZJemptv</t>
  </si>
  <si>
    <t>"Endocrine disruptor" theories seem unnecessary. Is it that hard to believe more queer people are finally coming out?</t>
  </si>
  <si>
    <t>Farm Fairy Crafts</t>
  </si>
  <si>
    <t>FarmFairyCrafts</t>
  </si>
  <si>
    <t>New Study-&gt;@MonsantoCo's Roundup = Endocrine Disruptor http://www.fooddemocracynow.org/blog/2015/aug/19 … http://www.sciencedirect.com/science/article/pii/S221475001530041X … #banRoundup</t>
  </si>
  <si>
    <t>Gail Lummis</t>
  </si>
  <si>
    <t>GailLummis</t>
  </si>
  <si>
    <t>Fluoride is an endocrine disruptor that can affect not only your thyroid gland, but also your bones, brain, and pineal gland.</t>
  </si>
  <si>
    <t>Miami Natural Health</t>
  </si>
  <si>
    <t>pathusa</t>
  </si>
  <si>
    <t>NAILED: Endocrine Disruptor In Nail Polishes Gets Into Women’s Bodies</t>
  </si>
  <si>
    <t>Safe Cosmetics</t>
  </si>
  <si>
    <t>SafeCosmeticsHQ</t>
  </si>
  <si>
    <t>Did you know that #octinoxate is an endocrine disruptor? http://ow.ly/Vpn9z #safecosmetics #fact</t>
  </si>
  <si>
    <t>Charissa R West</t>
  </si>
  <si>
    <t>CharissaRWest</t>
  </si>
  <si>
    <t>Yikes! "Joint study by Duke University and the Environmental Working Group found TPHP, an endocrine disruptor, in...</t>
  </si>
  <si>
    <t>Plastic Pollutes</t>
  </si>
  <si>
    <t>PlasticPollutes</t>
  </si>
  <si>
    <t>Joint study by @DukeU &amp; @ewg found TPHP, an endocrine disruptor, in the bodies of every woman who painted her nails:</t>
  </si>
  <si>
    <t>Peter Dousma</t>
  </si>
  <si>
    <t>PHD2468</t>
  </si>
  <si>
    <t>#COP21 
India's is to double electricity prod/(2050) b coal plants
Cheap but polluting:greenhouse gas,soot,mercury(endocrine disruptor)
PHD</t>
  </si>
  <si>
    <t>News Roll</t>
  </si>
  <si>
    <t>newsroll</t>
  </si>
  <si>
    <t>:@OrganicLiveFood: #Phthalates in #deodorant r endocrine disruptor linked2 #infertility/puberty/autism/#breastcancer http://bit.ly/1cBeUQV</t>
  </si>
  <si>
    <t>PAN Asia Pacific</t>
  </si>
  <si>
    <t>PANAsiaPacific</t>
  </si>
  <si>
    <t>#Syngenta produces &amp; sells highly toxic weedkiller #atrazine, an endocrine disruptor &amp; drinking water contaminant. http://www.panap.net/sites/default/files/pesticides-factsheet-hhps-atrazine.pdf …</t>
  </si>
  <si>
    <t>BPA Coalition</t>
  </si>
  <si>
    <t>BPACoalition</t>
  </si>
  <si>
    <t>EFSA explains why #BPA is not an endocrine disruptor based on the WHO criteria http://buff.ly/1OKiOhc</t>
  </si>
  <si>
    <t>AmiraElgan</t>
  </si>
  <si>
    <t>Green Tea Is Probably An Endocrine Disruptor - Study. http://goo.gl/alerts/itzL #GoogleAlerts</t>
  </si>
  <si>
    <t>ACSH</t>
  </si>
  <si>
    <t>ACSHorg</t>
  </si>
  <si>
    <t>Green Tea Said To Be An “Endocrine Disruptor”? Next, Mother’s Milk? http://dlvr.it/Cyh12v</t>
  </si>
  <si>
    <t>Natural Life</t>
  </si>
  <si>
    <t>NaturalLife808</t>
  </si>
  <si>
    <t>New study finds endocrine disruptor enters the body via nail polish http://www.treehugger.com/health/new-study-finds-endocrine-disruptor-nail-polish.html …</t>
  </si>
  <si>
    <t>Protect Our Breasts</t>
  </si>
  <si>
    <t>ProtectBreasts</t>
  </si>
  <si>
    <t>Phase out hairsprays that contain #benzophenone, an endocrine disruptor #PhaseOutFriday</t>
  </si>
  <si>
    <t>James Robertson</t>
  </si>
  <si>
    <t>jrobertson</t>
  </si>
  <si>
    <t>"we're not demonising anybody, you have a right to know." #alexjones #infowars #bisphenolA #sterility #endocrinedisruptor</t>
  </si>
  <si>
    <t>IPEN: toxics-free</t>
  </si>
  <si>
    <t>ToxicsFree</t>
  </si>
  <si>
    <t>#Glyphosate, #chlorpyrifos + 698 more on EU list for #endocrine disruptor screening http://buff.ly/2237ZMP #GMO #edcfree</t>
  </si>
  <si>
    <t>Boma Brown-West</t>
  </si>
  <si>
    <t>BBrown_West</t>
  </si>
  <si>
    <t>.@EU_Commission to add the charge of endocrine disruptor to 4 phthalates that substances of very high concern http://bit.ly/1O2MBg8</t>
  </si>
  <si>
    <t>Pam Webster</t>
  </si>
  <si>
    <t>newanguillanow</t>
  </si>
  <si>
    <t>New Study Finds Endocrine Disruptor Enters The Body via Nail Polish - Womans Vibe http://fb.me/4eSp05ko3</t>
  </si>
  <si>
    <t>Ilaria Passarani</t>
  </si>
  <si>
    <t>IlariaPassarani</t>
  </si>
  <si>
    <t>@EU_Commission breached EU law by failing to set endocrine disruptor criteria, @EUCourtPress rules http://bit.ly/1QrMH7A</t>
  </si>
  <si>
    <t>Silvio Funtowicz</t>
  </si>
  <si>
    <t>SFuntowicz</t>
  </si>
  <si>
    <t>The ECJ has ruled that the EC has not been quick enough in identifying &amp; banning endocrine disruptor chemicals.</t>
  </si>
  <si>
    <t>Politics Vault</t>
  </si>
  <si>
    <t>PoliticsVault</t>
  </si>
  <si>
    <t>European commission not quick enough in identifying and banning potentially harmful "endocrine disruptor" chemicals.</t>
  </si>
  <si>
    <t>Helena Ruiz Fabra</t>
  </si>
  <si>
    <t>87HRUFA</t>
  </si>
  <si>
    <t>#Endocrine #disruptor: Big corporate #influence on #EU #health #law.
http://buff.ly/1O8ddMV …</t>
  </si>
  <si>
    <t>LiseSutherlandFraser</t>
  </si>
  <si>
    <t>Carmilla5</t>
  </si>
  <si>
    <t>The US Government Fails to Accept Fluorides Role as and Endocrine Disruptor</t>
  </si>
  <si>
    <t>Cathie Lippman M D</t>
  </si>
  <si>
    <t>DocLipp</t>
  </si>
  <si>
    <t>Endocrine Disruptor in Nail Polish Gets Absorbed By women’s bodies https://cathielippman.wordpress.com/2015/12/23/endocrine-disruptor-in-nail-polish-gets-absorbed-by-womens-bodies …</t>
  </si>
  <si>
    <t>Consulting RFPs</t>
  </si>
  <si>
    <t>bidsUSAConsult</t>
  </si>
  <si>
    <t>#RFP: ENDOCRINE DISRUPTOR SCREENING PROGRAM TECHNICAL AN / Environmental Consulting Services... http://bit.ly/1ZqwVeU</t>
  </si>
  <si>
    <t>Ottawa Riverkeeper</t>
  </si>
  <si>
    <t>Ottriverkeeper</t>
  </si>
  <si>
    <t>Ottawa Riverkeeper
‏@ottriverkeeper
#Triclosan : endocrine disruptor that gets into aquatic life: http://www.ottawariverkeeper.ca/triclosan-comic/ … By @JaymieDylan #OttawaRiver</t>
  </si>
  <si>
    <t>USGS Aquatic Life</t>
  </si>
  <si>
    <t>USGSAquaticLife</t>
  </si>
  <si>
    <t>Study shows future generations of fish affected by endocrine disruptor exposure #ALookBack
http://www.usgs.gov/newsroom/article.asp?ID=4161#.VoFL8BUrLIU …</t>
  </si>
  <si>
    <t>Art Aviles</t>
  </si>
  <si>
    <t>aartaviles</t>
  </si>
  <si>
    <t>Fluoride is an ‘endocrine disruptor,’ which means it has the potential to play havoc with the biology and fate of...</t>
  </si>
  <si>
    <t>Did you know that #octinoxate is an endocrine disruptor? http://ow.ly/WjM7P #safecosmetics #fact</t>
  </si>
  <si>
    <t>Dr Michael Show</t>
  </si>
  <si>
    <t>DrMichaelShow</t>
  </si>
  <si>
    <t>Is your deodorant poisoning you through your armpits? #Deodorant #Anti-Perspirant #EndocrineDisruptor #Neurotoxic... http://fb.me/2cs4xtcGr</t>
  </si>
  <si>
    <t>HInsurance</t>
  </si>
  <si>
    <t>insurancehnews</t>
  </si>
  <si>
    <t>Exposure to endocrine disruptors during pregnancy affects the brain two generations later http://ift.tt/1wyhBT4</t>
  </si>
  <si>
    <t>Prevent Cancer Now</t>
  </si>
  <si>
    <t>PreventCancerNw</t>
  </si>
  <si>
    <t>Endocrine disruptors: European Commission breached law by failing to take action http://tinyurl.com/BBCNewz2 #CdnHealth</t>
  </si>
  <si>
    <t>Kara Rogers</t>
  </si>
  <si>
    <t>karaerogers</t>
  </si>
  <si>
    <t>What are some routes of exposure to endocrine disruptors? Find out @Britannica</t>
  </si>
  <si>
    <t>Happy Bodies</t>
  </si>
  <si>
    <t>HappyBodiesVita</t>
  </si>
  <si>
    <t>MORE ON ENDOCRINE DISRUPTORS -- COSMETICS MAY POSE RISKS
Following up on yesterday's post concerning endocrine... http://fb.me/595uJkjGl</t>
  </si>
  <si>
    <t>Keith Hunter</t>
  </si>
  <si>
    <t>heru41</t>
  </si>
  <si>
    <t>Endocrine Disruptors &amp; the damage it causes....》&amp; how to avoid them http://articles.mercola.com/sites/articles/archive/2015/07/15/10-common-sources-endocrine-disruptors.aspx … via @mercola
</t>
  </si>
  <si>
    <t>Intechra Health</t>
  </si>
  <si>
    <t>IntechraHealth</t>
  </si>
  <si>
    <t>10 Sneaky Sources Of Endocrine Disruptors + How To Avoid Them https://www.mhb.io/e/6rhq/59 #wellness via @mindbodygreen</t>
  </si>
  <si>
    <t>Felice Gersh MD</t>
  </si>
  <si>
    <t>Dr FeliceGersh</t>
  </si>
  <si>
    <t>I spoke on estrogen as the master of metabolic homeostasis and the impact of endocrine disruptors on metabolic...</t>
  </si>
  <si>
    <t>Annabelle Lee</t>
  </si>
  <si>
    <t>@autismepi</t>
  </si>
  <si>
    <t>Differential #autism related gene expression in developing rat brains exposed to endocrine disruptor chemicals: http://www.ncbi.nlm.nih.gov/pubmed/25607892</t>
  </si>
  <si>
    <t>EHN</t>
  </si>
  <si>
    <t>@EnvirHealthNews</t>
  </si>
  <si>
    <t>#Europe safety watchdog wants to review the #endocrinedisruptor BPA, again: FM @EurActiv</t>
  </si>
  <si>
    <t>Reza Niam</t>
  </si>
  <si>
    <t>@purescapes1</t>
  </si>
  <si>
    <t>#Stevia could be a potential #endocrine disruptor. Queen's University Belfast Research Portal http://pure.qub.ac.uk/portal/en/publications/invitro-bioassay-investigations-of-the-endocrine-disrupting-potential-of-steviol-glycosides-and-their-metabolite-steviol-components-of-the-natural-sweetener-stevia(582373ce-5626-49a9-8aa5-543a1ac8426a).html …</t>
  </si>
  <si>
    <t>Dr. Lucas Bergkamp</t>
  </si>
  <si>
    <t>@lbergkamp</t>
  </si>
  <si>
    <t>Should a particular branch of ED science dictate EU policy? "Criteria for endocrine disruptor legislation in Europe" https://www.sciencedaily.com/releases/2016/04/160425142410.htm#.VyB7ris8wsE.twitter …</t>
  </si>
  <si>
    <t>Differential gene expression patterns in developing rat brain regions exposed to endocrine disruptor mixtures: http://www.ncbi.nlm.nih.gov/pubmed/25607892 #ASD</t>
  </si>
  <si>
    <t>@NaturoDiaries Evidence #Tylenol may be an endocrine disruptor. http://www.ncbi.nlm.nih.gov/pubmed/25607892 http://www.ncbi.nlm.nih.gov/pubmed/25995226 http://www.ncbi.nlm.nih.gov/pubmed/22301570</t>
  </si>
  <si>
    <t>CHE</t>
  </si>
  <si>
    <t>@che_for_science</t>
  </si>
  <si>
    <t>Scientific issues relevant to regulatory criteria to identify #endocrinedisruptor substances in the EU @EHPonline http://ehp.niehs.nih.gov/ehp217/</t>
  </si>
  <si>
    <t>Straitgate Action Gp</t>
  </si>
  <si>
    <t>@straitgateactgp</t>
  </si>
  <si>
    <t>RNA_seq</t>
  </si>
  <si>
    <t>@RNA_seq</t>
  </si>
  <si>
    <t>Transcriptome analysis of the copepod Eurytemora affinis upon exposure to endocrine disruptor pesticides: Focus on… http://dlvr.it/L8hC6s</t>
  </si>
  <si>
    <t>@FarmFairyCrafts</t>
  </si>
  <si>
    <t>Science</t>
  </si>
  <si>
    <t>@scienmag</t>
  </si>
  <si>
    <t>Providing guidance on criteria for endocrine disruptor legislation in Europe https://scienmag.com/?p=1466106</t>
  </si>
  <si>
    <t>Science Codex</t>
  </si>
  <si>
    <t>@sciencecodex</t>
  </si>
  <si>
    <t>Providing guidance on criteria for endocrine disruptor legislation in Europe http://bit.ly/1qM5U9q #science</t>
  </si>
  <si>
    <t>Hélène Bour</t>
  </si>
  <si>
    <t>@HeleneAJBour</t>
  </si>
  <si>
    <t>#bisphenolA : des traces malgré l'interdiction http://www.ouest-france.fr/sante/bisphenol-des-traces-malgre-linterdiction-4186062 … via @ouestfrance #BPA #perturbateursendocriniens #endocrinedisruptor</t>
  </si>
  <si>
    <t>Geri Zatcoff</t>
  </si>
  <si>
    <t>@GeriZatcoff</t>
  </si>
  <si>
    <t>The chemicals in plastics are endocrine disruptor's which means they behave like hormones in the body. Plastic is... http://fb.me/3jSFPPuvn</t>
  </si>
  <si>
    <t>Simply-Pure</t>
  </si>
  <si>
    <t>@SimplyPureOrg</t>
  </si>
  <si>
    <t>#toxins #endocrinedisruptor #cancer #health #skincare #wellbeing #wellness #medicine #organic #cosmetics #Danger</t>
  </si>
  <si>
    <t>Lara Briden ND</t>
  </si>
  <si>
    <t>@LaraBriden</t>
  </si>
  <si>
    <t>Polycystic ovary syndrome and endocrine disrupting chemicals--a new literature review #endocrinedisruptor #PCOS http://www.ncbi.nlm.nih.gov/pubmed/26825073</t>
  </si>
  <si>
    <t>Philli H</t>
  </si>
  <si>
    <t>@Olivefarmer</t>
  </si>
  <si>
    <t>@rtoomath ....the way we grow food needs scrutiny.Glyphosate use huge &gt; since crop siccation.Glyphosate is endocrine disruptor.Residue test?</t>
  </si>
  <si>
    <t>-</t>
  </si>
  <si>
    <t>65% of US pregnant women take #acetaminophen. Is this concerning given #Tylenol may be an endocrine disruptor causing offspring infertility?</t>
  </si>
  <si>
    <t>Sarah C</t>
  </si>
  <si>
    <t>@LifekindSarah</t>
  </si>
  <si>
    <t>The Dangers of BPA in Canned Goods http://articles.mercola.com/sites/articles/archive/2016/04/13/bpa-canned-goods.aspx … via @mercola #BPA #cannedfood #hormones #endocrinedisruptor #obesity #health</t>
  </si>
  <si>
    <t>Brett Williamson</t>
  </si>
  <si>
    <t>@ExecCanuck</t>
  </si>
  <si>
    <t>Maybe reconsider this advice, #kale contains endocrine disruptor @thefoodbabe Why aren't you consistent about this?</t>
  </si>
  <si>
    <t>SustainaButter</t>
  </si>
  <si>
    <t>@SustainaButter</t>
  </si>
  <si>
    <t>Study finds BPA in cans of many popular food products. Bisphenol A is an endocrine disruptor, avoid plasitcs when...</t>
  </si>
  <si>
    <t>Willi Broeren</t>
  </si>
  <si>
    <t>@WilliBroeren</t>
  </si>
  <si>
    <t>Triclosan is an endocrine disruptor found in toothpaste and deodorant. Banned in EU and not used by Arbonne: http://ow.ly/10B4Ts</t>
  </si>
  <si>
    <t>Paul Fowler</t>
  </si>
  <si>
    <t>@GrumpybaldProf</t>
  </si>
  <si>
    <t>findings highlight the potential for steviol to act as a potential endocrine disruptor new from Lisa Connolly http://www.sciencedirect.com/science/article/pii/S0303720716300533 …</t>
  </si>
  <si>
    <t>Terri Hansen</t>
  </si>
  <si>
    <t>@TerriHansen</t>
  </si>
  <si>
    <t>Via @utmbhealth Common plastics chemical #BPA linked to preterm birth http://bit.ly/1ZRGYJZ #health #toxics #endocrinedisruptor</t>
  </si>
  <si>
    <t>Laurier Biology</t>
  </si>
  <si>
    <t>@LaurierBiology</t>
  </si>
  <si>
    <t>#LaurierBiology BI499 Honours thesis student Nina Prodribaba (@dmaclatchy lab) studies endocrine disruptor effects</t>
  </si>
  <si>
    <t>@GiesAndreas</t>
  </si>
  <si>
    <t>A lot of $ and € spent for endocrine disruptor related diseases. Even worse: Thousands of women suffer severely.</t>
  </si>
  <si>
    <t>Christina Coleman</t>
  </si>
  <si>
    <t>@OrganicEnthuse</t>
  </si>
  <si>
    <t>Endocrine Disruptor In Nail Polishes Gets Into Women’s Bodies</t>
  </si>
  <si>
    <t>Phyrra</t>
  </si>
  <si>
    <t>@Phyrra</t>
  </si>
  <si>
    <t>Beware of Endocrine Disruptor TPHP In Nail Polish http://buff.ly/1oDX10D via @Vegan_Beauty</t>
  </si>
  <si>
    <t>Lori Ann Burd</t>
  </si>
  <si>
    <t>@LoriAnnBurd</t>
  </si>
  <si>
    <t>3/5 independent studies EPA considered show #glyphosate is an endocrine disruptor. 0 of the 27 industry studies did.</t>
  </si>
  <si>
    <t>JZ Deity</t>
  </si>
  <si>
    <t>@JZDeity</t>
  </si>
  <si>
    <t>Oxybenzone- is found in some sunscreens and mutates coral reefs its a endocrine disruptor there are alternatives JZ Deity Derma Strengthener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</si>
</sst>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\,\ yyyy"/>
    <numFmt numFmtId="165" formatCode="mmmm\ d\,\ yyyy"/>
  </numFmts>
  <fonts count="15">
    <font>
      <sz val="11.0"/>
      <color rgb="FF000000"/>
      <name val="Calibri"/>
    </font>
    <font>
      <b/>
      <sz val="11.0"/>
      <name val="Calibri"/>
    </font>
    <font>
      <u/>
      <sz val="11.0"/>
      <color rgb="FF333333"/>
      <name val="Calibri"/>
    </font>
    <font>
      <sz val="11.0"/>
      <color rgb="FF333333"/>
      <name val="Calibri"/>
    </font>
    <font>
      <sz val="11.0"/>
      <name val="Calibri"/>
    </font>
    <font>
      <sz val="10.0"/>
      <color rgb="FF000000"/>
      <name val="Arial"/>
    </font>
    <font>
      <u/>
      <sz val="11.0"/>
      <color rgb="FF333333"/>
      <name val="Calibri"/>
    </font>
    <font>
      <u/>
      <sz val="11.0"/>
      <color rgb="FF0000FF"/>
      <name val="Calibri"/>
    </font>
    <font>
      <sz val="10.0"/>
      <color rgb="FF000000"/>
      <name val="Source Sans Pro"/>
    </font>
    <font>
      <u/>
      <sz val="11.0"/>
      <color rgb="FF0000FF"/>
      <name val="Calibri"/>
    </font>
    <font>
      <sz val="11.0"/>
      <color rgb="FF000000"/>
      <name val="Arial"/>
    </font>
    <font>
      <sz val="12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1" fillId="0" fontId="1" numFmtId="0" xfId="0" applyBorder="1" applyFont="1"/>
    <xf borderId="1" fillId="0" fontId="0" numFmtId="0" xfId="0" applyBorder="1" applyFont="1"/>
    <xf borderId="1" fillId="0" fontId="0" numFmtId="0" xfId="0" applyAlignment="1" applyBorder="1" applyFont="1">
      <alignment vertical="top"/>
    </xf>
    <xf borderId="1" fillId="2" fontId="2" numFmtId="0" xfId="0" applyAlignment="1" applyBorder="1" applyFill="1" applyFont="1">
      <alignment vertical="top"/>
    </xf>
    <xf borderId="1" fillId="2" fontId="3" numFmtId="164" xfId="0" applyBorder="1" applyFont="1" applyNumberFormat="1"/>
    <xf borderId="1" fillId="0" fontId="4" numFmtId="0" xfId="0" applyBorder="1" applyFont="1"/>
    <xf borderId="1" fillId="0" fontId="5" numFmtId="0" xfId="0" applyBorder="1" applyFont="1"/>
    <xf borderId="1" fillId="2" fontId="3" numFmtId="165" xfId="0" applyBorder="1" applyFont="1" applyNumberFormat="1"/>
    <xf borderId="1" fillId="0" fontId="3" numFmtId="164" xfId="0" applyBorder="1" applyFont="1" applyNumberFormat="1"/>
    <xf borderId="1" fillId="0" fontId="6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0" fontId="4" numFmtId="164" xfId="0" applyBorder="1" applyFont="1" applyNumberFormat="1"/>
    <xf borderId="1" fillId="0" fontId="4" numFmtId="3" xfId="0" applyBorder="1" applyFont="1" applyNumberFormat="1"/>
    <xf borderId="1" fillId="0" fontId="4" numFmtId="165" xfId="0" applyBorder="1" applyFont="1" applyNumberFormat="1"/>
    <xf borderId="1" fillId="2" fontId="3" numFmtId="0" xfId="0" applyAlignment="1" applyBorder="1" applyFont="1">
      <alignment vertical="top"/>
    </xf>
    <xf borderId="1" fillId="0" fontId="4" numFmtId="15" xfId="0" applyBorder="1" applyFont="1" applyNumberFormat="1"/>
    <xf borderId="1" fillId="2" fontId="0" numFmtId="0" xfId="0" applyAlignment="1" applyBorder="1" applyFont="1">
      <alignment vertical="top"/>
    </xf>
    <xf borderId="1" fillId="2" fontId="3" numFmtId="0" xfId="0" applyAlignment="1" applyBorder="1" applyFont="1">
      <alignment horizontal="left"/>
    </xf>
    <xf borderId="1" fillId="2" fontId="0" numFmtId="0" xfId="0" applyAlignment="1" applyBorder="1" applyFont="1">
      <alignment horizontal="right"/>
    </xf>
    <xf borderId="0" fillId="0" fontId="0" numFmtId="0" xfId="0" applyFont="1"/>
    <xf borderId="1" fillId="0" fontId="5" numFmtId="15" xfId="0" applyAlignment="1" applyBorder="1" applyFont="1" applyNumberFormat="1">
      <alignment horizontal="right"/>
    </xf>
    <xf borderId="1" fillId="0" fontId="5" numFmtId="0" xfId="0" applyAlignment="1" applyBorder="1" applyFont="1">
      <alignment horizontal="right"/>
    </xf>
    <xf borderId="1" fillId="0" fontId="7" numFmtId="0" xfId="0" applyAlignment="1" applyBorder="1" applyFont="1">
      <alignment vertical="top"/>
    </xf>
    <xf borderId="1" fillId="0" fontId="8" numFmtId="0" xfId="0" applyBorder="1" applyFont="1"/>
    <xf borderId="1" fillId="2" fontId="9" numFmtId="0" xfId="0" applyAlignment="1" applyBorder="1" applyFont="1">
      <alignment vertical="top"/>
    </xf>
    <xf borderId="1" fillId="0" fontId="10" numFmtId="0" xfId="0" applyBorder="1" applyFont="1"/>
    <xf borderId="1" fillId="0" fontId="5" numFmtId="15" xfId="0" applyAlignment="1" applyBorder="1" applyFont="1" applyNumberFormat="1">
      <alignment horizontal="left"/>
    </xf>
    <xf borderId="1" fillId="2" fontId="8" numFmtId="0" xfId="0" applyAlignment="1" applyBorder="1" applyFont="1">
      <alignment horizontal="left"/>
    </xf>
    <xf borderId="0" fillId="0" fontId="5" numFmtId="0" xfId="0" applyFont="1"/>
    <xf borderId="1" fillId="0" fontId="11" numFmtId="0" xfId="0" applyBorder="1" applyFont="1"/>
    <xf borderId="1" fillId="3" fontId="11" numFmtId="0" xfId="0" applyBorder="1" applyFill="1" applyFont="1"/>
    <xf borderId="1" fillId="0" fontId="11" numFmtId="0" xfId="0" applyAlignment="1" applyBorder="1" applyFont="1">
      <alignment horizontal="right"/>
    </xf>
    <xf borderId="1" fillId="3" fontId="11" numFmtId="14" xfId="0" applyBorder="1" applyFont="1" applyNumberFormat="1"/>
    <xf borderId="1" fillId="3" fontId="5" numFmtId="15" xfId="0" applyAlignment="1" applyBorder="1" applyFont="1" applyNumberFormat="1">
      <alignment horizontal="right"/>
    </xf>
    <xf borderId="1" fillId="4" fontId="5" numFmtId="0" xfId="0" applyBorder="1" applyFill="1" applyFont="1"/>
    <xf borderId="1" fillId="4" fontId="12" numFmtId="0" xfId="0" applyAlignment="1" applyBorder="1" applyFont="1">
      <alignment vertical="top"/>
    </xf>
    <xf borderId="1" fillId="4" fontId="5" numFmtId="0" xfId="0" applyAlignment="1" applyBorder="1" applyFont="1">
      <alignment horizontal="right"/>
    </xf>
    <xf borderId="1" fillId="0" fontId="11" numFmtId="0" xfId="0" applyAlignment="1" applyBorder="1" applyFont="1">
      <alignment horizontal="left"/>
    </xf>
    <xf borderId="1" fillId="0" fontId="13" numFmtId="0" xfId="0" applyAlignment="1" applyBorder="1" applyFont="1">
      <alignment horizontal="left" vertical="top"/>
    </xf>
    <xf borderId="1" fillId="3" fontId="11" numFmtId="15" xfId="0" applyAlignment="1" applyBorder="1" applyFont="1" applyNumberFormat="1">
      <alignment horizontal="right"/>
    </xf>
    <xf borderId="2" fillId="0" fontId="11" numFmtId="0" xfId="0" applyAlignment="1" applyBorder="1" applyFont="1">
      <alignment horizontal="left"/>
    </xf>
    <xf borderId="3" fillId="0" fontId="1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channel/UCEGocUztnYtS-I2kk97AWqA" TargetMode="External"/><Relationship Id="rId42" Type="http://schemas.openxmlformats.org/officeDocument/2006/relationships/hyperlink" Target="https://www.youtube.com/channel/UC6dOsrZmQrvyga7Bas2FpdQ" TargetMode="External"/><Relationship Id="rId41" Type="http://schemas.openxmlformats.org/officeDocument/2006/relationships/hyperlink" Target="https://www.youtube.com/channel/UCWqJpFqlX59OML324QIByZA" TargetMode="External"/><Relationship Id="rId44" Type="http://schemas.openxmlformats.org/officeDocument/2006/relationships/hyperlink" Target="https://www.youtube.com/channel/UCAfwnV1KNCnxh_o95FazowA" TargetMode="External"/><Relationship Id="rId43" Type="http://schemas.openxmlformats.org/officeDocument/2006/relationships/hyperlink" Target="https://www.youtube.com/channel/UCiCZ-xkt4S7XSDAmebN2IWA" TargetMode="External"/><Relationship Id="rId46" Type="http://schemas.openxmlformats.org/officeDocument/2006/relationships/hyperlink" Target="https://www.youtube.com/channel/UCBA5kbMFnjYyRpfXg6ed-wg" TargetMode="External"/><Relationship Id="rId45" Type="http://schemas.openxmlformats.org/officeDocument/2006/relationships/hyperlink" Target="https://www.youtube.com/channel/UC1MRS89QiGZ6Qyeo7st2RXQ" TargetMode="External"/><Relationship Id="rId1" Type="http://schemas.openxmlformats.org/officeDocument/2006/relationships/hyperlink" Target="https://www.youtube.com/channel/UCWcnbdRP8-9Smh2rAEdVAFQ" TargetMode="External"/><Relationship Id="rId2" Type="http://schemas.openxmlformats.org/officeDocument/2006/relationships/hyperlink" Target="https://www.youtube.com/channel/UCZBDzFVFER4vxTB5zhNkyNw" TargetMode="External"/><Relationship Id="rId3" Type="http://schemas.openxmlformats.org/officeDocument/2006/relationships/hyperlink" Target="https://www.youtube.com/channel/UC9V3x9HelwEk3Z6EknB_1Cg" TargetMode="External"/><Relationship Id="rId4" Type="http://schemas.openxmlformats.org/officeDocument/2006/relationships/hyperlink" Target="https://www.youtube.com/channel/UCQZ7I5Q1E0FrD392QpQdzPg" TargetMode="External"/><Relationship Id="rId9" Type="http://schemas.openxmlformats.org/officeDocument/2006/relationships/hyperlink" Target="https://www.youtube.com/channel/UCrr77hnO6mD97UU30RA8kog" TargetMode="External"/><Relationship Id="rId48" Type="http://schemas.openxmlformats.org/officeDocument/2006/relationships/hyperlink" Target="https://www.youtube.com/channel/UCpMCgoAbVxq_R7mJ61lMhdA" TargetMode="External"/><Relationship Id="rId47" Type="http://schemas.openxmlformats.org/officeDocument/2006/relationships/hyperlink" Target="https://www.youtube.com/channel/UCXmYENYHkatkx1F3vy59bpA" TargetMode="External"/><Relationship Id="rId49" Type="http://schemas.openxmlformats.org/officeDocument/2006/relationships/hyperlink" Target="https://www.youtube.com/channel/UCKlpy5IH-UPHbcG2mIMp-XA" TargetMode="External"/><Relationship Id="rId5" Type="http://schemas.openxmlformats.org/officeDocument/2006/relationships/hyperlink" Target="https://www.youtube.com/channel/UCd7UoNnZqQDpZE1EKR4dnyg" TargetMode="External"/><Relationship Id="rId6" Type="http://schemas.openxmlformats.org/officeDocument/2006/relationships/hyperlink" Target="https://www.youtube.com/channel/UC3k6jHTq1TNMb_6cEHKV2rA" TargetMode="External"/><Relationship Id="rId7" Type="http://schemas.openxmlformats.org/officeDocument/2006/relationships/hyperlink" Target="https://www.youtube.com/channel/UCcrZex5NAJkZJ5DRGTk02vw" TargetMode="External"/><Relationship Id="rId8" Type="http://schemas.openxmlformats.org/officeDocument/2006/relationships/hyperlink" Target="https://www.youtube.com/channel/UC_JYlLZPK7TJTJb7z132pvg" TargetMode="External"/><Relationship Id="rId31" Type="http://schemas.openxmlformats.org/officeDocument/2006/relationships/hyperlink" Target="https://www.youtube.com/channel/UCZ-xaW1wnqubpkOLvOVKKOg" TargetMode="External"/><Relationship Id="rId30" Type="http://schemas.openxmlformats.org/officeDocument/2006/relationships/hyperlink" Target="https://www.youtube.com/channel/UCWL3TCYE7jqyQ6FLRWcCj5w" TargetMode="External"/><Relationship Id="rId33" Type="http://schemas.openxmlformats.org/officeDocument/2006/relationships/hyperlink" Target="https://www.youtube.com/channel/UC9vrYkPaH1D60jr4jwGDIlg" TargetMode="External"/><Relationship Id="rId32" Type="http://schemas.openxmlformats.org/officeDocument/2006/relationships/hyperlink" Target="https://www.youtube.com/channel/UCWQp9wuZO66f7GNhWJIv_Xg" TargetMode="External"/><Relationship Id="rId35" Type="http://schemas.openxmlformats.org/officeDocument/2006/relationships/hyperlink" Target="https://www.youtube.com/channel/UCHk6ilQAKQqL3rJiJYuxhNQ" TargetMode="External"/><Relationship Id="rId34" Type="http://schemas.openxmlformats.org/officeDocument/2006/relationships/hyperlink" Target="https://www.youtube.com/channel/UCEGyjUF818EgtoQfvmabgyQ" TargetMode="External"/><Relationship Id="rId70" Type="http://schemas.openxmlformats.org/officeDocument/2006/relationships/drawing" Target="../drawings/worksheetdrawing1.xml"/><Relationship Id="rId37" Type="http://schemas.openxmlformats.org/officeDocument/2006/relationships/hyperlink" Target="https://www.youtube.com/channel/UCiCZ-xkt4S7XSDAmebN2IWA" TargetMode="External"/><Relationship Id="rId36" Type="http://schemas.openxmlformats.org/officeDocument/2006/relationships/hyperlink" Target="https://www.youtube.com/channel/UCiCZ-xkt4S7XSDAmebN2IWA" TargetMode="External"/><Relationship Id="rId39" Type="http://schemas.openxmlformats.org/officeDocument/2006/relationships/hyperlink" Target="https://www.youtube.com/channel/UCvU4p_w08osQsrNi_I4ZtDA" TargetMode="External"/><Relationship Id="rId38" Type="http://schemas.openxmlformats.org/officeDocument/2006/relationships/hyperlink" Target="https://www.youtube.com/channel/UCtG07naKPpJ1djf9_hZuyuQ" TargetMode="External"/><Relationship Id="rId62" Type="http://schemas.openxmlformats.org/officeDocument/2006/relationships/hyperlink" Target="https://www.youtube.com/channel/UCJmSX7ghommK3pwMLGNUvPA" TargetMode="External"/><Relationship Id="rId61" Type="http://schemas.openxmlformats.org/officeDocument/2006/relationships/hyperlink" Target="https://www.youtube.com/channel/UC5gI4wshlCozPRgYaBIHREQ" TargetMode="External"/><Relationship Id="rId20" Type="http://schemas.openxmlformats.org/officeDocument/2006/relationships/hyperlink" Target="https://www.youtube.com/channel/UCIOxxmAMQEzAEpMvQun2Dyw" TargetMode="External"/><Relationship Id="rId64" Type="http://schemas.openxmlformats.org/officeDocument/2006/relationships/hyperlink" Target="https://www.youtube.com/channel/UC7iF00xgzIjeFlnyB578IsQ" TargetMode="External"/><Relationship Id="rId63" Type="http://schemas.openxmlformats.org/officeDocument/2006/relationships/hyperlink" Target="https://www.youtube.com/channel/UCNqyKw3uHBXCrq84a66P5kA" TargetMode="External"/><Relationship Id="rId22" Type="http://schemas.openxmlformats.org/officeDocument/2006/relationships/hyperlink" Target="https://www.youtube.com/channel/UCddn8dUxYdgJz3Qr5mjADtA" TargetMode="External"/><Relationship Id="rId66" Type="http://schemas.openxmlformats.org/officeDocument/2006/relationships/hyperlink" Target="https://www.youtube.com/channel/UCtE9VjKFcqEUGhmiM6-ppZA" TargetMode="External"/><Relationship Id="rId21" Type="http://schemas.openxmlformats.org/officeDocument/2006/relationships/hyperlink" Target="https://www.youtube.com/channel/UChJuDWs9zz3xklwKhLdaAUw" TargetMode="External"/><Relationship Id="rId65" Type="http://schemas.openxmlformats.org/officeDocument/2006/relationships/hyperlink" Target="https://www.youtube.com/channel/UCddn8dUxYdgJz3Qr5mjADtA" TargetMode="External"/><Relationship Id="rId24" Type="http://schemas.openxmlformats.org/officeDocument/2006/relationships/hyperlink" Target="https://www.youtube.com/channel/UC0CewztT4Jfy6d98KFKcZpQ" TargetMode="External"/><Relationship Id="rId68" Type="http://schemas.openxmlformats.org/officeDocument/2006/relationships/hyperlink" Target="https://www.youtube.com/channel/UCtHWi_Mwj_Bu7TT1SjaI5Gw" TargetMode="External"/><Relationship Id="rId23" Type="http://schemas.openxmlformats.org/officeDocument/2006/relationships/hyperlink" Target="https://www.youtube.com/channel/UCZf9rWLgwzGW34EITo0x7fA" TargetMode="External"/><Relationship Id="rId67" Type="http://schemas.openxmlformats.org/officeDocument/2006/relationships/hyperlink" Target="https://www.youtube.com/channel/UCkW6AIG7GsTkhtoqZbwaiUQ" TargetMode="External"/><Relationship Id="rId60" Type="http://schemas.openxmlformats.org/officeDocument/2006/relationships/hyperlink" Target="https://www.youtube.com/channel/UCo-2gR7lMv3oxvzSuJafPJQ" TargetMode="External"/><Relationship Id="rId26" Type="http://schemas.openxmlformats.org/officeDocument/2006/relationships/hyperlink" Target="https://www.youtube.com/channel/UCF2Oy5c7T1R_4s1skNO0TwQ" TargetMode="External"/><Relationship Id="rId25" Type="http://schemas.openxmlformats.org/officeDocument/2006/relationships/hyperlink" Target="https://www.youtube.com/channel/UCoooU00oV88SFMb_GEZrmag" TargetMode="External"/><Relationship Id="rId69" Type="http://schemas.openxmlformats.org/officeDocument/2006/relationships/hyperlink" Target="https://www.youtube.com/channel/UCMf1mvGD12UoOevW3xtH3SA" TargetMode="External"/><Relationship Id="rId28" Type="http://schemas.openxmlformats.org/officeDocument/2006/relationships/hyperlink" Target="https://www.youtube.com/channel/UCddn8dUxYdgJz3Qr5mjADtA" TargetMode="External"/><Relationship Id="rId27" Type="http://schemas.openxmlformats.org/officeDocument/2006/relationships/hyperlink" Target="https://www.youtube.com/channel/UCetj1wMg81JXKCOrjI1Pxjw" TargetMode="External"/><Relationship Id="rId29" Type="http://schemas.openxmlformats.org/officeDocument/2006/relationships/hyperlink" Target="https://www.youtube.com/channel/UCmX-D9mfdlbRkyxC_UzGhxw" TargetMode="External"/><Relationship Id="rId51" Type="http://schemas.openxmlformats.org/officeDocument/2006/relationships/hyperlink" Target="https://www.youtube.com/channel/UCx3E4AsZtkVGj_B18LHq3YQ" TargetMode="External"/><Relationship Id="rId50" Type="http://schemas.openxmlformats.org/officeDocument/2006/relationships/hyperlink" Target="https://www.youtube.com/channel/UCuhBl-h72LVv-KHJMzHI9aw" TargetMode="External"/><Relationship Id="rId53" Type="http://schemas.openxmlformats.org/officeDocument/2006/relationships/hyperlink" Target="https://www.youtube.com/channel/UC3-4IWk8L3z6pyenoSqT8Xw" TargetMode="External"/><Relationship Id="rId52" Type="http://schemas.openxmlformats.org/officeDocument/2006/relationships/hyperlink" Target="https://www.youtube.com/channel/UCW7Ekpckk9shUf3N2dWl2Mg" TargetMode="External"/><Relationship Id="rId11" Type="http://schemas.openxmlformats.org/officeDocument/2006/relationships/hyperlink" Target="https://www.youtube.com/channel/UCJu_s4xbvgSE5iUXiV49tbg" TargetMode="External"/><Relationship Id="rId55" Type="http://schemas.openxmlformats.org/officeDocument/2006/relationships/hyperlink" Target="https://www.youtube.com/channel/UCCTRw6n8wzzVNIybym4uvaw" TargetMode="External"/><Relationship Id="rId10" Type="http://schemas.openxmlformats.org/officeDocument/2006/relationships/hyperlink" Target="https://www.youtube.com/channel/UCRFGZI-Jmlh997J_c7SI3Dg" TargetMode="External"/><Relationship Id="rId54" Type="http://schemas.openxmlformats.org/officeDocument/2006/relationships/hyperlink" Target="https://www.youtube.com/channel/UCdV_dJ8tfxSKzixolBKKdxg" TargetMode="External"/><Relationship Id="rId13" Type="http://schemas.openxmlformats.org/officeDocument/2006/relationships/hyperlink" Target="https://www.youtube.com/channel/UC3woYCtszD-yb0o1Pxk0AxQ" TargetMode="External"/><Relationship Id="rId57" Type="http://schemas.openxmlformats.org/officeDocument/2006/relationships/hyperlink" Target="https://www.youtube.com/channel/UCPHxyJGmaf7mG34Z56l9aLg" TargetMode="External"/><Relationship Id="rId12" Type="http://schemas.openxmlformats.org/officeDocument/2006/relationships/hyperlink" Target="https://www.youtube.com/channel/UCjfTHs7l1NqDhyP6J_h5BqA" TargetMode="External"/><Relationship Id="rId56" Type="http://schemas.openxmlformats.org/officeDocument/2006/relationships/hyperlink" Target="https://www.youtube.com/channel/UCmAoWKrvG4oIe7j_taqb_7A" TargetMode="External"/><Relationship Id="rId15" Type="http://schemas.openxmlformats.org/officeDocument/2006/relationships/hyperlink" Target="https://www.youtube.com/channel/UCm0-r0JMvxRD4S96iAdg4OA" TargetMode="External"/><Relationship Id="rId59" Type="http://schemas.openxmlformats.org/officeDocument/2006/relationships/hyperlink" Target="https://www.youtube.com/channel/UCtE9VjKFcqEUGhmiM6-ppZA" TargetMode="External"/><Relationship Id="rId14" Type="http://schemas.openxmlformats.org/officeDocument/2006/relationships/hyperlink" Target="https://www.youtube.com/channel/UCbsjsaWOLNPdeAewPclWjeQ" TargetMode="External"/><Relationship Id="rId58" Type="http://schemas.openxmlformats.org/officeDocument/2006/relationships/hyperlink" Target="https://www.youtube.com/channel/UCrrpq7d2eH8Kzp1lbvc3G7w" TargetMode="External"/><Relationship Id="rId17" Type="http://schemas.openxmlformats.org/officeDocument/2006/relationships/hyperlink" Target="https://www.youtube.com/channel/UC6dOsrZmQrvyga7Bas2FpdQ" TargetMode="External"/><Relationship Id="rId16" Type="http://schemas.openxmlformats.org/officeDocument/2006/relationships/hyperlink" Target="https://www.youtube.com/channel/UCddn8dUxYdgJz3Qr5mjADtA" TargetMode="External"/><Relationship Id="rId19" Type="http://schemas.openxmlformats.org/officeDocument/2006/relationships/hyperlink" Target="https://www.youtube.com/channel/UCvsye7V9psc-APX6wV1twLg" TargetMode="External"/><Relationship Id="rId18" Type="http://schemas.openxmlformats.org/officeDocument/2006/relationships/hyperlink" Target="https://www.youtube.com/channel/UCh4mrVrdTKOF5sGCWhaFzPQ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pulse/20140714153449-154446996-the-dirty-dozen?trkInfo=VSRPsearchId%3A4662113671466779987531%2CVSRPtargetId%3A8772753363431613122%2CVSRPcmpt%3Aprimary&amp;trk=vsrp_influencer_content_res_name" TargetMode="External"/><Relationship Id="rId190" Type="http://schemas.openxmlformats.org/officeDocument/2006/relationships/hyperlink" Target="https://media.licdn.com/mpr/mpr/shrink_200_200/AAEAAQAAAAAAAAiFAAAAJGI3MDMwZDM4LTRhM2YtNGUzZi1hYWU2LTUyYjI5ZGQ0ZmY0Yg.jpg" TargetMode="External"/><Relationship Id="rId42" Type="http://schemas.openxmlformats.org/officeDocument/2006/relationships/hyperlink" Target="https://media.licdn.com/mpr/mpr/shrinknp_400_400/AAEAAQAAAAAAAAWvAAAAJDU5MGIwOTllLTE3MTctNDc4MC05ZmM0LTg1ZmRmMjc3Y2FjZQ.jpg" TargetMode="External"/><Relationship Id="rId41" Type="http://schemas.openxmlformats.org/officeDocument/2006/relationships/hyperlink" Target="https://www.linkedin.com/pulse/toxic-ingredients-frequently-used-cosmetic-products-alina-naumenko?trkInfo=VSRPsearchId%3A4662113671466779987531%2CVSRPtargetId%3A7800628644928621227%2CVSRPcmpt%3Aprimary&amp;trk=vsrp_influencer_content_res_name" TargetMode="External"/><Relationship Id="rId44" Type="http://schemas.openxmlformats.org/officeDocument/2006/relationships/hyperlink" Target="https://media.licdn.com/mpr/mpr/shrinknp_400_400/AAEAAQAAAAAAAAbtAAAAJDU4NGZhNTU2LTg2MWEtNDk1Yy05ZjZkLWQxMzY2OGEyZDVmNg.jpg" TargetMode="External"/><Relationship Id="rId194" Type="http://schemas.openxmlformats.org/officeDocument/2006/relationships/hyperlink" Target="https://media.licdn.com/mpr/mpr/shrink_200_200/p/4/005/0aa/2da/186b6e7.jpg" TargetMode="External"/><Relationship Id="rId43" Type="http://schemas.openxmlformats.org/officeDocument/2006/relationships/hyperlink" Target="https://www.linkedin.com/pulse/turn-back-time-frankie-simmonds?trkInfo=VSRPsearchId%3A4662113671466779987531%2CVSRPtargetId%3A7003865720851796153%2CVSRPcmpt%3Aprimary&amp;trk=vsrp_influencer_content_res_name" TargetMode="External"/><Relationship Id="rId193" Type="http://schemas.openxmlformats.org/officeDocument/2006/relationships/hyperlink" Target="https://www.linkedin.com/pulse/whats-really-your-personal-care-products-traci-m-radice?trkInfo=VSRPsearchId%3A2570994291466808324936%2CVSRPtargetId%3A7006367284873279830%2CVSRPcmpt%3Aprimary&amp;trk=vsrp_influencer_content_res_name" TargetMode="External"/><Relationship Id="rId46" Type="http://schemas.openxmlformats.org/officeDocument/2006/relationships/hyperlink" Target="https://www.linkedin.com/pulse/moodcosmetics-chemical-truth-vivienne-bosch?trkInfo=VSRPsearchId%3A4662113671466779987531%2CVSRPtargetId%3A7957199767404666109%2CVSRPcmpt%3Aprimary&amp;trk=vsrp_influencer_content_res_name" TargetMode="External"/><Relationship Id="rId192" Type="http://schemas.openxmlformats.org/officeDocument/2006/relationships/hyperlink" Target="https://media.licdn.com/mpr/mpr/shrink_200_200/AAEAAQAAAAAAAAkzAAAAJGE5OGEyYTNjLWI3NDMtNDQ3NC1iMjI4LWZhOTdkOTViYmE3NA.jpg" TargetMode="External"/><Relationship Id="rId45" Type="http://schemas.openxmlformats.org/officeDocument/2006/relationships/hyperlink" Target="https://www.linkedin.com/pulse/destroying-your-hormone-balance-bikram-dhillon-md?trkInfo=VSRPsearchId%3A4662113671466779987531%2CVSRPtargetId%3A7353769812100961562%2CVSRPcmpt%3Aprimary&amp;trk=vsrp_influencer_content_res_name" TargetMode="External"/><Relationship Id="rId191" Type="http://schemas.openxmlformats.org/officeDocument/2006/relationships/hyperlink" Target="https://www.linkedin.com/pulse/study-confirms-benefits-reducing-amount-chemicals-you-qadir?trkInfo=VSRPsearchId%3A2570994291466808324936%2CVSRPtargetId%3A7225586812124251180%2CVSRPcmpt%3Aprimary&amp;trk=vsrp_influencer_content_res_name" TargetMode="External"/><Relationship Id="rId48" Type="http://schemas.openxmlformats.org/officeDocument/2006/relationships/hyperlink" Target="https://www.linkedin.com/pulse/toxins-your-skincare-products-marjorie-serralles-russell?trkInfo=VSRPsearchId%3A4662113671466780561531%2CVSRPtargetId%3A7485381087012065312%2CVSRPcmpt%3Aprimary&amp;trk=vsrp_influencer_content_res_name" TargetMode="External"/><Relationship Id="rId187" Type="http://schemas.openxmlformats.org/officeDocument/2006/relationships/hyperlink" Target="https://www.linkedin.com/pulse/water-everywhere-jeffrey-dobken-md-mph?trk=vsrp_influencer_content_res_name&amp;trkInfo=VSRPsearchId%3A2570994291466806819369%2CVSRPtargetId%3A7072854034826346899%2CVSRPcmpt%3Aprimary" TargetMode="External"/><Relationship Id="rId47" Type="http://schemas.openxmlformats.org/officeDocument/2006/relationships/hyperlink" Target="https://media.licdn.com/media/p/8/000/1ea/034/2afa6a6.jpg" TargetMode="External"/><Relationship Id="rId186" Type="http://schemas.openxmlformats.org/officeDocument/2006/relationships/hyperlink" Target="https://media.licdn.com/mpr/mpr/shrink_200_200/p/4/005/04f/304/322159b.jpg" TargetMode="External"/><Relationship Id="rId185" Type="http://schemas.openxmlformats.org/officeDocument/2006/relationships/hyperlink" Target="https://www.linkedin.com/pulse/pesticide-exposure-contributes-heightened-risk-heart-disease-atalla?trkInfo=VSRPsearchId%3A2570994291466806819369%2CVSRPtargetId%3A8775874524890654743%2CVSRPcmpt%3Aprimary&amp;trk=vsrp_influencer_content_res_name" TargetMode="External"/><Relationship Id="rId49" Type="http://schemas.openxmlformats.org/officeDocument/2006/relationships/hyperlink" Target="https://www.linkedin.com/pulse/its-time-break-up-your-make-up-kathryne-kadie-gagnon?trkInfo=VSRPsearchId%3A4662113671466780561531%2CVSRPtargetId%3A7180458303074256247%2CVSRPcmpt%3Aprimary&amp;trk=vsrp_influencer_content_res_name" TargetMode="External"/><Relationship Id="rId184" Type="http://schemas.openxmlformats.org/officeDocument/2006/relationships/hyperlink" Target="https://media.licdn.com/mpr/mpr/shrink_200_200/p/7/005/047/01e/3a88d9d.jpg" TargetMode="External"/><Relationship Id="rId189" Type="http://schemas.openxmlformats.org/officeDocument/2006/relationships/hyperlink" Target="https://www.linkedin.com/pulse/think-before-you-do-brush-yatin-makkar?trkInfo=VSRPsearchId%3A2570994291466808324936%2CVSRPtargetId%3A7197534709994964715%2CVSRPcmpt%3Aprimary&amp;trk=vsrp_influencer_content_res_name" TargetMode="External"/><Relationship Id="rId188" Type="http://schemas.openxmlformats.org/officeDocument/2006/relationships/hyperlink" Target="https://media.licdn.com/mpr/mpr/shrink_200_200/p/1/005/0b0/0aa/3b6d441.jpg" TargetMode="External"/><Relationship Id="rId31" Type="http://schemas.openxmlformats.org/officeDocument/2006/relationships/hyperlink" Target="https://media.licdn.com/media/p/1/000/208/2e3/1c5c3f9.jpg" TargetMode="External"/><Relationship Id="rId30" Type="http://schemas.openxmlformats.org/officeDocument/2006/relationships/hyperlink" Target="https://www.linkedin.com/pulse/client-interview-sandy-polentes-bausc-todd-boyt?trkInfo=VSRPsearchId%3A4662113671466779218983%2CVSRPtargetId%3A7325120628390128877%2CVSRPcmpt%3Aprimary&amp;trk=vsrp_influencer_content_res_name" TargetMode="External"/><Relationship Id="rId33" Type="http://schemas.openxmlformats.org/officeDocument/2006/relationships/hyperlink" Target="https://media.licdn.com/mpr/mpr/shrinknp_400_400/AAEAAQAAAAAAAAkzAAAAJGE5OGEyYTNjLWI3NDMtNDQ3NC1iMjI4LWZhOTdkOTViYmE3NA.jpg" TargetMode="External"/><Relationship Id="rId183" Type="http://schemas.openxmlformats.org/officeDocument/2006/relationships/hyperlink" Target="https://www.linkedin.com/pulse/cleansing-poisoned-planet-julian-cribb?trkInfo=VSRPsearchId%3A2570994291466806819369%2CVSRPtargetId%3A7761082815583625158%2CVSRPcmpt%3Aprimary&amp;trk=vsrp_influencer_content_res_name" TargetMode="External"/><Relationship Id="rId32" Type="http://schemas.openxmlformats.org/officeDocument/2006/relationships/hyperlink" Target="https://www.linkedin.com/pulse/want-buy-non-toxic-products-look-one-five-maceachern-care2-qadir?trkInfo=VSRPsearchId%3A4662113671466779218983%2CVSRPtargetId%3A8090780624562305543%2CVSRPcmpt%3Aprimary&amp;trk=vsrp_influencer_content_res_name" TargetMode="External"/><Relationship Id="rId182" Type="http://schemas.openxmlformats.org/officeDocument/2006/relationships/hyperlink" Target="https://media.licdn.com/mpr/mpr/shrink_200_200/AAEAAQAAAAAAAAWjAAAAJGQ5MWNlNWFmLTg5NzQtNDZhYS1hOWNmLWIzM2FjZTc4ZTcxYg.jpg" TargetMode="External"/><Relationship Id="rId35" Type="http://schemas.openxmlformats.org/officeDocument/2006/relationships/hyperlink" Target="https://media.licdn.com/mpr/mpr/shrinknp_400_400/AAEAAQAAAAAAAALpAAAAJDkyNzczMzlhLTUxYjItNDEzNi1iYTgwLTZkMWJiZDkzOGNiYQ.jpg" TargetMode="External"/><Relationship Id="rId181" Type="http://schemas.openxmlformats.org/officeDocument/2006/relationships/hyperlink" Target="https://www.linkedin.com/pulse/endocrine-disrupters-once-more-one-happy-pauline-tawil?trkInfo=VSRPsearchId%3A2570994291466806819369%2CVSRPtargetId%3A7243403227326274147%2CVSRPcmpt%3Aprimary&amp;trk=vsrp_influencer_content_res_name" TargetMode="External"/><Relationship Id="rId34" Type="http://schemas.openxmlformats.org/officeDocument/2006/relationships/hyperlink" Target="https://www.linkedin.com/pulse/its-just-skin-deep-nourish-coaches?trkInfo=VSRPsearchId%3A4662113671466779218983%2CVSRPtargetId%3A8221800767950238272%2CVSRPcmpt%3Aprimary&amp;trk=vsrp_influencer_content_res_name" TargetMode="External"/><Relationship Id="rId180" Type="http://schemas.openxmlformats.org/officeDocument/2006/relationships/hyperlink" Target="https://www.linkedin.com/pulse/high-levels-endocrine-disrupting-chemicals-found-sediments-linder?trkInfo=VSRPsearchId%3A2570994291466806819369%2CVSRPtargetId%3A9003297347888335529%2CVSRPcmpt%3Aprimary&amp;trk=vsrp_influencer_content_res_name" TargetMode="External"/><Relationship Id="rId37" Type="http://schemas.openxmlformats.org/officeDocument/2006/relationships/hyperlink" Target="https://media.licdn.com/mpr/mpr/shrinknp_400_400/p/7/000/260/353/0b5899c.jpg" TargetMode="External"/><Relationship Id="rId176" Type="http://schemas.openxmlformats.org/officeDocument/2006/relationships/hyperlink" Target="https://www.linkedin.com/pulse/we-got-scientific-principles-identification-endocrine-mantovani?trkInfo=VSRPsearchId%3A2570994291466805397243%2CVSRPtargetId%3A7880623895254457218%2CVSRPcmpt%3Aprimary&amp;trk=vsrp_influencer_content_res_name" TargetMode="External"/><Relationship Id="rId36" Type="http://schemas.openxmlformats.org/officeDocument/2006/relationships/hyperlink" Target="https://www.linkedin.com/pulse/what-endocrine-disrupting-chemicals-ruth-romano-dipm?trkInfo=VSRPsearchId%3A4662113671466779218983%2CVSRPtargetId%3A6995858363782309369%2CVSRPcmpt%3Aprimary&amp;trk=vsrp_influencer_content_res_name" TargetMode="External"/><Relationship Id="rId175" Type="http://schemas.openxmlformats.org/officeDocument/2006/relationships/hyperlink" Target="https://media.licdn.com/mpr/mpr/shrink_200_200/AAEAAQAAAAAAAAKMAAAAJDc4Y2MzMTE1LTk4MmQtNDcxOC1hOTdmLThhMWIxNzU5NWFlZA.jpg" TargetMode="External"/><Relationship Id="rId39" Type="http://schemas.openxmlformats.org/officeDocument/2006/relationships/hyperlink" Target="https://media.licdn.com/mpr/mpr/shrinknp_400_400/p/7/000/1c9/34d/36e0dc8.jpg" TargetMode="External"/><Relationship Id="rId174" Type="http://schemas.openxmlformats.org/officeDocument/2006/relationships/hyperlink" Target="https://www.linkedin.com/pulse/new-eu-criteria-endocrine-disrupting-chemicals-you-ready-manibusan?trkInfo=VSRPsearchId%3A2570994291466805397243%2CVSRPtargetId%3A7064504401231671878%2CVSRPcmpt%3Aprimary&amp;trk=vsrp_influencer_content_res_name" TargetMode="External"/><Relationship Id="rId38" Type="http://schemas.openxmlformats.org/officeDocument/2006/relationships/hyperlink" Target="https://www.linkedin.com/pulse/why-you-should-only-use-non-toxic-nail-polish-dawn-gifford?trkInfo=VSRPsearchId%3A4662113671466779987531%2CVSRPtargetId%3A9161446913698242664%2CVSRPcmpt%3Aprimary&amp;trk=vsrp_influencer_content_res_name" TargetMode="External"/><Relationship Id="rId173" Type="http://schemas.openxmlformats.org/officeDocument/2006/relationships/hyperlink" Target="https://www.linkedin.com/pulse/endocrine-disrupting-chemicals-widespread-use-raise-risk-roncal?trkInfo=VSRPsearchId%3A2570994291466805397243%2CVSRPtargetId%3A8645483406406780878%2CVSRPcmpt%3Aprimary&amp;trk=vsrp_influencer_content_res_name" TargetMode="External"/><Relationship Id="rId179" Type="http://schemas.openxmlformats.org/officeDocument/2006/relationships/hyperlink" Target="https://media.licdn.com/mpr/mpr/shrink_200_200/AAEAAQAAAAAAAARxAAAAJDRiNjhjZDViLTk3MTYtNDQ3Yi05MDI5LTVmMmEzNDMwYTNjZA.jpg" TargetMode="External"/><Relationship Id="rId178" Type="http://schemas.openxmlformats.org/officeDocument/2006/relationships/hyperlink" Target="https://www.linkedin.com/pulse/endocrine-disrupting-chemicals-affecting-bass-kelly-huffman?trkInfo=VSRPsearchId%3A2570994291466805397243%2CVSRPtargetId%3A8629748111505040022%2CVSRPcmpt%3Aprimary&amp;trk=vsrp_influencer_content_res_name" TargetMode="External"/><Relationship Id="rId177" Type="http://schemas.openxmlformats.org/officeDocument/2006/relationships/hyperlink" Target="https://media.licdn.com/mpr/mpr/shrink_200_200/AAEAAQAAAAAAAAMSAAAAJGQ2ODcwYzYyLWU2YTAtNGZlYS1iZTkwLTE4ZWI5OWM0MDMxYg.jpg" TargetMode="External"/><Relationship Id="rId20" Type="http://schemas.openxmlformats.org/officeDocument/2006/relationships/hyperlink" Target="https://media.licdn.com/mpr/mpr/shrinknp_400_400/p/4/005/0aa/2da/186b6e7.jpg" TargetMode="External"/><Relationship Id="rId22" Type="http://schemas.openxmlformats.org/officeDocument/2006/relationships/hyperlink" Target="https://media.licdn.com/mpr/mpr/shrinknp_400_400/p/3/000/0da/2e6/3f5761a.jpg" TargetMode="External"/><Relationship Id="rId21" Type="http://schemas.openxmlformats.org/officeDocument/2006/relationships/hyperlink" Target="https://www.linkedin.com/pulse/detox-real-joseph-edward-bosiljevac-jr-md-phd-facs?trkInfo=VSRPsearchId%3A4662113671466778316904%2CVSRPtargetId%3A7739270537474114204%2CVSRPcmpt%3Aprimary&amp;trk=vsrp_influencer_content_res_name" TargetMode="External"/><Relationship Id="rId24" Type="http://schemas.openxmlformats.org/officeDocument/2006/relationships/hyperlink" Target="https://media.licdn.com/mpr/mpr/shrinknp_400_400/p/2/005/057/156/1489128.jpg" TargetMode="External"/><Relationship Id="rId23" Type="http://schemas.openxmlformats.org/officeDocument/2006/relationships/hyperlink" Target="https://www.linkedin.com/pulse/how-support-breast-health-everyday-scott-banks?trkInfo=VSRPsearchId%3A4662113671466778316904%2CVSRPtargetId%3A8332024201582110272%2CVSRPcmpt%3Aprimary&amp;trk=vsrp_influencer_content_res_name" TargetMode="External"/><Relationship Id="rId26" Type="http://schemas.openxmlformats.org/officeDocument/2006/relationships/hyperlink" Target="https://media.licdn.com/mpr/mpr/shrinknp_400_400/AAEAAQAAAAAAAAWCAAAAJDMxYzkwZGI1LThiOTUtNDA5NS1iNzFjLTg0ZGRkM2YwYzUzNw.jpg" TargetMode="External"/><Relationship Id="rId25" Type="http://schemas.openxmlformats.org/officeDocument/2006/relationships/hyperlink" Target="https://www.linkedin.com/pulse/how-hollywood-got-detoxification-all-wrong-ryan-hendrickson?trkInfo=VSRPsearchId%3A4662113671466778316904%2CVSRPtargetId%3A7774497147126460442%2CVSRPcmpt%3Aprimary&amp;trk=vsrp_influencer_content_res_name" TargetMode="External"/><Relationship Id="rId28" Type="http://schemas.openxmlformats.org/officeDocument/2006/relationships/hyperlink" Target="https://www.linkedin.com/pulse/20140804153859-8118251-are-we-too-clean-for-our-own-good?trkInfo=VSRPsearchId%3A4662113671466779218983%2CVSRPtargetId%3A8712038405696930435%2CVSRPcmpt%3Aprimary&amp;trk=vsrp_influencer_content_res_name" TargetMode="External"/><Relationship Id="rId27" Type="http://schemas.openxmlformats.org/officeDocument/2006/relationships/hyperlink" Target="https://www.linkedin.com/pulse/uncovering-hidden-health-hazards-amanda-murphy-rn-ba-hn-bc?trkInfo=VSRPsearchId%3A4662113671466778316904%2CVSRPtargetId%3A7992013876558579349%2CVSRPcmpt%3Aprimary&amp;trk=vsrp_influencer_content_res_name" TargetMode="External"/><Relationship Id="rId29" Type="http://schemas.openxmlformats.org/officeDocument/2006/relationships/hyperlink" Target="https://media.licdn.com/mpr/mpr/shrink_100_100/p/1/000/0cd/2c0/032e3ae.jpg" TargetMode="External"/><Relationship Id="rId11" Type="http://schemas.openxmlformats.org/officeDocument/2006/relationships/hyperlink" Target="https://www.linkedin.com/pulse/water-everywhere-jeffrey-dobken-md-mph?trkInfo=VSRPsearchId%3A4662113671466775237371%2CVSRPtargetId%3A7072854034826346899%2CVSRPcmpt%3Aprimary&amp;trk=vsrp_influencer_content_res_name" TargetMode="External"/><Relationship Id="rId10" Type="http://schemas.openxmlformats.org/officeDocument/2006/relationships/hyperlink" Target="https://media.licdn.com/mpr/mpr/shrinknp_400_400/AAEAAQAAAAAAAAdIAAAAJDVmNGJhMDQ5LWEzMDItNDU2NC1iYjM1LWM3OGE5ZDEyNTBjNw.jpg" TargetMode="External"/><Relationship Id="rId13" Type="http://schemas.openxmlformats.org/officeDocument/2006/relationships/hyperlink" Target="https://www.linkedin.com/pulse/toxic-12-more-william-high-eagle-sandoval?trkInfo=VSRPsearchId%3A4662113671466775237371%2CVSRPtargetId%3A8392584245724398719%2CVSRPcmpt%3Aprimary&amp;trk=vsrp_influencer_content_res_name" TargetMode="External"/><Relationship Id="rId12" Type="http://schemas.openxmlformats.org/officeDocument/2006/relationships/hyperlink" Target="https://media.licdn.com/mpr/mpr/shrinknp_400_400/p/1/005/0b0/0aa/3b6d441.jpg" TargetMode="External"/><Relationship Id="rId15" Type="http://schemas.openxmlformats.org/officeDocument/2006/relationships/hyperlink" Target="https://www.linkedin.com/pulse/documentary-reveals-how-prolific-chemicals-our-daily-ty-walking-deer?trkInfo=VSRPsearchId%3A4662113671466775237371%2CVSRPtargetId%3A8107121623323649069%2CVSRPcmpt%3Aprimary&amp;trk=vsrp_influencer_content_res_name" TargetMode="External"/><Relationship Id="rId198" Type="http://schemas.openxmlformats.org/officeDocument/2006/relationships/hyperlink" Target="https://www.linkedin.com/pulse/fracking-should-we-embrace-now-remain-afraid-dan-gmelin?trkInfo=VSRPsearchId%3A2570994291466808475214%2CVSRPtargetId%3A9200259484521385394%2CVSRPcmpt%3Aprimary&amp;trk=vsrp_influencer_content_res_name" TargetMode="External"/><Relationship Id="rId14" Type="http://schemas.openxmlformats.org/officeDocument/2006/relationships/hyperlink" Target="https://media.licdn.com/media/AAEAAQAAAAAAAAWIAAAAJGVmYzRhZDVmLTk4ZDQtNDQzNS1hNjY0LTY5NzRmYmNmZDUxYw.jpg" TargetMode="External"/><Relationship Id="rId197" Type="http://schemas.openxmlformats.org/officeDocument/2006/relationships/hyperlink" Target="https://media.licdn.com/mpr/mpr/shrink_200_200/AAEAAQAAAAAAAAj0AAAAJGY0NmU2NDUwLTQ5MzUtNDE0Ni1hZWE5LTkwOWYwM2EzODI5NA.jpg" TargetMode="External"/><Relationship Id="rId17" Type="http://schemas.openxmlformats.org/officeDocument/2006/relationships/hyperlink" Target="https://www.linkedin.com/pulse/review-top-3-rosacea-lotions-ingredients-hampton-skin-care?trkInfo=VSRPsearchId%3A4662113671466778316904%2CVSRPtargetId%3A8343202016579539303%2CVSRPcmpt%3Aprimary&amp;trk=vsrp_influencer_content_res_name" TargetMode="External"/><Relationship Id="rId196" Type="http://schemas.openxmlformats.org/officeDocument/2006/relationships/hyperlink" Target="https://www.linkedin.com/pulse/why-should-i-eat-organic-dr-tohid-nooralvandi?trkInfo=VSRPsearchId%3A2570994291466808475214%2CVSRPtargetId%3A8511927302544577251%2CVSRPcmpt%3Aprimary&amp;trk=vsrp_influencer_content_res_name" TargetMode="External"/><Relationship Id="rId16" Type="http://schemas.openxmlformats.org/officeDocument/2006/relationships/hyperlink" Target="https://media.licdn.com/mpr/mpr/shrinknp_400_400/p/5/005/073/1dc/2ba4e39.jpg" TargetMode="External"/><Relationship Id="rId195" Type="http://schemas.openxmlformats.org/officeDocument/2006/relationships/hyperlink" Target="https://www.linkedin.com/pulse/harmful-chemicalsenvironment-edcscancer-nigerian-alali-tamuno?trkInfo=VSRPsearchId%3A2570994291466808324936%2CVSRPtargetId%3A9189304473176723172%2CVSRPcmpt%3Aprimary&amp;trk=vsrp_influencer_content_res_name" TargetMode="External"/><Relationship Id="rId19" Type="http://schemas.openxmlformats.org/officeDocument/2006/relationships/hyperlink" Target="https://www.linkedin.com/pulse/whats-really-your-personal-care-products-traci-m-radice?trkInfo=VSRPsearchId%3A4662113671466778316904%2CVSRPtargetId%3A7006367284873279830%2CVSRPcmpt%3Aprimary&amp;trk=vsrp_influencer_content_res_name" TargetMode="External"/><Relationship Id="rId18" Type="http://schemas.openxmlformats.org/officeDocument/2006/relationships/hyperlink" Target="https://media.licdn.com/mpr/mpr/shrinknp_400_400/AAEAAQAAAAAAAALfAAAAJDhkMDI1MTExLWNlM2MtNGVlNi1iZWVjLWI2Y2E5ODI2N2NiMQ.jpg" TargetMode="External"/><Relationship Id="rId199" Type="http://schemas.openxmlformats.org/officeDocument/2006/relationships/hyperlink" Target="https://media.licdn.com/mpr/mpr/shrink_200_200/AAEAAQAAAAAAAAUXAAAAJGFkNjE1OGIwLTU4N2YtNDJlMi05ODQ5LTcxMTY3NmVjZDA4OQ.jpg" TargetMode="External"/><Relationship Id="rId84" Type="http://schemas.openxmlformats.org/officeDocument/2006/relationships/hyperlink" Target="https://media.licdn.com/mpr/mpr/shrinknp_400_400/AAEAAQAAAAAAAASuAAAAJDFhZDhlMGJkLTMzMjEtNGMxYS1hYzBmLWJkMzJhMzM4ZGMzMQ.jpg" TargetMode="External"/><Relationship Id="rId83" Type="http://schemas.openxmlformats.org/officeDocument/2006/relationships/hyperlink" Target="https://www.linkedin.com/pulse/purge-parabens-other-junk-kristina-sampson?trkInfo=VSRPsearchId%3A4662113671466784340755%2CVSRPtargetId%3A7339301663994035102%2CVSRPcmpt%3Aprimary&amp;trk=vsrp_influencer_content_res_name" TargetMode="External"/><Relationship Id="rId86" Type="http://schemas.openxmlformats.org/officeDocument/2006/relationships/hyperlink" Target="https://media.licdn.com/mpr/mpr/shrinknp_400_400/p/7/005/0b3/089/0bc820a.jpg" TargetMode="External"/><Relationship Id="rId85" Type="http://schemas.openxmlformats.org/officeDocument/2006/relationships/hyperlink" Target="https://www.linkedin.com/pulse/skin-cancer-awareness-month-sun-safety-tips-michelle-skelly?trkInfo=VSRPsearchId%3A4662113671466784340755%2CVSRPtargetId%3A7621482042122450648%2CVSRPcmpt%3Aprimary&amp;trk=vsrp_influencer_content_res_name" TargetMode="External"/><Relationship Id="rId88" Type="http://schemas.openxmlformats.org/officeDocument/2006/relationships/hyperlink" Target="https://media.licdn.com/mpr/mpr/shrinknp_400_400/AAEAAQAAAAAAAAUNAAAAJGMwZTlkMDlmLWJjZmQtNDJhYS1iMzUxLWY0MzNkMzMyMzM1Yg.jpg" TargetMode="External"/><Relationship Id="rId150" Type="http://schemas.openxmlformats.org/officeDocument/2006/relationships/hyperlink" Target="https://www.linkedin.com/pulse/5-budget-friendly-changes-you-can-make-your-diet-healthier-mckay?trkInfo=VSRPsearchId%3A2570994291466781959844%2CVSRPtargetId%3A9033793797516479639%2CVSRPcmpt%3Aprimary&amp;trk=vsrp_influencer_content_res_name" TargetMode="External"/><Relationship Id="rId87" Type="http://schemas.openxmlformats.org/officeDocument/2006/relationships/hyperlink" Target="https://www.linkedin.com/pulse/antibacterial-soap-well-marketed-fallacy-talal-al-hamad?trkInfo=VSRPsearchId%3A4662113671466785094792%2CVSRPtargetId%3A7199660535492935663%2CVSRPcmpt%3Aprimary&amp;trk=vsrp_influencer_content_res_name" TargetMode="External"/><Relationship Id="rId89" Type="http://schemas.openxmlformats.org/officeDocument/2006/relationships/hyperlink" Target="https://www.linkedin.com/pulse/why-you-need-detox-connie-costello?trkInfo=VSRPsearchId%3A4662113671466785094792%2CVSRPtargetId%3A6951223098856828006%2CVSRPcmpt%3Aprimary&amp;trk=vsrp_influencer_content_res_name" TargetMode="External"/><Relationship Id="rId80" Type="http://schemas.openxmlformats.org/officeDocument/2006/relationships/hyperlink" Target="https://media.licdn.com/mpr/mpr/shrinknp_400_400/AAEAAQAAAAAAAASBAAAAJGQ5ZTA1YjUxLTgzZDMtNDQ3Yi05MGIxLTgwZjEyOWMxYmY3ZQ.jpg" TargetMode="External"/><Relationship Id="rId82" Type="http://schemas.openxmlformats.org/officeDocument/2006/relationships/hyperlink" Target="https://media.licdn.com/mpr/mpr/shrinknp_400_400/AAEAAQAAAAAAAAiPAAAAJGY3YmQzNWMyLTIyYjktNDRjYi05NTkxLWY1YmU3YWVlNjA5Zg.jpg" TargetMode="External"/><Relationship Id="rId81" Type="http://schemas.openxmlformats.org/officeDocument/2006/relationships/hyperlink" Target="https://www.linkedin.com/pulse/summer-comming-oxybenzone-know-what-does-j-b-hertzler?trkInfo=VSRPsearchId%3A4662113671466784340755%2CVSRPtargetId%3A8117401034462258402%2CVSRPcmpt%3Aprimary&amp;trk=vsrp_influencer_content_res_name" TargetMode="External"/><Relationship Id="rId1" Type="http://schemas.openxmlformats.org/officeDocument/2006/relationships/hyperlink" Target="https://www.linkedin.com/pulse/detoxing-plastics-from-your-body-dr-idelle-brand?trkInfo=VSRPsearchId%3A4662113671466775237371%2CVSRPtargetId%3A7677651681496580106%2CVSRPcmpt%3Aprimary&amp;trk=vsrp_influencer_content_res_name" TargetMode="External"/><Relationship Id="rId2" Type="http://schemas.openxmlformats.org/officeDocument/2006/relationships/hyperlink" Target="https://media.licdn.com/mpr/mpr/shrinknp_400_400/p/1/000/068/1c7/1d81500.jpg" TargetMode="External"/><Relationship Id="rId3" Type="http://schemas.openxmlformats.org/officeDocument/2006/relationships/hyperlink" Target="https://www.linkedin.com/pulse/microbeads-we-need-national-ban-mike-ritchie?trkInfo=VSRPsearchId%3A4662113671466775237371%2CVSRPtargetId%3A7458956823789723977%2CVSRPcmpt%3Aprimary&amp;trk=vsrp_influencer_content_res_name" TargetMode="External"/><Relationship Id="rId149" Type="http://schemas.openxmlformats.org/officeDocument/2006/relationships/hyperlink" Target="https://media.licdn.com/mpr/mpr/shrink_200_200/p/7/005/016/295/2b11455.jpg" TargetMode="External"/><Relationship Id="rId4" Type="http://schemas.openxmlformats.org/officeDocument/2006/relationships/hyperlink" Target="https://media.licdn.com/mpr/mpr/shrinknp_400_400/p/6/000/1dc/0e5/158d05d.jpg" TargetMode="External"/><Relationship Id="rId148" Type="http://schemas.openxmlformats.org/officeDocument/2006/relationships/hyperlink" Target="https://www.linkedin.com/pulse/pharmacy-success-series-need-hormonal-harmony-charles-shively?trkInfo=VSRPsearchId%3A2570994291466779582396%2CVSRPtargetId%3A8509147119003965788%2CVSRPcmpt%3Aprimary&amp;trk=vsrp_influencer_content_res_name" TargetMode="External"/><Relationship Id="rId9" Type="http://schemas.openxmlformats.org/officeDocument/2006/relationships/hyperlink" Target="https://www.linkedin.com/pulse/9-things-impact-your-risk-breast-cancer-husnia-karimi?trkInfo=VSRPsearchId%3A4662113671466775237371%2CVSRPtargetId%3A7406490595787720296%2CVSRPcmpt%3Aprimary&amp;trk=vsrp_influencer_content_res_name" TargetMode="External"/><Relationship Id="rId143" Type="http://schemas.openxmlformats.org/officeDocument/2006/relationships/hyperlink" Target="https://media.licdn.com/mpr/mpr/shrink_200_200/AAEAAQAAAAAAAAQjAAAAJDY2MjJiYjExLTMxM2EtNDA4My1iZTk1LWE2NjIxOGNlZDM4Yw.jpg" TargetMode="External"/><Relationship Id="rId142" Type="http://schemas.openxmlformats.org/officeDocument/2006/relationships/hyperlink" Target="https://www.linkedin.com/pulse/chemical-risks-faced-workers-need-significantly-2020-gasparino?trkInfo=VSRPsearchId%3A2570994291466779582396%2CVSRPtargetId%3A9008040445501075012%2CVSRPcmpt%3Aprimary&amp;trk=vsrp_influencer_content_res_name" TargetMode="External"/><Relationship Id="rId141" Type="http://schemas.openxmlformats.org/officeDocument/2006/relationships/hyperlink" Target="https://www.linkedin.com/pulse/7-reasons-why-sleeping-your-eye-makeup-killing-beauty-tanya-gill?trk=vsrp_influencer_content_res_name&amp;trkInfo=VSRPsearchId%3A2570994291466779537166%2CVSRPtargetId%3A7754117156661097524%2CVSRPcmpt%3Aprimary" TargetMode="External"/><Relationship Id="rId140" Type="http://schemas.openxmlformats.org/officeDocument/2006/relationships/hyperlink" Target="https://media.licdn.com/mpr/mpr/shrink_200_200/AAEAAQAAAAAAAAVPAAAAJDYxZWE2ZjI3LWZkNDctNGIxMy1hY2RmLTBjMDNjOGYwZGVhZg.jpg" TargetMode="External"/><Relationship Id="rId5" Type="http://schemas.openxmlformats.org/officeDocument/2006/relationships/hyperlink" Target="https://www.linkedin.com/pulse/truth-parabens-michelle-skelly?trkInfo=VSRPsearchId%3A4662113671466775237371%2CVSRPtargetId%3A8056572992715071602%2CVSRPcmpt%3Aprimary&amp;trk=vsrp_influencer_content_res_name" TargetMode="External"/><Relationship Id="rId147" Type="http://schemas.openxmlformats.org/officeDocument/2006/relationships/hyperlink" Target="https://media.licdn.com/mpr/mpr/shrink_200_200/AAEAAQAAAAAAAAMdAAAAJGQxOGExNjkzLWQ5ZTItNGVmYS04MjY4LTA4NDJlOWQ0YTk0ZA.jpg" TargetMode="External"/><Relationship Id="rId6" Type="http://schemas.openxmlformats.org/officeDocument/2006/relationships/hyperlink" Target="https://media.licdn.com/mpr/mpr/shrinknp_400_400/p/7/005/0b3/089/0bc820a.jpg" TargetMode="External"/><Relationship Id="rId146" Type="http://schemas.openxmlformats.org/officeDocument/2006/relationships/hyperlink" Target="https://www.linkedin.com/pulse/all-natural-skincare-products-can-irritate-your-skin-mukti-x?trkInfo=VSRPsearchId%3A2570994291466779582396%2CVSRPtargetId%3A7286203717383057878%2CVSRPcmpt%3Aprimary&amp;trk=vsrp_influencer_content_res_name" TargetMode="External"/><Relationship Id="rId7" Type="http://schemas.openxmlformats.org/officeDocument/2006/relationships/hyperlink" Target="https://www.linkedin.com/pulse/demystifying-chemistry-skin-care-michelle-skelly?trkInfo=VSRPsearchId%3A4662113671466775237371%2CVSRPtargetId%3A8606150798444555491%2CVSRPcmpt%3Aprimary&amp;trk=vsrp_influencer_content_res_name" TargetMode="External"/><Relationship Id="rId145" Type="http://schemas.openxmlformats.org/officeDocument/2006/relationships/hyperlink" Target="https://media.licdn.com/mpr/mpr/shrink_200_200/AAEAAQAAAAAAAAI1AAAAJDlkM2Y5ZDI5LThlZDItNGQ2ZC04YWQ0LTNiZmRiZWE3ZmI3OA.jpg" TargetMode="External"/><Relationship Id="rId8" Type="http://schemas.openxmlformats.org/officeDocument/2006/relationships/hyperlink" Target="https://media.licdn.com/mpr/mpr/shrinknp_400_400/p/7/005/0b3/089/0bc820a.jpg" TargetMode="External"/><Relationship Id="rId144" Type="http://schemas.openxmlformats.org/officeDocument/2006/relationships/hyperlink" Target="https://www.linkedin.com/pulse/some-sunscreen-ingredients-may-disrupt-sperm-cell-function-rm-biomed?trkInfo=VSRPsearchId%3A2570994291466779582396%2CVSRPtargetId%3A8135744169812619991%2CVSRPcmpt%3Aprimary&amp;trk=vsrp_influencer_content_res_name" TargetMode="External"/><Relationship Id="rId73" Type="http://schemas.openxmlformats.org/officeDocument/2006/relationships/hyperlink" Target="https://www.linkedin.com/pulse/your-sunscreen-killing-baby-coral-reefs-dr-noman-f-qadir?trkInfo=VSRPsearchId%3A4662113671466783274759%2CVSRPtargetId%3A7111124306954556073%2CVSRPcmpt%3Aprimary&amp;trk=vsrp_influencer_content_res_name" TargetMode="External"/><Relationship Id="rId72" Type="http://schemas.openxmlformats.org/officeDocument/2006/relationships/hyperlink" Target="https://www.linkedin.com/pulse/safety-assessment-cosmetic-ingredients-the-personal-care-association?trkInfo=VSRPsearchId%3A4662113671466783274759%2CVSRPtargetId%3A8417219704001186673%2CVSRPcmpt%3Aprimary&amp;trk=vsrp_influencer_content_res_name" TargetMode="External"/><Relationship Id="rId75" Type="http://schemas.openxmlformats.org/officeDocument/2006/relationships/hyperlink" Target="https://www.linkedin.com/pulse/20141007031223-21525104-dangerous-dentisty-bpa-in-dental-fillings?trkInfo=VSRPsearchId%3A4662113671466783274759%2CVSRPtargetId%3A8134487670544487489%2CVSRPcmpt%3Aprimary&amp;trk=vsrp_influencer_content_res_name" TargetMode="External"/><Relationship Id="rId74" Type="http://schemas.openxmlformats.org/officeDocument/2006/relationships/hyperlink" Target="https://media.licdn.com/mpr/mpr/shrinknp_400_400/AAEAAQAAAAAAAAkzAAAAJGE5OGEyYTNjLWI3NDMtNDQ3NC1iMjI4LWZhOTdkOTViYmE3NA.jpg" TargetMode="External"/><Relationship Id="rId77" Type="http://schemas.openxmlformats.org/officeDocument/2006/relationships/hyperlink" Target="https://www.linkedin.com/pulse/how-we-came-learn-endocrine-disruptors-fascinating-history-markey?trkInfo=VSRPsearchId%3A4662113671466783954939%2CVSRPtargetId%3A7126209103861524084%2CVSRPcmpt%3Aprimary&amp;trk=vsrp_influencer_content_res_name" TargetMode="External"/><Relationship Id="rId76" Type="http://schemas.openxmlformats.org/officeDocument/2006/relationships/hyperlink" Target="https://media.licdn.com/mpr/mpr/shrinknp_400_400/AAEAAQAAAAAAAAIaAAAAJDAyNzkxZmEwLTFmN2ItNDRjOC04ODdiLWEzNzBiOTFkYmZkMw.jpg" TargetMode="External"/><Relationship Id="rId79" Type="http://schemas.openxmlformats.org/officeDocument/2006/relationships/hyperlink" Target="https://www.linkedin.com/pulse/new-criteria-endocrine-disruptors-announced-mikko-v%C3%A4%C3%A4n%C3%A4nen?trkInfo=VSRPsearchId%3A4662113671466784340755%2CVSRPtargetId%3A7858997197298663525%2CVSRPcmpt%3Aprimary&amp;trk=vsrp_influencer_content_res_name" TargetMode="External"/><Relationship Id="rId78" Type="http://schemas.openxmlformats.org/officeDocument/2006/relationships/hyperlink" Target="https://media.licdn.com/mpr/mpr/shrinknp_400_400/AAEAAQAAAAAAAAVPAAAAJDYxZWE2ZjI3LWZkNDctNGIxMy1hY2RmLTBjMDNjOGYwZGVhZg.jpg" TargetMode="External"/><Relationship Id="rId71" Type="http://schemas.openxmlformats.org/officeDocument/2006/relationships/hyperlink" Target="https://media.licdn.com/mpr/mpr/shrinknp_400_400/AAEAAQAAAAAAAAKMAAAAJDc4Y2MzMTE1LTk4MmQtNDcxOC1hOTdmLThhMWIxNzU5NWFlZA.jpg" TargetMode="External"/><Relationship Id="rId70" Type="http://schemas.openxmlformats.org/officeDocument/2006/relationships/hyperlink" Target="https://www.linkedin.com/pulse/new-eu-criteria-endocrine-disrupting-chemicals-you-ready-manibusan?trkInfo=VSRPsearchId%3A4662113671466782288378%2CVSRPtargetId%3A7064504401231671878%2CVSRPcmpt%3Aprimary&amp;trk=vsrp_influencer_content_res_name" TargetMode="External"/><Relationship Id="rId139" Type="http://schemas.openxmlformats.org/officeDocument/2006/relationships/hyperlink" Target="https://www.linkedin.com/pulse/environmental-chemicals-adversely-affecting-your-childs-markey?trkInfo=VSRPsearchId%3A2570994291466779537166%2CVSRPtargetId%3A7487169701713418573%2CVSRPcmpt%3Aprimary&amp;trk=vsrp_influencer_content_res_name" TargetMode="External"/><Relationship Id="rId138" Type="http://schemas.openxmlformats.org/officeDocument/2006/relationships/hyperlink" Target="https://media.licdn.com/mpr/mpr/shrink_200_200/AAEAAQAAAAAAAAcyAAAAJGM5M2ZiZDBiLTI4YzktNGVjNS04YzIyLTZiZjAwZDJmNTgyMg.jpg" TargetMode="External"/><Relationship Id="rId137" Type="http://schemas.openxmlformats.org/officeDocument/2006/relationships/hyperlink" Target="https://www.linkedin.com/pulse/can-being-toxic-make-me-fat-mark-hyman-md?trkInfo=VSRPsearchId%3A2570994291466779537166%2CVSRPtargetId%3A7391478842698796553%2CVSRPcmpt%3Aprimary&amp;trk=vsrp_influencer_content_res_name" TargetMode="External"/><Relationship Id="rId132" Type="http://schemas.openxmlformats.org/officeDocument/2006/relationships/hyperlink" Target="https://www.linkedin.com/pulse/more-than-24000-chemicals-found-bottled-water-ingredients-steve-cole?trkInfo=VSRPsearchId%3A2570994291466779497832%2CVSRPtargetId%3A7715932619476850978%2CVSRPcmpt%3Aprimary&amp;trk=vsrp_influencer_content_res_name" TargetMode="External"/><Relationship Id="rId131" Type="http://schemas.openxmlformats.org/officeDocument/2006/relationships/hyperlink" Target="https://media.licdn.com/mpr/mpr/shrink_200_200/AAEAAQAAAAAAAAcqAAAAJGUxYTViYWUwLTNkOWItNGViNC04Y2IwLWIyYjY0NjAyOTYwNQ.jpg" TargetMode="External"/><Relationship Id="rId130" Type="http://schemas.openxmlformats.org/officeDocument/2006/relationships/hyperlink" Target="https://www.linkedin.com/pulse/top-3-things-sabotaging-your-weight-loss-health-what-ann-peart?trkInfo=VSRPsearchId%3A2570994291466779497832%2CVSRPtargetId%3A8358973253970605246%2CVSRPcmpt%3Aprimary&amp;trk=vsrp_influencer_content_res_name" TargetMode="External"/><Relationship Id="rId136" Type="http://schemas.openxmlformats.org/officeDocument/2006/relationships/hyperlink" Target="https://media.licdn.com/mpr/mpr/shrink_200_200/AAEAAQAAAAAAAAH2AAAAJDM4MmE3ODgxLTljNmQtNGQ4MS05ZWUzLTY5ODQ2YTQwYTZkNw.jpg" TargetMode="External"/><Relationship Id="rId135" Type="http://schemas.openxmlformats.org/officeDocument/2006/relationships/hyperlink" Target="https://www.linkedin.com/pulse/risk-from-hormones-animal-agriculture-greater-than-erick-fernandes?trkInfo=VSRPsearchId%3A2570994291466779537166%2CVSRPtargetId%3A7160412207659007212%2CVSRPcmpt%3Aprimary&amp;trk=vsrp_influencer_content_res_name" TargetMode="External"/><Relationship Id="rId134" Type="http://schemas.openxmlformats.org/officeDocument/2006/relationships/hyperlink" Target="https://media.licdn.com/mpr/mpr/shrink_200_200/p/5/005/073/1dc/2ba4e39.jpg" TargetMode="External"/><Relationship Id="rId133" Type="http://schemas.openxmlformats.org/officeDocument/2006/relationships/hyperlink" Target="https://www.linkedin.com/pulse/documentary-reveals-how-prolific-chemicals-our-daily-ty-walking-deer?trkInfo=VSRPsearchId%3A2570994291466779537166%2CVSRPtargetId%3A8107121623323649069%2CVSRPcmpt%3Aprimary&amp;trk=vsrp_influencer_content_res_name" TargetMode="External"/><Relationship Id="rId62" Type="http://schemas.openxmlformats.org/officeDocument/2006/relationships/hyperlink" Target="https://media.licdn.com/mpr/mpr/shrinknp_400_400/AAEAAQAAAAAAAAUnAAAAJDNiMWI4M2FkLWNjNjAtNDg1ZS1hN2JjLTRiZjIxYzdmYzY2NQ.jpg" TargetMode="External"/><Relationship Id="rId61" Type="http://schemas.openxmlformats.org/officeDocument/2006/relationships/hyperlink" Target="https://www.linkedin.com/pulse/wellness-air-quality-you-what-breathe-detox-nigeria-1?trkInfo=VSRPsearchId%3A4662113671466781689699%2CVSRPtargetId%3A6928376953042574483%2CVSRPcmpt%3Aprimary&amp;trk=vsrp_influencer_content_res_name" TargetMode="External"/><Relationship Id="rId64" Type="http://schemas.openxmlformats.org/officeDocument/2006/relationships/hyperlink" Target="https://media.licdn.com/media/p/2/000/19d/031/26d0ccf.jpg" TargetMode="External"/><Relationship Id="rId63" Type="http://schemas.openxmlformats.org/officeDocument/2006/relationships/hyperlink" Target="https://www.linkedin.com/pulse/endocrine-disruptor-decision-andrew-bourne?trkInfo=VSRPsearchId%3A4662113671466782288378%2CVSRPtargetId%3A7723317743363648966%2CVSRPcmpt%3Aprimary&amp;trk=vsrp_influencer_content_res_name" TargetMode="External"/><Relationship Id="rId66" Type="http://schemas.openxmlformats.org/officeDocument/2006/relationships/hyperlink" Target="https://media.licdn.com/media/AAEAAQAAAAAAAAK7AAAAJGMzZDI4MDE5LTU5MDItNGMwNy1hZDQxLTQxOGJlMGM1ZTYzMA.jpg" TargetMode="External"/><Relationship Id="rId172" Type="http://schemas.openxmlformats.org/officeDocument/2006/relationships/hyperlink" Target="https://media.licdn.com/mpr/mpr/shrink_200_200/AAEAAQAAAAAAAAIUAAAAJGE0OTIzZWZlLTEyYzEtNDQwNC1iMTcyLTE5MDM5ZjFjMDJjNQ.jpg" TargetMode="External"/><Relationship Id="rId65" Type="http://schemas.openxmlformats.org/officeDocument/2006/relationships/hyperlink" Target="https://www.linkedin.com/pulse/epa-announces-plan-use-new-methods-endocrine-lisa-campbell?trkInfo=VSRPsearchId%3A4662113671466782288378%2CVSRPtargetId%3A8616726341533977000%2CVSRPcmpt%3Aprimary&amp;trk=vsrp_influencer_content_res_name" TargetMode="External"/><Relationship Id="rId171" Type="http://schemas.openxmlformats.org/officeDocument/2006/relationships/hyperlink" Target="https://www.linkedin.com/pulse/state-science-endocrine-disrupting-chemicals-2012-kevin-galalae?trkInfo=VSRPsearchId%3A2570994291466805397243%2CVSRPtargetId%3A7166799375173270440%2CVSRPcmpt%3Aprimary&amp;trk=vsrp_influencer_content_res_name" TargetMode="External"/><Relationship Id="rId68" Type="http://schemas.openxmlformats.org/officeDocument/2006/relationships/hyperlink" Target="https://www.linkedin.com/pulse/tragedy-toothpaste-dr-idelle-brand?trkInfo=VSRPsearchId%3A4662113671466782288378%2CVSRPtargetId%3A9059381347065989286%2CVSRPcmpt%3Aprimary&amp;trk=vsrp_influencer_content_res_name" TargetMode="External"/><Relationship Id="rId170" Type="http://schemas.openxmlformats.org/officeDocument/2006/relationships/hyperlink" Target="https://media.licdn.com/mpr/mpr/shrink_200_200/AAEAAQAAAAAAAAkzAAAAJGE5OGEyYTNjLWI3NDMtNDQ3NC1iMjI4LWZhOTdkOTViYmE3NA.jpg" TargetMode="External"/><Relationship Id="rId67" Type="http://schemas.openxmlformats.org/officeDocument/2006/relationships/hyperlink" Target="https://www.linkedin.com/pulse/20140401062417-36789366-the-degradation-kinetics-of-the-endocrine-disruptor-benzyl-butyl-phthalate-using-ozone-and-uv-radiation?trkInfo=VSRPsearchId%3A4662113671466782288378%2CVSRPtargetId%3A7108589391734077478%2CVSRPcmpt%3Aprimary&amp;trk=vsrp_influencer_content_res_name" TargetMode="External"/><Relationship Id="rId60" Type="http://schemas.openxmlformats.org/officeDocument/2006/relationships/hyperlink" Target="https://media.licdn.com/mpr/mpr/shrinknp_400_400/p/4/000/167/143/049b32d.jpg" TargetMode="External"/><Relationship Id="rId165" Type="http://schemas.openxmlformats.org/officeDocument/2006/relationships/hyperlink" Target="https://www.linkedin.com/pulse/impact-endocrine-disrupting-chemicals-prevalence-vardakastani?trkInfo=VSRPsearchId%3A2570994291466805397243%2CVSRPtargetId%3A7071795796727400510%2CVSRPcmpt%3Aprimary&amp;trk=vsrp_influencer_content_res_name" TargetMode="External"/><Relationship Id="rId69" Type="http://schemas.openxmlformats.org/officeDocument/2006/relationships/hyperlink" Target="https://media.licdn.com/mpr/mpr/shrinknp_400_400/p/1/000/068/1c7/1d81500.jpg" TargetMode="External"/><Relationship Id="rId164" Type="http://schemas.openxmlformats.org/officeDocument/2006/relationships/hyperlink" Target="https://media.licdn.com/mpr/mpr/shrink_200_200/p/7/000/260/353/0b5899c.jpg" TargetMode="External"/><Relationship Id="rId163" Type="http://schemas.openxmlformats.org/officeDocument/2006/relationships/hyperlink" Target="https://www.linkedin.com/pulse/what-endocrine-disrupting-chemicals-ruth-romano-dipm?trkInfo=VSRPsearchId%3A2570994291466805397243%2CVSRPtargetId%3A6995858363782309369%2CVSRPcmpt%3Aprimary&amp;trk=vsrp_influencer_content_res_name" TargetMode="External"/><Relationship Id="rId162" Type="http://schemas.openxmlformats.org/officeDocument/2006/relationships/hyperlink" Target="https://media.licdn.com/mpr/mpr/shrink_200_200/AAEAAQAAAAAAAAMSAAAAJGQ2ODcwYzYyLWU2YTAtNGZlYS1iZTkwLTE4ZWI5OWM0MDMxYg.jpg" TargetMode="External"/><Relationship Id="rId169" Type="http://schemas.openxmlformats.org/officeDocument/2006/relationships/hyperlink" Target="https://www.linkedin.com/pulse/why-taking-so-long-regulate-endocrine-disrupting-chemicals-qadir?trkInfo=VSRPsearchId%3A2570994291466805397243%2CVSRPtargetId%3A8195808845730074484%2CVSRPcmpt%3Aprimary&amp;trk=vsrp_influencer_content_res_name" TargetMode="External"/><Relationship Id="rId168" Type="http://schemas.openxmlformats.org/officeDocument/2006/relationships/hyperlink" Target="https://media.licdn.com/mpr/mpr/shrink_200_200/AAEAAQAAAAAAAAkzAAAAJGE5OGEyYTNjLWI3NDMtNDQ3NC1iMjI4LWZhOTdkOTViYmE3NA.jpg" TargetMode="External"/><Relationship Id="rId167" Type="http://schemas.openxmlformats.org/officeDocument/2006/relationships/hyperlink" Target="https://www.linkedin.com/pulse/high-levels-endocrine-disrupting-chemicals-found-near-qadir?trkInfo=VSRPsearchId%3A2570994291466805397243%2CVSRPtargetId%3A7277649615853120421%2CVSRPcmpt%3Aprimary&amp;trk=vsrp_influencer_content_res_name" TargetMode="External"/><Relationship Id="rId166" Type="http://schemas.openxmlformats.org/officeDocument/2006/relationships/hyperlink" Target="https://media.licdn.com/mpr/mpr/shrink_200_200/AAEAAQAAAAAAAAVMAAAAJDNjMWEyMDhlLTExZTctNDM4YS1hZjMxLTI0M2VkNjI5MWIxMQ.jpg" TargetMode="External"/><Relationship Id="rId51" Type="http://schemas.openxmlformats.org/officeDocument/2006/relationships/hyperlink" Target="https://www.linkedin.com/pulse/toxic-beauty-more-than-lead-lipstick-sarah-lobisco-nd?trkInfo=VSRPsearchId%3A4662113671466780561531%2CVSRPtargetId%3A7893651261717124064%2CVSRPcmpt%3Aprimary&amp;trk=vsrp_influencer_content_res_name" TargetMode="External"/><Relationship Id="rId50" Type="http://schemas.openxmlformats.org/officeDocument/2006/relationships/hyperlink" Target="https://media.licdn.com/media/AAEAAQAAAAAAAAL3AAAAJDE4ZDUxMDhjLTUxNTktNGIzNy05Zjc1LWEzZTdjNGNiNDFkYw.jpg" TargetMode="External"/><Relationship Id="rId53" Type="http://schemas.openxmlformats.org/officeDocument/2006/relationships/hyperlink" Target="https://www.linkedin.com/pulse/what-we-must-do-part-six-kevin-galalae?trkInfo=VSRPsearchId%3A4662113671466780561531%2CVSRPtargetId%3A8877171479367521517%2CVSRPcmpt%3Aprimary&amp;trk=vsrp_influencer_content_res_name" TargetMode="External"/><Relationship Id="rId52" Type="http://schemas.openxmlformats.org/officeDocument/2006/relationships/hyperlink" Target="https://media.licdn.com/mpr/mpr/shrinknp_400_400/AAEAAQAAAAAAAAQwAAAAJGM0YTJhNTIxLWZlYTEtNDNmYS1hYWQ3LWMyNGEyOGFmMTA3NA.jpg" TargetMode="External"/><Relationship Id="rId55" Type="http://schemas.openxmlformats.org/officeDocument/2006/relationships/hyperlink" Target="https://www.linkedin.com/pulse/decode-content-your-cosmetics-j%C3%BCrgen-hanssens?trkInfo=VSRPsearchId%3A4662113671466780561531%2CVSRPtargetId%3A8604179150969872277%2CVSRPcmpt%3Aprimary&amp;trk=vsrp_influencer_content_res_name" TargetMode="External"/><Relationship Id="rId161" Type="http://schemas.openxmlformats.org/officeDocument/2006/relationships/hyperlink" Target="https://www.linkedin.com/pulse/endocrine-societys-second-scientific-statement-alberto-mantovani?trkInfo=VSRPsearchId%3A2570994291466805397243%2CVSRPtargetId%3A7067578622654593492%2CVSRPcmpt%3Aprimary&amp;trk=vsrp_influencer_content_res_name" TargetMode="External"/><Relationship Id="rId54" Type="http://schemas.openxmlformats.org/officeDocument/2006/relationships/hyperlink" Target="https://media.licdn.com/mpr/mpr/shrinknp_400_400/AAEAAQAAAAAAAAIUAAAAJGE0OTIzZWZlLTEyYzEtNDQwNC1iMTcyLTE5MDM5ZjFjMDJjNQ.jpg" TargetMode="External"/><Relationship Id="rId160" Type="http://schemas.openxmlformats.org/officeDocument/2006/relationships/hyperlink" Target="https://media.licdn.com/mpr/mpr/shrink_200_200/p/5/005/03b/21d/259b5f9.jpg" TargetMode="External"/><Relationship Id="rId57" Type="http://schemas.openxmlformats.org/officeDocument/2006/relationships/hyperlink" Target="https://www.linkedin.com/pulse/how-avoid-toxic-chemicals-baby-products-answer-ismomin-wilson?trkInfo=VSRPsearchId%3A4662113671466780561531%2CVSRPtargetId%3A7358697605637352789%2CVSRPcmpt%3Aprimary&amp;trk=vsrp_influencer_content_res_name" TargetMode="External"/><Relationship Id="rId56" Type="http://schemas.openxmlformats.org/officeDocument/2006/relationships/hyperlink" Target="https://media.licdn.com/mpr/mpr/shrinknp_400_400/p/2/005/048/1ca/25dd418.jpg" TargetMode="External"/><Relationship Id="rId159" Type="http://schemas.openxmlformats.org/officeDocument/2006/relationships/hyperlink" Target="https://www.linkedin.com/pulse/20140707131507-86433335-embrace-the-sun-for-its-cancer-protecting-benefits?trkInfo=VSRPsearchId%3A2570994291466781985918%2CVSRPtargetId%3A7026128169944003945%2CVSRPcmpt%3Aprimary&amp;trk=vsrp_influencer_content_res_name" TargetMode="External"/><Relationship Id="rId59" Type="http://schemas.openxmlformats.org/officeDocument/2006/relationships/hyperlink" Target="https://www.linkedin.com/pulse/jouvea-revolutionary-approach-skincare-tatyana-sutherland?trkInfo=VSRPsearchId%3A4662113671466781689699%2CVSRPtargetId%3A7891557589218210631%2CVSRPcmpt%3Aprimary&amp;trk=vsrp_influencer_content_res_name" TargetMode="External"/><Relationship Id="rId154" Type="http://schemas.openxmlformats.org/officeDocument/2006/relationships/hyperlink" Target="https://media.licdn.com/mpr/mpr/shrink_200_200/p/2/000/117/035/04b2441.jpg" TargetMode="External"/><Relationship Id="rId58" Type="http://schemas.openxmlformats.org/officeDocument/2006/relationships/hyperlink" Target="https://media.licdn.com/mpr/mpr/shrinknp_400_400/AAEAAQAAAAAAAAX6AAAAJGJmYjQ3NGRiLWVlZGEtNGRhYy1hOWNhLWNhMzczYTkzMmZmZQ.jpg" TargetMode="External"/><Relationship Id="rId153" Type="http://schemas.openxmlformats.org/officeDocument/2006/relationships/hyperlink" Target="https://www.linkedin.com/pulse/laus-gmbh-we-do-more-than-test-your-products-david-cottrell?trkInfo=VSRPsearchId%3A2570994291466781985918%2CVSRPtargetId%3A7125954407246340983%2CVSRPcmpt%3Aprimary&amp;trk=vsrp_influencer_content_res_name" TargetMode="External"/><Relationship Id="rId152" Type="http://schemas.openxmlformats.org/officeDocument/2006/relationships/hyperlink" Target="https://media.licdn.com/mpr/mpr/shrink_200_200/AAEAAQAAAAAAAALfAAAAJDhkMDI1MTExLWNlM2MtNGVlNi1iZWVjLWI2Y2E5ODI2N2NiMQ.jpg" TargetMode="External"/><Relationship Id="rId151" Type="http://schemas.openxmlformats.org/officeDocument/2006/relationships/hyperlink" Target="https://www.linkedin.com/pulse/review-top-3-rosacea-lotions-ingredients-hampton-skin-care?trkInfo=VSRPsearchId%3A2570994291466781959844%2CVSRPtargetId%3A8343202016579539303%2CVSRPcmpt%3Aprimary&amp;trk=vsrp_influencer_content_res_name" TargetMode="External"/><Relationship Id="rId158" Type="http://schemas.openxmlformats.org/officeDocument/2006/relationships/hyperlink" Target="https://media.licdn.com/mpr/mpr/shrink_200_200/p/7/005/0b3/089/0bc820a.jpg" TargetMode="External"/><Relationship Id="rId157" Type="http://schemas.openxmlformats.org/officeDocument/2006/relationships/hyperlink" Target="https://www.linkedin.com/pulse/demystifying-chemistry-skin-care-michelle-skelly?trkInfo=VSRPsearchId%3A2570994291466781985918%2CVSRPtargetId%3A8606150798444555491%2CVSRPcmpt%3Aprimary&amp;trk=vsrp_influencer_content_res_name" TargetMode="External"/><Relationship Id="rId156" Type="http://schemas.openxmlformats.org/officeDocument/2006/relationships/hyperlink" Target="https://media.licdn.com/mpr/mpr/shrink_200_200/AAEAAQAAAAAAAAU7AAAAJGQ2MTQ4YmQ3LWUxOTctNDUwNy1iMjdlLTU5NTgzODc4YWMxNw.jpg" TargetMode="External"/><Relationship Id="rId155" Type="http://schemas.openxmlformats.org/officeDocument/2006/relationships/hyperlink" Target="https://www.linkedin.com/pulse/4-natural-ways-protect-your-skin-from-sunburn-ann-pfeifer?trkInfo=VSRPsearchId%3A2570994291466781985918%2CVSRPtargetId%3A7951558522024503355%2CVSRPcmpt%3Aprimary&amp;trk=vsrp_influencer_content_res_name" TargetMode="External"/><Relationship Id="rId107" Type="http://schemas.openxmlformats.org/officeDocument/2006/relationships/hyperlink" Target="https://media.licdn.com/mpr/mpr/shrink_200_200/p/5/000/1d0/2b0/245fdaa.jpg" TargetMode="External"/><Relationship Id="rId106" Type="http://schemas.openxmlformats.org/officeDocument/2006/relationships/hyperlink" Target="https://www.linkedin.com/pulse/risky-business-undermining-leed-material-credit-tom-lent?trkInfo=VSRPsearchId%3A2570994291466778607062%2CVSRPtargetId%3A8303465461983716905%2CVSRPcmpt%3Aprimary&amp;trk=vsrp_influencer_content_res_name" TargetMode="External"/><Relationship Id="rId105" Type="http://schemas.openxmlformats.org/officeDocument/2006/relationships/hyperlink" Target="https://media.licdn.com/mpr/mpr/shrink_200_200/AAEAAQAAAAAAAAdIAAAAJDVmNGJhMDQ5LWEzMDItNDU2NC1iYjM1LWM3OGE5ZDEyNTBjNw.jpg" TargetMode="External"/><Relationship Id="rId226" Type="http://schemas.openxmlformats.org/officeDocument/2006/relationships/drawing" Target="../drawings/worksheetdrawing2.xml"/><Relationship Id="rId104" Type="http://schemas.openxmlformats.org/officeDocument/2006/relationships/hyperlink" Target="https://www.linkedin.com/pulse/9-things-impact-your-risk-breast-cancer-husnia-karimi?trkInfo=VSRPsearchId%3A2570994291466778607062%2CVSRPtargetId%3A7406490595787720296%2CVSRPcmpt%3Aprimary&amp;trk=vsrp_influencer_content_res_name" TargetMode="External"/><Relationship Id="rId225" Type="http://schemas.openxmlformats.org/officeDocument/2006/relationships/hyperlink" Target="https://media.licdn.com/mpr/mpr/shrink_200_200/AAEAAQAAAAAAAAbDAAAAJDk2NmY3ZWJjLTRlOGEtNDU3OC05MDk2LTY2NzJlNGU5ZDY0ZA.jpg" TargetMode="External"/><Relationship Id="rId109" Type="http://schemas.openxmlformats.org/officeDocument/2006/relationships/hyperlink" Target="https://media.licdn.com/mpr/mpr/shrink_200_200/AAEAAQAAAAAAAAVYAAAAJDQzZjZmM2FlLTFhYTgtNDk4Ni1hZmQwLWJkM2UwODhlMGEyOA.jpg" TargetMode="External"/><Relationship Id="rId108" Type="http://schemas.openxmlformats.org/officeDocument/2006/relationships/hyperlink" Target="https://www.linkedin.com/pulse/company-kitchen-toxic-dumping-ground-randi-dukoff?trkInfo=VSRPsearchId%3A2570994291466778607062%2CVSRPtargetId%3A8773857106032559227%2CVSRPcmpt%3Aprimary&amp;trk=vsrp_influencer_content_res_name" TargetMode="External"/><Relationship Id="rId220" Type="http://schemas.openxmlformats.org/officeDocument/2006/relationships/hyperlink" Target="https://www.linkedin.com/pulse/precision-evaluation-environmental-chemical-risk-using-lewis-perdue?trkInfo=VSRPsearchId%3A2570994291466808600172%2CVSRPtargetId%3A9139795124778961485%2CVSRPcmpt%3Aprimary&amp;trk=vsrp_influencer_content_res_name" TargetMode="External"/><Relationship Id="rId103" Type="http://schemas.openxmlformats.org/officeDocument/2006/relationships/hyperlink" Target="https://media.licdn.com/mpr/mpr/shrink_200_200/AAEAAQAAAAAAAAR-AAAAJDU0MzA5MzFlLTQ5YmItNDUyMi05ZDUzLWZhYmYyZTMxYTFkOA.jpg" TargetMode="External"/><Relationship Id="rId224" Type="http://schemas.openxmlformats.org/officeDocument/2006/relationships/hyperlink" Target="https://www.linkedin.com/pulse/my-latest-insight-ecowatch-stop-giving-cancer-patients-karuna-jaggar?trkInfo=VSRPsearchId%3A2570994291466808616493%2CVSRPtargetId%3A7962818492827104240%2CVSRPcmpt%3Aprimary&amp;trk=vsrp_influencer_content_res_name" TargetMode="External"/><Relationship Id="rId102" Type="http://schemas.openxmlformats.org/officeDocument/2006/relationships/hyperlink" Target="https://www.linkedin.com/pulse/why-everyone-should-care-endocrine-disruptors-kristi-pink-mph-rd-ln?trkInfo=VSRPsearchId%3A2570994291466776640685%2CVSRPtargetId%3A6926546254146752402%2CVSRPcmpt%3Aprimary&amp;trk=vsrp_influencer_content_res_name" TargetMode="External"/><Relationship Id="rId223" Type="http://schemas.openxmlformats.org/officeDocument/2006/relationships/hyperlink" Target="https://media.licdn.com/mpr/mpr/shrink_200_200/AAEAAQAAAAAAAAgQAAAAJDZjNTZiOGI2LWYyYWMtNDk2OC1hNjUzLTk3OTdiOGU4MTY5Nw.jpg" TargetMode="External"/><Relationship Id="rId101" Type="http://schemas.openxmlformats.org/officeDocument/2006/relationships/hyperlink" Target="https://www.linkedin.com/pulse/new-criteria-endocrine-disruptors-announced-mikko-v%C3%A4%C3%A4n%C3%A4nen?trkInfo=VSRPsearchId%3A2570994291466776640685%2CVSRPtargetId%3A7858997197298663525%2CVSRPcmpt%3Aprimary&amp;trk=vsrp_influencer_content_res_name" TargetMode="External"/><Relationship Id="rId222" Type="http://schemas.openxmlformats.org/officeDocument/2006/relationships/hyperlink" Target="https://www.linkedin.com/pulse/whats-your-clothes-dryer-tarsha-burn?trkInfo=VSRPsearchId%3A2570994291466808600172%2CVSRPtargetId%3A7222827443675189713%2CVSRPcmpt%3Aprimary&amp;trk=vsrp_influencer_content_res_name" TargetMode="External"/><Relationship Id="rId100" Type="http://schemas.openxmlformats.org/officeDocument/2006/relationships/hyperlink" Target="https://www.linkedin.com/pulse/major-endocrine-disruptors-annette-fenton?trkInfo=VSRPsearchId%3A2570994291466776640685%2CVSRPtargetId%3A7992721925746372914%2CVSRPcmpt%3Aprimary&amp;trk=vsrp_influencer_content_res_name" TargetMode="External"/><Relationship Id="rId221" Type="http://schemas.openxmlformats.org/officeDocument/2006/relationships/hyperlink" Target="https://media.licdn.com/mpr/mpr/shrink_200_200/p/3/000/003/258/1a38cca.jpg" TargetMode="External"/><Relationship Id="rId217" Type="http://schemas.openxmlformats.org/officeDocument/2006/relationships/hyperlink" Target="https://media.licdn.com/mpr/mpr/shrink_200_200/AAEAAQAAAAAAAAe5AAAAJDI4Njk1YmExLTBmMTgtNGY2Mi1iMjdlLWJhMjA3OTM3YjFlMQ.jpg" TargetMode="External"/><Relationship Id="rId216" Type="http://schemas.openxmlformats.org/officeDocument/2006/relationships/hyperlink" Target="https://www.linkedin.com/pulse/chemical-exposure-may-linked-rising-rates-diabetes-dr-kate?trkInfo=VSRPsearchId%3A2570994291466808563280%2CVSRPtargetId%3A7686575975227540421%2CVSRPcmpt%3Aprimary&amp;trk=vsrp_influencer_content_res_name" TargetMode="External"/><Relationship Id="rId215" Type="http://schemas.openxmlformats.org/officeDocument/2006/relationships/hyperlink" Target="https://media.licdn.com/mpr/mpr/shrink_200_200/AAEAAQAAAAAAAANRAAAAJDRiMzQ3MTA0LTUzZDAtNDMwYi1iMWJkLTJlYTdlYTlkY2RiOQ.jpg" TargetMode="External"/><Relationship Id="rId214" Type="http://schemas.openxmlformats.org/officeDocument/2006/relationships/hyperlink" Target="https://www.linkedin.com/pulse/do-you-know-whats-your-cosmetics-louise-bowers?trkInfo=VSRPsearchId%3A2570994291466808514448%2CVSRPtargetId%3A6959624244475634223%2CVSRPcmpt%3Aprimary&amp;trk=vsrp_influencer_content_res_name" TargetMode="External"/><Relationship Id="rId219" Type="http://schemas.openxmlformats.org/officeDocument/2006/relationships/hyperlink" Target="https://media.licdn.com/mpr/mpr/shrink_200_200/p/6/005/0a1/1f0/31eb4b1.jpg" TargetMode="External"/><Relationship Id="rId218" Type="http://schemas.openxmlformats.org/officeDocument/2006/relationships/hyperlink" Target="https://www.linkedin.com/pulse/possible-personal-scents-creating-thyroid-disease-dr-nels-chellen?trkInfo=VSRPsearchId%3A2570994291466808563280%2CVSRPtargetId%3A7398336832514715325%2CVSRPcmpt%3Aprimary&amp;trk=vsrp_influencer_content_res_name" TargetMode="External"/><Relationship Id="rId213" Type="http://schemas.openxmlformats.org/officeDocument/2006/relationships/hyperlink" Target="https://media.licdn.com/mpr/mpr/shrink_200_200/p/4/000/169/1fa/32c292b.jpg" TargetMode="External"/><Relationship Id="rId212" Type="http://schemas.openxmlformats.org/officeDocument/2006/relationships/hyperlink" Target="https://www.linkedin.com/pulse/what-hormone-disrupters-mary-prefontaine-heim-r-ph-faafm?trkInfo=VSRPsearchId%3A2570994291466808490378%2CVSRPtargetId%3A7022311473681348700%2CVSRPcmpt%3Aprimary&amp;trk=vsrp_influencer_content_res_name" TargetMode="External"/><Relationship Id="rId211" Type="http://schemas.openxmlformats.org/officeDocument/2006/relationships/hyperlink" Target="https://media.licdn.com/mpr/mpr/shrink_200_200/p/6/005/0b3/010/3396621.jpg" TargetMode="External"/><Relationship Id="rId210" Type="http://schemas.openxmlformats.org/officeDocument/2006/relationships/hyperlink" Target="https://www.linkedin.com/pulse/why-organic-right-choice-parents-paul-shumovsky?trk=vsrp_influencer_content_res_name&amp;trkInfo=VSRPsearchId%3A2570994291466808490378%2CVSRPtargetId%3A8570365823074716998%2CVSRPcmpt%3Aprimary" TargetMode="External"/><Relationship Id="rId129" Type="http://schemas.openxmlformats.org/officeDocument/2006/relationships/hyperlink" Target="https://media.licdn.com/mpr/mpr/shrink_200_200/p/4/005/04f/304/322159b.jpg" TargetMode="External"/><Relationship Id="rId128" Type="http://schemas.openxmlformats.org/officeDocument/2006/relationships/hyperlink" Target="https://www.linkedin.com/pulse/breast-cancer-fund-exposes-cancer-causing-chemicals-lurking-atalla?trkInfo=VSRPsearchId%3A2570994291466779497832%2CVSRPtargetId%3A8711621012612769566%2CVSRPcmpt%3Aprimary&amp;trk=vsrp_influencer_content_res_name" TargetMode="External"/><Relationship Id="rId127" Type="http://schemas.openxmlformats.org/officeDocument/2006/relationships/hyperlink" Target="https://media.licdn.com/mpr/mpr/shrink_200_200/p/4/005/096/1f2/00fbdda.jpg" TargetMode="External"/><Relationship Id="rId126" Type="http://schemas.openxmlformats.org/officeDocument/2006/relationships/hyperlink" Target="https://www.linkedin.com/pulse/dimensions-odour-impact-based-characteristics-suzie-m-?trkInfo=VSRPsearchId%3A2570994291466779497832%2CVSRPtargetId%3A7711583071514411397%2CVSRPcmpt%3Aprimary&amp;trk=vsrp_influencer_content_res_name" TargetMode="External"/><Relationship Id="rId121" Type="http://schemas.openxmlformats.org/officeDocument/2006/relationships/hyperlink" Target="https://media.licdn.com/mpr/mpr/shrink_200_200/p/3/000/02e/302/1cdc78a.jpg" TargetMode="External"/><Relationship Id="rId120" Type="http://schemas.openxmlformats.org/officeDocument/2006/relationships/hyperlink" Target="https://www.linkedin.com/pulse/soul-searching-lifes-rob-jones?trkInfo=VSRPsearchId%3A2570994291466779462906%2CVSRPtargetId%3A7589371482012099283%2CVSRPcmpt%3Aprimary&amp;trk=vsrp_influencer_content_res_name" TargetMode="External"/><Relationship Id="rId125" Type="http://schemas.openxmlformats.org/officeDocument/2006/relationships/hyperlink" Target="https://media.licdn.com/mpr/mpr/shrink_200_200/AAEAAQAAAAAAAAQwAAAAJDhmZWJlZDY0LWQ2ODQtNDFjNi1hODkxLTg0MDdhZGExY2Q0MA.jpg" TargetMode="External"/><Relationship Id="rId124" Type="http://schemas.openxmlformats.org/officeDocument/2006/relationships/hyperlink" Target="https://www.linkedin.com/pulse/what-prospects-decontamination-remediation-chaden%E8%8E%8E%E4%B8%B9-diyab?trkInfo=VSRPsearchId%3A2570994291466779497832%2CVSRPtargetId%3A8075183650543825395%2CVSRPcmpt%3Aprimary&amp;trk=vsrp_influencer_content_res_name" TargetMode="External"/><Relationship Id="rId123" Type="http://schemas.openxmlformats.org/officeDocument/2006/relationships/hyperlink" Target="https://media.licdn.com/mpr/mpr/shrink_200_200/AAEAAQAAAAAAAAI4AAAAJDExMjU1OWI0LTc5MDgtNDJjZi05OGNhLTk2NjExNzk2YWM4Mw.jpg" TargetMode="External"/><Relationship Id="rId122" Type="http://schemas.openxmlformats.org/officeDocument/2006/relationships/hyperlink" Target="https://www.linkedin.com/pulse/safety-assessment-cosmetic-ingredients-the-personal-care-association?trkInfo=VSRPsearchId%3A2570994291466779462906%2CVSRPtargetId%3A8417219704001186673%2CVSRPcmpt%3Aprimary&amp;trk=vsrp_influencer_content_res_name" TargetMode="External"/><Relationship Id="rId95" Type="http://schemas.openxmlformats.org/officeDocument/2006/relationships/hyperlink" Target="https://media.licdn.com/mpr/mpr/shrink_200_200/p/3/000/069/265/3ac7593.jpg" TargetMode="External"/><Relationship Id="rId94" Type="http://schemas.openxmlformats.org/officeDocument/2006/relationships/hyperlink" Target="https://www.linkedin.com/pulse/cefic-publishes-brochure-setting-right-criteria-philip-de-smedt?trk=vsrp_influencer_content_res_name&amp;trkInfo=VSRPsearchId%3A2570994291466776640685%2CVSRPtargetId%3A7036917301912316471%2CVSRPcmpt%3Aprimary" TargetMode="External"/><Relationship Id="rId97" Type="http://schemas.openxmlformats.org/officeDocument/2006/relationships/hyperlink" Target="https://media.licdn.com/mpr/mpr/shrink_200_200/AAEAAQAAAAAAAALZAAAAJGRiYTEzMGFiLTA3N2UtNDVjNS1hMTIzLWYyZGIxOThiMmMzZQ.jpg" TargetMode="External"/><Relationship Id="rId96" Type="http://schemas.openxmlformats.org/officeDocument/2006/relationships/hyperlink" Target="https://www.linkedin.com/pulse/endocrine-disruptors-eu-giulio-pirotta?trkInfo=VSRPsearchId%3A2570994291466776640685%2CVSRPtargetId%3A8984634441421229926%2CVSRPcmpt%3Aprimary&amp;trk=vsrp_influencer_content_res_name" TargetMode="External"/><Relationship Id="rId99" Type="http://schemas.openxmlformats.org/officeDocument/2006/relationships/hyperlink" Target="https://media.licdn.com/mpr/mpr/shrink_200_200/AAEAAQAAAAAAAAXlAAAAJDEzNmVhNWEyLWYzM2QtNDBkYi04OTlmLTgzMTFhYjE0YzY1OQ.jpg" TargetMode="External"/><Relationship Id="rId98" Type="http://schemas.openxmlformats.org/officeDocument/2006/relationships/hyperlink" Target="https://www.linkedin.com/pulse/com-news-endocrine-disruptors-draft-acts-setting-out-criteria-rosa?trk=vsrp_influencer_content_res_name&amp;trkInfo=VSRPsearchId%3A2570994291466776640685%2CVSRPtargetId%3A7357752346053255664%2CVSRPcmpt%3Aprimary" TargetMode="External"/><Relationship Id="rId91" Type="http://schemas.openxmlformats.org/officeDocument/2006/relationships/hyperlink" Target="https://www.linkedin.com/pulse/how-we-came-learn-endocrine-disruptors-fascinating-history-markey?trkInfo=VSRPsearchId%3A2570994291466776640685%2CVSRPtargetId%3A7126209103861524084%2CVSRPcmpt%3Aprimary&amp;trk=vsrp_influencer_content_res_name" TargetMode="External"/><Relationship Id="rId90" Type="http://schemas.openxmlformats.org/officeDocument/2006/relationships/hyperlink" Target="https://media.licdn.com/mpr/mpr/shrinknp_400_400/p/6/005/05f/2eb/0d593e7.jpg" TargetMode="External"/><Relationship Id="rId93" Type="http://schemas.openxmlformats.org/officeDocument/2006/relationships/hyperlink" Target="https://www.linkedin.com/pulse/conference-endocrine-disruptors-anne-meyer?trk=vsrp_influencer_content_res_name&amp;trkInfo=VSRPsearchId%3A2570994291466776640685%2CVSRPtargetId%3A7785136975911609704%2CVSRPcmpt%3Aprimary" TargetMode="External"/><Relationship Id="rId92" Type="http://schemas.openxmlformats.org/officeDocument/2006/relationships/hyperlink" Target="https://media.licdn.com/mpr/mpr/shrink_200_200/AAEAAQAAAAAAAAVPAAAAJDYxZWE2ZjI3LWZkNDctNGIxMy1hY2RmLTBjMDNjOGYwZGVhZg.jpg" TargetMode="External"/><Relationship Id="rId118" Type="http://schemas.openxmlformats.org/officeDocument/2006/relationships/hyperlink" Target="https://www.linkedin.com/pulse/how-vegetarianism-bad-you-environment-arnold-wiseman-mr-paleo-?trkInfo=VSRPsearchId%3A2570994291466779462906%2CVSRPtargetId%3A7024404399743496237%2CVSRPcmpt%3Aprimary&amp;trk=vsrp_influencer_content_res_name" TargetMode="External"/><Relationship Id="rId117" Type="http://schemas.openxmlformats.org/officeDocument/2006/relationships/hyperlink" Target="https://media.licdn.com/mpr/mpr/shrink_200_200/p/1/005/0b0/0aa/3b6d441.jpg" TargetMode="External"/><Relationship Id="rId116" Type="http://schemas.openxmlformats.org/officeDocument/2006/relationships/hyperlink" Target="https://www.linkedin.com/pulse/water-everywhere-jeffrey-dobken-md-mph?trkInfo=VSRPsearchId%3A2570994291466779462906%2CVSRPtargetId%3A7072854034826346899%2CVSRPcmpt%3Aprimary&amp;trk=vsrp_influencer_content_res_name" TargetMode="External"/><Relationship Id="rId115" Type="http://schemas.openxmlformats.org/officeDocument/2006/relationships/hyperlink" Target="https://media.licdn.com/mpr/mpr/shrink_200_200/p/7/005/0b3/089/0bc820a.jpg" TargetMode="External"/><Relationship Id="rId119" Type="http://schemas.openxmlformats.org/officeDocument/2006/relationships/hyperlink" Target="https://media.licdn.com/mpr/mpr/shrink_200_200/AAEAAQAAAAAAAAPNAAAAJGRlMzFlNGU4LWVjZjktNDNhZi1iMzgxLTMxYjI5MzYwODdhNQ.jpg" TargetMode="External"/><Relationship Id="rId110" Type="http://schemas.openxmlformats.org/officeDocument/2006/relationships/hyperlink" Target="https://www.linkedin.com/pulse/toxics-insulation-green-seal-needs-hear-from-you-tom-lent?trkInfo=VSRPsearchId%3A2570994291466778607062%2CVSRPtargetId%3A7136313327730996374%2CVSRPcmpt%3Aprimary&amp;trk=vsrp_influencer_content_res_name" TargetMode="External"/><Relationship Id="rId114" Type="http://schemas.openxmlformats.org/officeDocument/2006/relationships/hyperlink" Target="https://www.linkedin.com/pulse/truth-parabens-michelle-skelly?trkInfo=VSRPsearchId%3A2570994291466779462906%2CVSRPtargetId%3A8056572992715071602%2CVSRPcmpt%3Aprimary&amp;trk=vsrp_influencer_content_res_name" TargetMode="External"/><Relationship Id="rId113" Type="http://schemas.openxmlformats.org/officeDocument/2006/relationships/hyperlink" Target="https://media.licdn.com/mpr/mpr/shrink_200_200/AAEAAQAAAAAAAAkLAAAAJGEwMmY3NGMxLWU3ZGYtNDU0OS04MDg0LTU5YzFhYzJmYzA5Ng.jpg" TargetMode="External"/><Relationship Id="rId112" Type="http://schemas.openxmlformats.org/officeDocument/2006/relationships/hyperlink" Target="https://www.linkedin.com/pulse/new-study-shows-how-nanoparticles-can-clean-up-arash-ramedani?trkInfo=VSRPsearchId%3A2570994291466778607062%2CVSRPtargetId%3A8648636588077774297%2CVSRPcmpt%3Aprimary&amp;trk=vsrp_influencer_content_res_name" TargetMode="External"/><Relationship Id="rId111" Type="http://schemas.openxmlformats.org/officeDocument/2006/relationships/hyperlink" Target="https://media.licdn.com/mpr/mpr/shrink_200_200/p/5/000/1d0/2b0/245fdaa.jpg" TargetMode="External"/><Relationship Id="rId206" Type="http://schemas.openxmlformats.org/officeDocument/2006/relationships/hyperlink" Target="https://www.linkedin.com/pulse/say-hormone-disrupting-helen-lynn?trkInfo=VSRPsearchId%3A2570994291466808490378%2CVSRPtargetId%3A8113008599989631046%2CVSRPcmpt%3Aprimary&amp;trk=vsrp_influencer_content_res_name" TargetMode="External"/><Relationship Id="rId205" Type="http://schemas.openxmlformats.org/officeDocument/2006/relationships/hyperlink" Target="https://media.licdn.com/mpr/mpr/shrink_200_200/p/1/000/060/25f/014fc0d.jpg" TargetMode="External"/><Relationship Id="rId204" Type="http://schemas.openxmlformats.org/officeDocument/2006/relationships/hyperlink" Target="https://www.linkedin.com/pulse/weespecially-our-children-being-altered-gender-bending-sanders?trk=vsrp_influencer_content_res_name&amp;trkInfo=VSRPsearchId%3A2570994291466808490378%2CVSRPtargetId%3A8699452320455293888%2CVSRPcmpt%3Aprimary" TargetMode="External"/><Relationship Id="rId203" Type="http://schemas.openxmlformats.org/officeDocument/2006/relationships/hyperlink" Target="https://media.licdn.com/mpr/mpr/shrink_200_200/AAEAAQAAAAAAAAk-AAAAJGRkNGI3NDMyLTI0ZWMtNDg1Mi1iMTQ3LTI0ZmMyNDQ0MzQwMQ.jpg" TargetMode="External"/><Relationship Id="rId209" Type="http://schemas.openxmlformats.org/officeDocument/2006/relationships/hyperlink" Target="https://media.licdn.com/mpr/mpr/shrink_200_200/p/6/005/0b3/010/3396621.jpg" TargetMode="External"/><Relationship Id="rId208" Type="http://schemas.openxmlformats.org/officeDocument/2006/relationships/hyperlink" Target="https://www.linkedin.com/pulse/transatlantic-trade-proposal-could-increase-toxic-use-paul-shumovsky?trk=vsrp_influencer_content_res_name&amp;trkInfo=VSRPsearchId%3A2570994291466808490378%2CVSRPtargetId%3A8280562520194307706%2CVSRPcmpt%3Aprimary" TargetMode="External"/><Relationship Id="rId207" Type="http://schemas.openxmlformats.org/officeDocument/2006/relationships/hyperlink" Target="https://media.licdn.com/mpr/mpr/shrink_200_200/p/2/000/2aa/252/3dc6c1f.jpg" TargetMode="External"/><Relationship Id="rId202" Type="http://schemas.openxmlformats.org/officeDocument/2006/relationships/hyperlink" Target="https://www.linkedin.com/pulse/we-should-do-what-suzanne-titus?trkInfo=VSRPsearchId%3A2570994291466808475214%2CVSRPtargetId%3A7229879092324235214%2CVSRPcmpt%3Aprimary&amp;trk=vsrp_influencer_content_res_name" TargetMode="External"/><Relationship Id="rId201" Type="http://schemas.openxmlformats.org/officeDocument/2006/relationships/hyperlink" Target="https://media.licdn.com/mpr/mpr/shrinknp_400_400/p/6/005/020/111/29bd3e2.jpg" TargetMode="External"/><Relationship Id="rId200" Type="http://schemas.openxmlformats.org/officeDocument/2006/relationships/hyperlink" Target="https://www.linkedin.com/pulse/you-ready-start-living-healthierlonger-jason-kaplan?trkInfo=VSRPsearchId%3A2570994291466808475214%2CVSRPtargetId%3A7273899770930754417%2CVSRPcmpt%3Aprimary&amp;trk=vsrp_influencer_content_res_name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environmentalhealthnews.org/ehs/news/2016/june/endocrine-disrupters-final-maneuvers-by-brussels2019-industry-linked-scientific-community" TargetMode="External"/><Relationship Id="rId190" Type="http://schemas.openxmlformats.org/officeDocument/2006/relationships/hyperlink" Target="https://twitter.com/ExecCanuck/status/720329509396819968" TargetMode="External"/><Relationship Id="rId42" Type="http://schemas.openxmlformats.org/officeDocument/2006/relationships/hyperlink" Target="https://t.co/C7J2tFBNFR" TargetMode="External"/><Relationship Id="rId41" Type="http://schemas.openxmlformats.org/officeDocument/2006/relationships/hyperlink" Target="https://twitter.com/GoEvoMed/status/743216887178334208" TargetMode="External"/><Relationship Id="rId44" Type="http://schemas.openxmlformats.org/officeDocument/2006/relationships/hyperlink" Target="https://twitter.com/Marcella1717/status/743213527385710593" TargetMode="External"/><Relationship Id="rId194" Type="http://schemas.openxmlformats.org/officeDocument/2006/relationships/hyperlink" Target="https://twitter.com/WilliBroeren/status/720033491430334464" TargetMode="External"/><Relationship Id="rId43" Type="http://schemas.openxmlformats.org/officeDocument/2006/relationships/hyperlink" Target="https://twitter.com/rsqk9s/status/743213891367247876" TargetMode="External"/><Relationship Id="rId193" Type="http://schemas.openxmlformats.org/officeDocument/2006/relationships/hyperlink" Target="https://t.co/bDgn2yhb5R" TargetMode="External"/><Relationship Id="rId46" Type="http://schemas.openxmlformats.org/officeDocument/2006/relationships/hyperlink" Target="https://twitter.com/GenEngNetwork/status/743179137582432257" TargetMode="External"/><Relationship Id="rId192" Type="http://schemas.openxmlformats.org/officeDocument/2006/relationships/hyperlink" Target="https://twitter.com/SustainaButter/status/719957328171118592" TargetMode="External"/><Relationship Id="rId45" Type="http://schemas.openxmlformats.org/officeDocument/2006/relationships/hyperlink" Target="https://twitter.com/GMWatch/status/743155352062070784" TargetMode="External"/><Relationship Id="rId191" Type="http://schemas.openxmlformats.org/officeDocument/2006/relationships/hyperlink" Target="https://pbs.twimg.com/media/Cf8f3vjUkAAL2aw.jpg" TargetMode="External"/><Relationship Id="rId48" Type="http://schemas.openxmlformats.org/officeDocument/2006/relationships/hyperlink" Target="https://twitter.com/TheProgressives/status/743151920810975236" TargetMode="External"/><Relationship Id="rId187" Type="http://schemas.openxmlformats.org/officeDocument/2006/relationships/hyperlink" Target="https://twitter.com/autismepi/status/721132698111229952" TargetMode="External"/><Relationship Id="rId47" Type="http://schemas.openxmlformats.org/officeDocument/2006/relationships/hyperlink" Target="https://t.co/kP6Em4AF4W" TargetMode="External"/><Relationship Id="rId186" Type="http://schemas.openxmlformats.org/officeDocument/2006/relationships/hyperlink" Target="https://twitter.com/Olivefarmer/status/721893868027809792" TargetMode="External"/><Relationship Id="rId185" Type="http://schemas.openxmlformats.org/officeDocument/2006/relationships/hyperlink" Target="https://t.co/Ygy6Bv58zl" TargetMode="External"/><Relationship Id="rId49" Type="http://schemas.openxmlformats.org/officeDocument/2006/relationships/hyperlink" Target="https://t.co/GzjFzfjdD5" TargetMode="External"/><Relationship Id="rId184" Type="http://schemas.openxmlformats.org/officeDocument/2006/relationships/hyperlink" Target="https://twitter.com/LaraBriden/status/722891770929946625" TargetMode="External"/><Relationship Id="rId189" Type="http://schemas.openxmlformats.org/officeDocument/2006/relationships/hyperlink" Target="https://t.co/Ttn2tvwtxt" TargetMode="External"/><Relationship Id="rId188" Type="http://schemas.openxmlformats.org/officeDocument/2006/relationships/hyperlink" Target="https://twitter.com/LifekindSarah/status/720379473288253440" TargetMode="External"/><Relationship Id="rId31" Type="http://schemas.openxmlformats.org/officeDocument/2006/relationships/hyperlink" Target="https://twitter.com/corporateeurope/status/743469580622905345" TargetMode="External"/><Relationship Id="rId30" Type="http://schemas.openxmlformats.org/officeDocument/2006/relationships/hyperlink" Target="http://www.sinnfein.ie/contents/40392" TargetMode="External"/><Relationship Id="rId33" Type="http://schemas.openxmlformats.org/officeDocument/2006/relationships/hyperlink" Target="https://twitter.com/GMWatch/status/743442273845776384" TargetMode="External"/><Relationship Id="rId183" Type="http://schemas.openxmlformats.org/officeDocument/2006/relationships/hyperlink" Target="https://pbs.twimg.com/media/Cgg8SF_W4AAeyT0.jpg" TargetMode="External"/><Relationship Id="rId32" Type="http://schemas.openxmlformats.org/officeDocument/2006/relationships/hyperlink" Target="https://twitter.com/stephanehorel/status/743418405592633344" TargetMode="External"/><Relationship Id="rId182" Type="http://schemas.openxmlformats.org/officeDocument/2006/relationships/hyperlink" Target="https://twitter.com/SimplyPureOrg/status/722894028560175107" TargetMode="External"/><Relationship Id="rId35" Type="http://schemas.openxmlformats.org/officeDocument/2006/relationships/hyperlink" Target="https://twitter.com/RuffinengoE/status/743399494134472705" TargetMode="External"/><Relationship Id="rId181" Type="http://schemas.openxmlformats.org/officeDocument/2006/relationships/hyperlink" Target="https://t.co/R40g8NRVXO" TargetMode="External"/><Relationship Id="rId34" Type="http://schemas.openxmlformats.org/officeDocument/2006/relationships/hyperlink" Target="https://www.theguardian.com/environment/2016/jun/16/new-rules-to-regulate-europes-hormone-disrupting-chemicals?CMP=share_btn_tw" TargetMode="External"/><Relationship Id="rId180" Type="http://schemas.openxmlformats.org/officeDocument/2006/relationships/hyperlink" Target="https://twitter.com/GeriZatcoff/status/724283807772241921" TargetMode="External"/><Relationship Id="rId37" Type="http://schemas.openxmlformats.org/officeDocument/2006/relationships/hyperlink" Target="https://twitter.com/GMOFreeCanada/status/743229883594084353" TargetMode="External"/><Relationship Id="rId176" Type="http://schemas.openxmlformats.org/officeDocument/2006/relationships/hyperlink" Target="https://twitter.com/sciencecodex/status/724615326411812864" TargetMode="External"/><Relationship Id="rId36" Type="http://schemas.openxmlformats.org/officeDocument/2006/relationships/hyperlink" Target="https://twitter.com/EndoMedia/status/743110133736214528" TargetMode="External"/><Relationship Id="rId175" Type="http://schemas.openxmlformats.org/officeDocument/2006/relationships/hyperlink" Target="https://t.co/PDCQC12akg" TargetMode="External"/><Relationship Id="rId39" Type="http://schemas.openxmlformats.org/officeDocument/2006/relationships/hyperlink" Target="https://twitter.com/GMOjournal/status/743219094812565504" TargetMode="External"/><Relationship Id="rId174" Type="http://schemas.openxmlformats.org/officeDocument/2006/relationships/hyperlink" Target="https://twitter.com/scienmag/status/724652145107148800" TargetMode="External"/><Relationship Id="rId38" Type="http://schemas.openxmlformats.org/officeDocument/2006/relationships/hyperlink" Target="http://edition.cnn.com/2016/03/22/health/endometriosis-fibroids-phthalates-dde-costs/" TargetMode="External"/><Relationship Id="rId173" Type="http://schemas.openxmlformats.org/officeDocument/2006/relationships/hyperlink" Target="https://t.co/URdEqJrLIx" TargetMode="External"/><Relationship Id="rId179" Type="http://schemas.openxmlformats.org/officeDocument/2006/relationships/hyperlink" Target="https://t.co/vPuTG71GgT" TargetMode="External"/><Relationship Id="rId178" Type="http://schemas.openxmlformats.org/officeDocument/2006/relationships/hyperlink" Target="https://twitter.com/HeleneAJBour/status/724565703710351360" TargetMode="External"/><Relationship Id="rId177" Type="http://schemas.openxmlformats.org/officeDocument/2006/relationships/hyperlink" Target="https://t.co/9tNbC5mCkA" TargetMode="External"/><Relationship Id="rId20" Type="http://schemas.openxmlformats.org/officeDocument/2006/relationships/hyperlink" Target="https://twitter.com/RoyalSegolene/status/744862395114332160" TargetMode="External"/><Relationship Id="rId22" Type="http://schemas.openxmlformats.org/officeDocument/2006/relationships/hyperlink" Target="https://twitter.com/MFVMin/status/744873354847490048" TargetMode="External"/><Relationship Id="rId21" Type="http://schemas.openxmlformats.org/officeDocument/2006/relationships/hyperlink" Target="https://twitter.com/MFVMin/status/744873354847490048" TargetMode="External"/><Relationship Id="rId24" Type="http://schemas.openxmlformats.org/officeDocument/2006/relationships/hyperlink" Target="http://www.beuc.eu/publications/beuc-x-2016-063_endocrine_disruptors_criteria.pdf" TargetMode="External"/><Relationship Id="rId23" Type="http://schemas.openxmlformats.org/officeDocument/2006/relationships/hyperlink" Target="https://twitter.com/beuc/status/744867122833141760" TargetMode="External"/><Relationship Id="rId26" Type="http://schemas.openxmlformats.org/officeDocument/2006/relationships/hyperlink" Target="https://twitter.com/AlexisDutertre/status/743767496482750464" TargetMode="External"/><Relationship Id="rId25" Type="http://schemas.openxmlformats.org/officeDocument/2006/relationships/hyperlink" Target="https://twitter.com/beuc/status/743785615569915904" TargetMode="External"/><Relationship Id="rId28" Type="http://schemas.openxmlformats.org/officeDocument/2006/relationships/hyperlink" Target="https://twitter.com/AlexisDutertre/status/743767496482750464" TargetMode="External"/><Relationship Id="rId27" Type="http://schemas.openxmlformats.org/officeDocument/2006/relationships/hyperlink" Target="https://twitter.com/AlexisDutertre/status/743767496482750464" TargetMode="External"/><Relationship Id="rId29" Type="http://schemas.openxmlformats.org/officeDocument/2006/relationships/hyperlink" Target="https://twitter.com/sinnfeinireland/status/743714245653626881" TargetMode="External"/><Relationship Id="rId11" Type="http://schemas.openxmlformats.org/officeDocument/2006/relationships/hyperlink" Target="https://twitter.com/StacyMalkan/status/745403205387952128" TargetMode="External"/><Relationship Id="rId10" Type="http://schemas.openxmlformats.org/officeDocument/2006/relationships/hyperlink" Target="http://www.rsc.org/chemistryworld/2016/06/eu-endocrine-disruptor-definition-legislation-industry-opposition" TargetMode="External"/><Relationship Id="rId13" Type="http://schemas.openxmlformats.org/officeDocument/2006/relationships/hyperlink" Target="https://twitter.com/ArableFarming/status/745281882007441409" TargetMode="External"/><Relationship Id="rId12" Type="http://schemas.openxmlformats.org/officeDocument/2006/relationships/hyperlink" Target="http://www.environmentalhealthnews.org/ehs/news/2016/june/endocrine-disrupters-the-secret-history-of-a-scandal" TargetMode="External"/><Relationship Id="rId15" Type="http://schemas.openxmlformats.org/officeDocument/2006/relationships/hyperlink" Target="https://twitter.com/GMOjournal/status/745265078828695554" TargetMode="External"/><Relationship Id="rId198" Type="http://schemas.openxmlformats.org/officeDocument/2006/relationships/hyperlink" Target="https://twitter.com/TerriHansen/status/716316110371446784" TargetMode="External"/><Relationship Id="rId14" Type="http://schemas.openxmlformats.org/officeDocument/2006/relationships/hyperlink" Target="https://www.fginsight.com/news/eu-definition-of-endocrine-disruptors-brings-wave-of-uncertainty-for-growers-13007" TargetMode="External"/><Relationship Id="rId197" Type="http://schemas.openxmlformats.org/officeDocument/2006/relationships/hyperlink" Target="https://t.co/lcCsHK8ehk" TargetMode="External"/><Relationship Id="rId17" Type="http://schemas.openxmlformats.org/officeDocument/2006/relationships/hyperlink" Target="https://twitter.com/bmj_latest/status/745219488715542528" TargetMode="External"/><Relationship Id="rId196" Type="http://schemas.openxmlformats.org/officeDocument/2006/relationships/hyperlink" Target="https://twitter.com/GrumpybaldProf/status/719185452666892289" TargetMode="External"/><Relationship Id="rId16" Type="http://schemas.openxmlformats.org/officeDocument/2006/relationships/hyperlink" Target="http://beyondpesticides.org/dailynewsblog/2016/06/europe-releases-weakened-criteria-regulating-endocrine-disruptors/?platform=hootsuite" TargetMode="External"/><Relationship Id="rId195" Type="http://schemas.openxmlformats.org/officeDocument/2006/relationships/hyperlink" Target="https://t.co/z11NStJJR2" TargetMode="External"/><Relationship Id="rId19" Type="http://schemas.openxmlformats.org/officeDocument/2006/relationships/hyperlink" Target="https://twitter.com/GMWatch/status/745135286749827076" TargetMode="External"/><Relationship Id="rId18" Type="http://schemas.openxmlformats.org/officeDocument/2006/relationships/hyperlink" Target="http://www.bmj.com/content/353/bmj.i3459" TargetMode="External"/><Relationship Id="rId199" Type="http://schemas.openxmlformats.org/officeDocument/2006/relationships/hyperlink" Target="https://t.co/zhbV8uqgur" TargetMode="External"/><Relationship Id="rId84" Type="http://schemas.openxmlformats.org/officeDocument/2006/relationships/hyperlink" Target="https://t.co/0lspNgbaI6" TargetMode="External"/><Relationship Id="rId83" Type="http://schemas.openxmlformats.org/officeDocument/2006/relationships/hyperlink" Target="https://twitter.com/GailLummis/status/672339974172385280" TargetMode="External"/><Relationship Id="rId86" Type="http://schemas.openxmlformats.org/officeDocument/2006/relationships/hyperlink" Target="https://twitter.com/SafeCosmeticsHQ/status/672816541084307456" TargetMode="External"/><Relationship Id="rId85" Type="http://schemas.openxmlformats.org/officeDocument/2006/relationships/hyperlink" Target="https://twitter.com/pathusa/status/672778908534751232" TargetMode="External"/><Relationship Id="rId88" Type="http://schemas.openxmlformats.org/officeDocument/2006/relationships/hyperlink" Target="https://twitter.com/CharissaRWest/status/673318404485283840" TargetMode="External"/><Relationship Id="rId150" Type="http://schemas.openxmlformats.org/officeDocument/2006/relationships/hyperlink" Target="https://twitter.com/IntechraHealth/status/676944492172283905" TargetMode="External"/><Relationship Id="rId87" Type="http://schemas.openxmlformats.org/officeDocument/2006/relationships/hyperlink" Target="https://twitter.com/SafeCosmeticsHQ/status/672816541084307456" TargetMode="External"/><Relationship Id="rId89" Type="http://schemas.openxmlformats.org/officeDocument/2006/relationships/hyperlink" Target="https://twitter.com/CharissaRWest/status/673318404485283840" TargetMode="External"/><Relationship Id="rId80" Type="http://schemas.openxmlformats.org/officeDocument/2006/relationships/hyperlink" Target="https://twitter.com/search?q=endocrine%20disruptor&amp;src=typd" TargetMode="External"/><Relationship Id="rId82" Type="http://schemas.openxmlformats.org/officeDocument/2006/relationships/hyperlink" Target="https://twitter.com/GailLummis/status/672339974172385280" TargetMode="External"/><Relationship Id="rId81" Type="http://schemas.openxmlformats.org/officeDocument/2006/relationships/hyperlink" Target="https://twitter.com/search?q=endocrine%20disruptor&amp;src=typd" TargetMode="External"/><Relationship Id="rId1" Type="http://schemas.openxmlformats.org/officeDocument/2006/relationships/hyperlink" Target="https://twitter.com/mercola/status/746561173345153028" TargetMode="External"/><Relationship Id="rId2" Type="http://schemas.openxmlformats.org/officeDocument/2006/relationships/hyperlink" Target="http://articles.mercola.com/sites/articles/archive/2015/07/15/10-common-sources-endocrine-disruptors.aspx?utm_source=twitter.com&amp;utm_medium=referral&amp;utm_content=twittermercola_ranart&amp;utm_campaign=20160624_10-common-sources-endocrine-disruptors" TargetMode="External"/><Relationship Id="rId3" Type="http://schemas.openxmlformats.org/officeDocument/2006/relationships/hyperlink" Target="https://twitter.com/Biotechnology/status/746348463399403521" TargetMode="External"/><Relationship Id="rId149" Type="http://schemas.openxmlformats.org/officeDocument/2006/relationships/hyperlink" Target="https://twitter.com/heru41/status/682402557625561088" TargetMode="External"/><Relationship Id="rId4" Type="http://schemas.openxmlformats.org/officeDocument/2006/relationships/hyperlink" Target="http://www.biospace.com/news_story.aspx?StoryID=424410&amp;full=1" TargetMode="External"/><Relationship Id="rId148" Type="http://schemas.openxmlformats.org/officeDocument/2006/relationships/hyperlink" Target="https://twitter.com/heru41/status/682402557625561088" TargetMode="External"/><Relationship Id="rId9" Type="http://schemas.openxmlformats.org/officeDocument/2006/relationships/hyperlink" Target="https://twitter.com/ChemistryWorld/status/746086438790303744" TargetMode="External"/><Relationship Id="rId143" Type="http://schemas.openxmlformats.org/officeDocument/2006/relationships/hyperlink" Target="https://twitter.com/PreventCancerNw/status/682370961245650944" TargetMode="External"/><Relationship Id="rId142" Type="http://schemas.openxmlformats.org/officeDocument/2006/relationships/hyperlink" Target="https://twitter.com/PreventCancerNw/status/682370961245650944" TargetMode="External"/><Relationship Id="rId141" Type="http://schemas.openxmlformats.org/officeDocument/2006/relationships/hyperlink" Target="https://twitter.com/insurancehnews/status/681879092921298944" TargetMode="External"/><Relationship Id="rId140" Type="http://schemas.openxmlformats.org/officeDocument/2006/relationships/hyperlink" Target="https://twitter.com/insurancehnews/status/681879092921298944" TargetMode="External"/><Relationship Id="rId5" Type="http://schemas.openxmlformats.org/officeDocument/2006/relationships/hyperlink" Target="https://twitter.com/LaurentianSETAC/status/746327313550286848" TargetMode="External"/><Relationship Id="rId147" Type="http://schemas.openxmlformats.org/officeDocument/2006/relationships/hyperlink" Target="https://twitter.com/HappyBodiesVita/status/682549425353273344" TargetMode="External"/><Relationship Id="rId6" Type="http://schemas.openxmlformats.org/officeDocument/2006/relationships/hyperlink" Target="https://twitter.com/LaurentianSETAC/status/746327313550286848" TargetMode="External"/><Relationship Id="rId146" Type="http://schemas.openxmlformats.org/officeDocument/2006/relationships/hyperlink" Target="https://twitter.com/HappyBodiesVita/status/682549425353273344" TargetMode="External"/><Relationship Id="rId7" Type="http://schemas.openxmlformats.org/officeDocument/2006/relationships/hyperlink" Target="https://twitter.com/trutherbotred/status/746130726597255170" TargetMode="External"/><Relationship Id="rId145" Type="http://schemas.openxmlformats.org/officeDocument/2006/relationships/hyperlink" Target="https://twitter.com/karaerogers/status/678943981758091265" TargetMode="External"/><Relationship Id="rId8" Type="http://schemas.openxmlformats.org/officeDocument/2006/relationships/hyperlink" Target="https://twitter.com/trutherbotred/status/746130726597255170" TargetMode="External"/><Relationship Id="rId144" Type="http://schemas.openxmlformats.org/officeDocument/2006/relationships/hyperlink" Target="https://twitter.com/karaerogers/status/678943981758091265" TargetMode="External"/><Relationship Id="rId73" Type="http://schemas.openxmlformats.org/officeDocument/2006/relationships/hyperlink" Target="https://twitter.com/MaryanneDemasi/status/671639521176358913" TargetMode="External"/><Relationship Id="rId72" Type="http://schemas.openxmlformats.org/officeDocument/2006/relationships/hyperlink" Target="https://twitter.com/MaryanneDemasi/status/671639521176358913" TargetMode="External"/><Relationship Id="rId75" Type="http://schemas.openxmlformats.org/officeDocument/2006/relationships/hyperlink" Target="https://t.co/SocaxweD2C" TargetMode="External"/><Relationship Id="rId74" Type="http://schemas.openxmlformats.org/officeDocument/2006/relationships/hyperlink" Target="https://twitter.com/tennekes_tox/status/672013372028755968" TargetMode="External"/><Relationship Id="rId77" Type="http://schemas.openxmlformats.org/officeDocument/2006/relationships/hyperlink" Target="https://twitter.com/nxtwell/status/672059739375853568" TargetMode="External"/><Relationship Id="rId76" Type="http://schemas.openxmlformats.org/officeDocument/2006/relationships/hyperlink" Target="https://t.co/oe47OOA84K" TargetMode="External"/><Relationship Id="rId79" Type="http://schemas.openxmlformats.org/officeDocument/2006/relationships/hyperlink" Target="https://twitter.com/ZJemptv/status/672133685706153985" TargetMode="External"/><Relationship Id="rId78" Type="http://schemas.openxmlformats.org/officeDocument/2006/relationships/hyperlink" Target="https://twitter.com/ZJemptv/status/672133685706153985" TargetMode="External"/><Relationship Id="rId71" Type="http://schemas.openxmlformats.org/officeDocument/2006/relationships/hyperlink" Target="https://twitter.com/MaryanneDemasi/status/671639521176358913" TargetMode="External"/><Relationship Id="rId70" Type="http://schemas.openxmlformats.org/officeDocument/2006/relationships/hyperlink" Target="https://twitter.com/BPACoalition/status/671647244710510592" TargetMode="External"/><Relationship Id="rId139" Type="http://schemas.openxmlformats.org/officeDocument/2006/relationships/hyperlink" Target="https://twitter.com/DrMichaelShow/status/682585639678775296" TargetMode="External"/><Relationship Id="rId138" Type="http://schemas.openxmlformats.org/officeDocument/2006/relationships/hyperlink" Target="https://twitter.com/DrMichaelShow/status/682585639678775296" TargetMode="External"/><Relationship Id="rId137" Type="http://schemas.openxmlformats.org/officeDocument/2006/relationships/hyperlink" Target="https://twitter.com/SafeCosmeticsHQ/status/681955463106310146" TargetMode="External"/><Relationship Id="rId132" Type="http://schemas.openxmlformats.org/officeDocument/2006/relationships/hyperlink" Target="https://twitter.com/USGSAquaticLife/status/681527604277411840" TargetMode="External"/><Relationship Id="rId131" Type="http://schemas.openxmlformats.org/officeDocument/2006/relationships/hyperlink" Target="https://twitter.com/ottriverkeeper/status/680052316154638337" TargetMode="External"/><Relationship Id="rId130" Type="http://schemas.openxmlformats.org/officeDocument/2006/relationships/hyperlink" Target="https://twitter.com/ottriverkeeper/status/680052316154638337" TargetMode="External"/><Relationship Id="rId136" Type="http://schemas.openxmlformats.org/officeDocument/2006/relationships/hyperlink" Target="https://twitter.com/SafeCosmeticsHQ/status/681955463106310146" TargetMode="External"/><Relationship Id="rId135" Type="http://schemas.openxmlformats.org/officeDocument/2006/relationships/hyperlink" Target="https://twitter.com/aartaviles/status/681880887005323265" TargetMode="External"/><Relationship Id="rId134" Type="http://schemas.openxmlformats.org/officeDocument/2006/relationships/hyperlink" Target="https://twitter.com/aartaviles/status/681880887005323265" TargetMode="External"/><Relationship Id="rId133" Type="http://schemas.openxmlformats.org/officeDocument/2006/relationships/hyperlink" Target="https://twitter.com/USGSAquaticLife/status/681527604277411840" TargetMode="External"/><Relationship Id="rId62" Type="http://schemas.openxmlformats.org/officeDocument/2006/relationships/hyperlink" Target="https://t.co/SShGI94M2f" TargetMode="External"/><Relationship Id="rId61" Type="http://schemas.openxmlformats.org/officeDocument/2006/relationships/hyperlink" Target="https://twitter.com/chemieverband/status/743096936102793216" TargetMode="External"/><Relationship Id="rId64" Type="http://schemas.openxmlformats.org/officeDocument/2006/relationships/hyperlink" Target="https://twitter.com/EU_Commission/status/743029880976244736" TargetMode="External"/><Relationship Id="rId63" Type="http://schemas.openxmlformats.org/officeDocument/2006/relationships/hyperlink" Target="https://twitter.com/GiesAndreas/status/743094625221672960" TargetMode="External"/><Relationship Id="rId66" Type="http://schemas.openxmlformats.org/officeDocument/2006/relationships/hyperlink" Target="https://t.co/jxL3NCBNPg" TargetMode="External"/><Relationship Id="rId172" Type="http://schemas.openxmlformats.org/officeDocument/2006/relationships/hyperlink" Target="https://twitter.com/FarmFairyCrafts/status/724760956509798400" TargetMode="External"/><Relationship Id="rId65" Type="http://schemas.openxmlformats.org/officeDocument/2006/relationships/hyperlink" Target="https://twitter.com/NatureRevEndo/status/743083977813164032" TargetMode="External"/><Relationship Id="rId171" Type="http://schemas.openxmlformats.org/officeDocument/2006/relationships/hyperlink" Target="https://t.co/Ix0U3JpHZo" TargetMode="External"/><Relationship Id="rId68" Type="http://schemas.openxmlformats.org/officeDocument/2006/relationships/hyperlink" Target="https://twitter.com/ANSStreamTeam/status/743082647979720704" TargetMode="External"/><Relationship Id="rId170" Type="http://schemas.openxmlformats.org/officeDocument/2006/relationships/hyperlink" Target="https://twitter.com/RNA_seq/status/724902137587716099" TargetMode="External"/><Relationship Id="rId67" Type="http://schemas.openxmlformats.org/officeDocument/2006/relationships/hyperlink" Target="https://twitter.com/farminpete/status/743083045708828672" TargetMode="External"/><Relationship Id="rId60" Type="http://schemas.openxmlformats.org/officeDocument/2006/relationships/hyperlink" Target="https://t.co/JEVpXbiIRy" TargetMode="External"/><Relationship Id="rId165" Type="http://schemas.openxmlformats.org/officeDocument/2006/relationships/hyperlink" Target="https://t.co/ycwDr5D93I" TargetMode="External"/><Relationship Id="rId69" Type="http://schemas.openxmlformats.org/officeDocument/2006/relationships/hyperlink" Target="https://twitter.com/BPACoalition/status/671647244710510592" TargetMode="External"/><Relationship Id="rId164" Type="http://schemas.openxmlformats.org/officeDocument/2006/relationships/hyperlink" Target="https://twitter.com/autismepi/status/725103781252337664" TargetMode="External"/><Relationship Id="rId163" Type="http://schemas.openxmlformats.org/officeDocument/2006/relationships/hyperlink" Target="https://t.co/ycwDr5D93I" TargetMode="External"/><Relationship Id="rId162" Type="http://schemas.openxmlformats.org/officeDocument/2006/relationships/hyperlink" Target="https://twitter.com/autismepi/status/725108958621474816" TargetMode="External"/><Relationship Id="rId169" Type="http://schemas.openxmlformats.org/officeDocument/2006/relationships/hyperlink" Target="https://t.co/uebvQHxwd1" TargetMode="External"/><Relationship Id="rId168" Type="http://schemas.openxmlformats.org/officeDocument/2006/relationships/hyperlink" Target="https://twitter.com/straitgateactgp/status/725050373480845314" TargetMode="External"/><Relationship Id="rId167" Type="http://schemas.openxmlformats.org/officeDocument/2006/relationships/hyperlink" Target="https://t.co/LaCFEBDAY5" TargetMode="External"/><Relationship Id="rId166" Type="http://schemas.openxmlformats.org/officeDocument/2006/relationships/hyperlink" Target="https://twitter.com/che_for_science/status/725054574550241280" TargetMode="External"/><Relationship Id="rId51" Type="http://schemas.openxmlformats.org/officeDocument/2006/relationships/hyperlink" Target="https://t.co/n3F3M25Stn" TargetMode="External"/><Relationship Id="rId50" Type="http://schemas.openxmlformats.org/officeDocument/2006/relationships/hyperlink" Target="https://twitter.com/EndoMedia/status/743151086178013185" TargetMode="External"/><Relationship Id="rId53" Type="http://schemas.openxmlformats.org/officeDocument/2006/relationships/hyperlink" Target="https://twitter.com/WWFEU/status/743144867249917953" TargetMode="External"/><Relationship Id="rId52" Type="http://schemas.openxmlformats.org/officeDocument/2006/relationships/hyperlink" Target="https://twitter.com/fightAPIobesity/status/743146645202755584" TargetMode="External"/><Relationship Id="rId55" Type="http://schemas.openxmlformats.org/officeDocument/2006/relationships/hyperlink" Target="https://twitter.com/SophiePTJ/status/743103817726713856" TargetMode="External"/><Relationship Id="rId161" Type="http://schemas.openxmlformats.org/officeDocument/2006/relationships/hyperlink" Target="https://t.co/rG5lwuFRIg" TargetMode="External"/><Relationship Id="rId54" Type="http://schemas.openxmlformats.org/officeDocument/2006/relationships/hyperlink" Target="https://t.co/tk27Mia4kw" TargetMode="External"/><Relationship Id="rId160" Type="http://schemas.openxmlformats.org/officeDocument/2006/relationships/hyperlink" Target="https://twitter.com/lbergkamp/status/725245078269210624" TargetMode="External"/><Relationship Id="rId57" Type="http://schemas.openxmlformats.org/officeDocument/2006/relationships/hyperlink" Target="https://t.co/YnuQ8PHkoW" TargetMode="External"/><Relationship Id="rId56" Type="http://schemas.openxmlformats.org/officeDocument/2006/relationships/hyperlink" Target="https://twitter.com/PeterKugel_VVGB/status/743101961277317120" TargetMode="External"/><Relationship Id="rId159" Type="http://schemas.openxmlformats.org/officeDocument/2006/relationships/hyperlink" Target="https://t.co/a78T0IdKWi" TargetMode="External"/><Relationship Id="rId59" Type="http://schemas.openxmlformats.org/officeDocument/2006/relationships/hyperlink" Target="https://twitter.com/eubusiness/status/743100030656077824" TargetMode="External"/><Relationship Id="rId154" Type="http://schemas.openxmlformats.org/officeDocument/2006/relationships/hyperlink" Target="https://twitter.com/autismepi/status/725637323535294464" TargetMode="External"/><Relationship Id="rId58" Type="http://schemas.openxmlformats.org/officeDocument/2006/relationships/hyperlink" Target="https://t.co/5I3BxGurKz" TargetMode="External"/><Relationship Id="rId153" Type="http://schemas.openxmlformats.org/officeDocument/2006/relationships/hyperlink" Target="https://twitter.com/DrFeliceGersh/status/676839954350276609" TargetMode="External"/><Relationship Id="rId152" Type="http://schemas.openxmlformats.org/officeDocument/2006/relationships/hyperlink" Target="https://twitter.com/DrFeliceGersh/status/676839954350276609" TargetMode="External"/><Relationship Id="rId151" Type="http://schemas.openxmlformats.org/officeDocument/2006/relationships/hyperlink" Target="https://twitter.com/IntechraHealth/status/676944492172283905" TargetMode="External"/><Relationship Id="rId158" Type="http://schemas.openxmlformats.org/officeDocument/2006/relationships/hyperlink" Target="https://twitter.com/purescapes1/status/725310075942916096" TargetMode="External"/><Relationship Id="rId157" Type="http://schemas.openxmlformats.org/officeDocument/2006/relationships/hyperlink" Target="https://t.co/KRyVvadzdw" TargetMode="External"/><Relationship Id="rId156" Type="http://schemas.openxmlformats.org/officeDocument/2006/relationships/hyperlink" Target="https://twitter.com/EnvirHealthNews/status/725333743641178112" TargetMode="External"/><Relationship Id="rId155" Type="http://schemas.openxmlformats.org/officeDocument/2006/relationships/hyperlink" Target="http://www.ncbi.nlm.nih.gov/pubmed/25607892" TargetMode="External"/><Relationship Id="rId107" Type="http://schemas.openxmlformats.org/officeDocument/2006/relationships/hyperlink" Target="https://twitter.com/ProtectBreasts/status/675330168886599680" TargetMode="External"/><Relationship Id="rId106" Type="http://schemas.openxmlformats.org/officeDocument/2006/relationships/hyperlink" Target="https://twitter.com/ProtectBreasts/status/675330168886599680" TargetMode="External"/><Relationship Id="rId105" Type="http://schemas.openxmlformats.org/officeDocument/2006/relationships/hyperlink" Target="https://twitter.com/NaturalLife808/status/675072530277933057" TargetMode="External"/><Relationship Id="rId104" Type="http://schemas.openxmlformats.org/officeDocument/2006/relationships/hyperlink" Target="https://twitter.com/NaturalLife808/status/675072530277933057" TargetMode="External"/><Relationship Id="rId109" Type="http://schemas.openxmlformats.org/officeDocument/2006/relationships/hyperlink" Target="https://twitter.com/jrobertson/status/675691997848465408" TargetMode="External"/><Relationship Id="rId108" Type="http://schemas.openxmlformats.org/officeDocument/2006/relationships/hyperlink" Target="https://twitter.com/jrobertson/status/675691997848465408" TargetMode="External"/><Relationship Id="rId103" Type="http://schemas.openxmlformats.org/officeDocument/2006/relationships/hyperlink" Target="https://twitter.com/ACSHorg/status/674674390869499908" TargetMode="External"/><Relationship Id="rId102" Type="http://schemas.openxmlformats.org/officeDocument/2006/relationships/hyperlink" Target="https://twitter.com/ACSHorg/status/674674390869499908" TargetMode="External"/><Relationship Id="rId101" Type="http://schemas.openxmlformats.org/officeDocument/2006/relationships/hyperlink" Target="https://twitter.com/AmiraElgan/status/674579914369044480" TargetMode="External"/><Relationship Id="rId100" Type="http://schemas.openxmlformats.org/officeDocument/2006/relationships/hyperlink" Target="https://twitter.com/AmiraElgan/status/674579914369044480" TargetMode="External"/><Relationship Id="rId211" Type="http://schemas.openxmlformats.org/officeDocument/2006/relationships/drawing" Target="../drawings/worksheetdrawing3.xml"/><Relationship Id="rId210" Type="http://schemas.openxmlformats.org/officeDocument/2006/relationships/hyperlink" Target="https://twitter.com/JZDeity/status/691356078420787200" TargetMode="External"/><Relationship Id="rId129" Type="http://schemas.openxmlformats.org/officeDocument/2006/relationships/hyperlink" Target="https://twitter.com/bidsUSAConsult/status/679932327900782592" TargetMode="External"/><Relationship Id="rId128" Type="http://schemas.openxmlformats.org/officeDocument/2006/relationships/hyperlink" Target="https://twitter.com/bidsUSAConsult/status/679932327900782592" TargetMode="External"/><Relationship Id="rId127" Type="http://schemas.openxmlformats.org/officeDocument/2006/relationships/hyperlink" Target="https://twitter.com/DocLipp/status/679806324062879744" TargetMode="External"/><Relationship Id="rId126" Type="http://schemas.openxmlformats.org/officeDocument/2006/relationships/hyperlink" Target="https://twitter.com/DocLipp/status/679806324062879744" TargetMode="External"/><Relationship Id="rId121" Type="http://schemas.openxmlformats.org/officeDocument/2006/relationships/hyperlink" Target="https://twitter.com/PoliticsVault/status/677239114316451840" TargetMode="External"/><Relationship Id="rId120" Type="http://schemas.openxmlformats.org/officeDocument/2006/relationships/hyperlink" Target="https://twitter.com/PoliticsVault/status/677239114316451840" TargetMode="External"/><Relationship Id="rId125" Type="http://schemas.openxmlformats.org/officeDocument/2006/relationships/hyperlink" Target="https://twitter.com/Carmilla5/status/679155040976670720" TargetMode="External"/><Relationship Id="rId124" Type="http://schemas.openxmlformats.org/officeDocument/2006/relationships/hyperlink" Target="https://twitter.com/Carmilla5/status/679155040976670720" TargetMode="External"/><Relationship Id="rId123" Type="http://schemas.openxmlformats.org/officeDocument/2006/relationships/hyperlink" Target="https://twitter.com/87HRUFA/status/677534264209068033" TargetMode="External"/><Relationship Id="rId122" Type="http://schemas.openxmlformats.org/officeDocument/2006/relationships/hyperlink" Target="https://twitter.com/87HRUFA/status/677534264209068033" TargetMode="External"/><Relationship Id="rId95" Type="http://schemas.openxmlformats.org/officeDocument/2006/relationships/hyperlink" Target="https://twitter.com/newsroll/status/673917088705200128" TargetMode="External"/><Relationship Id="rId94" Type="http://schemas.openxmlformats.org/officeDocument/2006/relationships/hyperlink" Target="https://twitter.com/newsroll/status/673917088705200128" TargetMode="External"/><Relationship Id="rId97" Type="http://schemas.openxmlformats.org/officeDocument/2006/relationships/hyperlink" Target="https://twitter.com/PANAsiaPacific/status/674151512034029569" TargetMode="External"/><Relationship Id="rId96" Type="http://schemas.openxmlformats.org/officeDocument/2006/relationships/hyperlink" Target="https://twitter.com/PANAsiaPacific/status/674151512034029569" TargetMode="External"/><Relationship Id="rId99" Type="http://schemas.openxmlformats.org/officeDocument/2006/relationships/hyperlink" Target="https://twitter.com/BPACoalition/status/674546339674513409" TargetMode="External"/><Relationship Id="rId98" Type="http://schemas.openxmlformats.org/officeDocument/2006/relationships/hyperlink" Target="https://twitter.com/BPACoalition/status/674546339674513409" TargetMode="External"/><Relationship Id="rId91" Type="http://schemas.openxmlformats.org/officeDocument/2006/relationships/hyperlink" Target="https://twitter.com/PlasticPollutes/status/673319645294649344" TargetMode="External"/><Relationship Id="rId90" Type="http://schemas.openxmlformats.org/officeDocument/2006/relationships/hyperlink" Target="https://twitter.com/PlasticPollutes/status/673319645294649344" TargetMode="External"/><Relationship Id="rId93" Type="http://schemas.openxmlformats.org/officeDocument/2006/relationships/hyperlink" Target="https://twitter.com/PHD2468/status/673473978242088960" TargetMode="External"/><Relationship Id="rId92" Type="http://schemas.openxmlformats.org/officeDocument/2006/relationships/hyperlink" Target="https://twitter.com/PHD2468/status/673473978242088960" TargetMode="External"/><Relationship Id="rId118" Type="http://schemas.openxmlformats.org/officeDocument/2006/relationships/hyperlink" Target="https://twitter.com/SFuntowicz/status/677096055289290752" TargetMode="External"/><Relationship Id="rId117" Type="http://schemas.openxmlformats.org/officeDocument/2006/relationships/hyperlink" Target="https://twitter.com/IlariaPassarani/status/677058145060052992" TargetMode="External"/><Relationship Id="rId116" Type="http://schemas.openxmlformats.org/officeDocument/2006/relationships/hyperlink" Target="https://twitter.com/IlariaPassarani/status/677058145060052992" TargetMode="External"/><Relationship Id="rId115" Type="http://schemas.openxmlformats.org/officeDocument/2006/relationships/hyperlink" Target="https://twitter.com/newanguillanow/status/676848407261011968" TargetMode="External"/><Relationship Id="rId119" Type="http://schemas.openxmlformats.org/officeDocument/2006/relationships/hyperlink" Target="https://twitter.com/SFuntowicz/status/677096055289290752" TargetMode="External"/><Relationship Id="rId110" Type="http://schemas.openxmlformats.org/officeDocument/2006/relationships/hyperlink" Target="https://twitter.com/ToxicsFree/status/676756280992776193" TargetMode="External"/><Relationship Id="rId114" Type="http://schemas.openxmlformats.org/officeDocument/2006/relationships/hyperlink" Target="https://twitter.com/newanguillanow/status/676848407261011968" TargetMode="External"/><Relationship Id="rId113" Type="http://schemas.openxmlformats.org/officeDocument/2006/relationships/hyperlink" Target="https://twitter.com/BBrown_West/status/676777823630180352" TargetMode="External"/><Relationship Id="rId112" Type="http://schemas.openxmlformats.org/officeDocument/2006/relationships/hyperlink" Target="https://twitter.com/BBrown_West/status/676777823630180352" TargetMode="External"/><Relationship Id="rId111" Type="http://schemas.openxmlformats.org/officeDocument/2006/relationships/hyperlink" Target="https://twitter.com/ToxicsFree/status/676756280992776193" TargetMode="External"/><Relationship Id="rId206" Type="http://schemas.openxmlformats.org/officeDocument/2006/relationships/hyperlink" Target="https://twitter.com/Phyrra/status/703308638241361920" TargetMode="External"/><Relationship Id="rId205" Type="http://schemas.openxmlformats.org/officeDocument/2006/relationships/hyperlink" Target="https://t.co/OdVm1sopVI" TargetMode="External"/><Relationship Id="rId204" Type="http://schemas.openxmlformats.org/officeDocument/2006/relationships/hyperlink" Target="https://twitter.com/OrganicEnthuse/status/707560857744629760" TargetMode="External"/><Relationship Id="rId203" Type="http://schemas.openxmlformats.org/officeDocument/2006/relationships/hyperlink" Target="https://twitter.com/medpagetoday/status/712413559280570368" TargetMode="External"/><Relationship Id="rId209" Type="http://schemas.openxmlformats.org/officeDocument/2006/relationships/hyperlink" Target="https://t.co/nF57uSSxFt" TargetMode="External"/><Relationship Id="rId208" Type="http://schemas.openxmlformats.org/officeDocument/2006/relationships/hyperlink" Target="https://twitter.com/LoriAnnBurd/status/702290850093490176" TargetMode="External"/><Relationship Id="rId207" Type="http://schemas.openxmlformats.org/officeDocument/2006/relationships/hyperlink" Target="https://t.co/kassoqQh9c" TargetMode="External"/><Relationship Id="rId202" Type="http://schemas.openxmlformats.org/officeDocument/2006/relationships/hyperlink" Target="https://twitter.com/GiesAndreas/status/712546699781279744" TargetMode="External"/><Relationship Id="rId201" Type="http://schemas.openxmlformats.org/officeDocument/2006/relationships/hyperlink" Target="https://pbs.twimg.com/media/CeUS-uIUEAATheG.jpg" TargetMode="External"/><Relationship Id="rId200" Type="http://schemas.openxmlformats.org/officeDocument/2006/relationships/hyperlink" Target="https://twitter.com/LaurierBiology/status/7129969869836779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5"/>
    <col customWidth="1" min="2" max="2" width="29.25"/>
    <col customWidth="1" min="3" max="3" width="13.0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>
      <c r="A2" s="3" t="s">
        <v>10</v>
      </c>
      <c r="B2" s="4" t="str">
        <f>HYPERLINK("https://www.youtube.com/channel/UCWcnbdRP8-9Smh2rAEdVAFQ","DigiVision Media")</f>
        <v>DigiVision Media</v>
      </c>
      <c r="C2" s="5">
        <v>42202.0</v>
      </c>
      <c r="D2" s="6">
        <v>218.0</v>
      </c>
      <c r="E2" s="6">
        <v>6.0</v>
      </c>
      <c r="F2" s="6">
        <v>0.0</v>
      </c>
      <c r="G2" s="6">
        <v>0.0</v>
      </c>
      <c r="H2" s="2" t="str">
        <f t="shared" ref="H2:H143" si="1">0.1*D2 + 1*E2 + (-1*F2) + 5*G2</f>
        <v>27.8</v>
      </c>
      <c r="I2" s="2" t="str">
        <f t="shared" ref="I2:I143" si="2">H2/15174</f>
        <v>0.001832081192</v>
      </c>
      <c r="J2" s="2" t="str">
        <f t="shared" ref="J2:J143" si="3">I2/K2</f>
        <v>0.0003558914761</v>
      </c>
      <c r="K2" s="7">
        <v>5.14786476868327</v>
      </c>
    </row>
    <row r="3">
      <c r="A3" s="3" t="s">
        <v>11</v>
      </c>
      <c r="B3" s="4" t="str">
        <f>HYPERLINK("https://www.youtube.com/channel/UCZBDzFVFER4vxTB5zhNkyNw","Mountain Party")</f>
        <v>Mountain Party</v>
      </c>
      <c r="C3" s="5">
        <v>42461.0</v>
      </c>
      <c r="D3" s="6">
        <v>101.0</v>
      </c>
      <c r="E3" s="6">
        <v>0.0</v>
      </c>
      <c r="F3" s="6">
        <v>0.0</v>
      </c>
      <c r="G3" s="6">
        <v>0.0</v>
      </c>
      <c r="H3" s="2" t="str">
        <f t="shared" si="1"/>
        <v>10.1</v>
      </c>
      <c r="I3" s="2" t="str">
        <f t="shared" si="2"/>
        <v>0.0006656122314</v>
      </c>
      <c r="J3" s="2" t="str">
        <f t="shared" si="3"/>
        <v>0.0001292987018</v>
      </c>
      <c r="K3" s="7">
        <v>5.14786476868327</v>
      </c>
    </row>
    <row r="4">
      <c r="A4" s="3" t="s">
        <v>12</v>
      </c>
      <c r="B4" s="4" t="str">
        <f>HYPERLINK("https://www.youtube.com/channel/UC9V3x9HelwEk3Z6EknB_1Cg","UNEP")</f>
        <v>UNEP</v>
      </c>
      <c r="C4" s="5">
        <v>42279.0</v>
      </c>
      <c r="D4" s="6">
        <v>97.0</v>
      </c>
      <c r="E4" s="6">
        <v>2.0</v>
      </c>
      <c r="F4" s="6">
        <v>0.0</v>
      </c>
      <c r="G4" s="6">
        <v>0.0</v>
      </c>
      <c r="H4" s="2" t="str">
        <f t="shared" si="1"/>
        <v>11.7</v>
      </c>
      <c r="I4" s="2" t="str">
        <f t="shared" si="2"/>
        <v>0.0007710557533</v>
      </c>
      <c r="J4" s="2" t="str">
        <f t="shared" si="3"/>
        <v>0.0001497816644</v>
      </c>
      <c r="K4" s="7">
        <v>5.14786476868327</v>
      </c>
    </row>
    <row r="5">
      <c r="A5" s="3" t="s">
        <v>13</v>
      </c>
      <c r="B5" s="4" t="str">
        <f>HYPERLINK("https://www.youtube.com/channel/UCQZ7I5Q1E0FrD392QpQdzPg","AgeManagmentMedicine")</f>
        <v>AgeManagmentMedicine</v>
      </c>
      <c r="C5" s="5">
        <v>42269.0</v>
      </c>
      <c r="D5" s="6">
        <v>228.0</v>
      </c>
      <c r="E5" s="6">
        <v>2.0</v>
      </c>
      <c r="F5" s="6">
        <v>1.0</v>
      </c>
      <c r="G5" s="6">
        <v>0.0</v>
      </c>
      <c r="H5" s="2" t="str">
        <f t="shared" si="1"/>
        <v>23.8</v>
      </c>
      <c r="I5" s="2" t="str">
        <f t="shared" si="2"/>
        <v>0.001568472387</v>
      </c>
      <c r="J5" s="2" t="str">
        <f t="shared" si="3"/>
        <v>0.0003046840695</v>
      </c>
      <c r="K5" s="7">
        <v>5.14786476868327</v>
      </c>
    </row>
    <row r="6">
      <c r="A6" s="3" t="s">
        <v>14</v>
      </c>
      <c r="B6" s="4" t="str">
        <f>HYPERLINK("https://www.youtube.com/channel/UCd7UoNnZqQDpZE1EKR4dnyg","Centro Congressi")</f>
        <v>Centro Congressi</v>
      </c>
      <c r="C6" s="5">
        <v>42355.0</v>
      </c>
      <c r="D6" s="6">
        <v>12.0</v>
      </c>
      <c r="E6" s="6">
        <v>0.0</v>
      </c>
      <c r="F6" s="6">
        <v>0.0</v>
      </c>
      <c r="G6" s="6">
        <v>0.0</v>
      </c>
      <c r="H6" s="2" t="str">
        <f t="shared" si="1"/>
        <v>1.2</v>
      </c>
      <c r="I6" s="2" t="str">
        <f t="shared" si="2"/>
        <v>0.00007908264136</v>
      </c>
      <c r="J6" s="2" t="str">
        <f t="shared" si="3"/>
        <v>0.00001536222199</v>
      </c>
      <c r="K6" s="7">
        <v>5.14786476868327</v>
      </c>
    </row>
    <row r="7">
      <c r="A7" s="3" t="s">
        <v>15</v>
      </c>
      <c r="B7" s="4" t="str">
        <f>HYPERLINK("https://www.youtube.com/channel/UC3k6jHTq1TNMb_6cEHKV2rA","DoubleOrganic")</f>
        <v>DoubleOrganic</v>
      </c>
      <c r="C7" s="5">
        <v>42481.0</v>
      </c>
      <c r="D7" s="6">
        <v>50.0</v>
      </c>
      <c r="E7" s="6">
        <v>3.0</v>
      </c>
      <c r="F7" s="6">
        <v>1.0</v>
      </c>
      <c r="G7" s="6">
        <v>0.0</v>
      </c>
      <c r="H7" s="2" t="str">
        <f t="shared" si="1"/>
        <v>7</v>
      </c>
      <c r="I7" s="2" t="str">
        <f t="shared" si="2"/>
        <v>0.0004613154079</v>
      </c>
      <c r="J7" s="2" t="str">
        <f t="shared" si="3"/>
        <v>0.00008961296162</v>
      </c>
      <c r="K7" s="7">
        <v>5.14786476868327</v>
      </c>
    </row>
    <row r="8">
      <c r="A8" s="3" t="s">
        <v>16</v>
      </c>
      <c r="B8" s="4" t="str">
        <f>HYPERLINK("https://www.youtube.com/channel/UCcrZex5NAJkZJ5DRGTk02vw","Socialists and Democrats")</f>
        <v>Socialists and Democrats</v>
      </c>
      <c r="C8" s="5">
        <v>42404.0</v>
      </c>
      <c r="D8" s="6">
        <v>52.0</v>
      </c>
      <c r="E8" s="6">
        <v>1.0</v>
      </c>
      <c r="F8" s="6">
        <v>0.0</v>
      </c>
      <c r="G8" s="6">
        <v>0.0</v>
      </c>
      <c r="H8" s="2" t="str">
        <f t="shared" si="1"/>
        <v>6.2</v>
      </c>
      <c r="I8" s="2" t="str">
        <f t="shared" si="2"/>
        <v>0.000408593647</v>
      </c>
      <c r="J8" s="2" t="str">
        <f t="shared" si="3"/>
        <v>0.00007937148029</v>
      </c>
      <c r="K8" s="7">
        <v>5.14786476868327</v>
      </c>
    </row>
    <row r="9">
      <c r="A9" s="3" t="s">
        <v>17</v>
      </c>
      <c r="B9" s="4" t="str">
        <f>HYPERLINK("https://www.youtube.com/channel/UC_JYlLZPK7TJTJb7z132pvg","Darla Quayle")</f>
        <v>Darla Quayle</v>
      </c>
      <c r="C9" s="5">
        <v>42359.0</v>
      </c>
      <c r="D9" s="6">
        <v>8.0</v>
      </c>
      <c r="E9" s="6">
        <v>0.0</v>
      </c>
      <c r="F9" s="6">
        <v>0.0</v>
      </c>
      <c r="G9" s="6">
        <v>0.0</v>
      </c>
      <c r="H9" s="2" t="str">
        <f t="shared" si="1"/>
        <v>0.8</v>
      </c>
      <c r="I9" s="2" t="str">
        <f t="shared" si="2"/>
        <v>0.00005272176091</v>
      </c>
      <c r="J9" s="2" t="str">
        <f t="shared" si="3"/>
        <v>0.00001024148133</v>
      </c>
      <c r="K9" s="7">
        <v>5.14786476868327</v>
      </c>
    </row>
    <row r="10">
      <c r="A10" s="6" t="s">
        <v>18</v>
      </c>
      <c r="B10" s="4" t="str">
        <f>HYPERLINK("https://www.youtube.com/channel/UCrr77hnO6mD97UU30RA8kog","Center for Genetic Medicine")</f>
        <v>Center for Genetic Medicine</v>
      </c>
      <c r="C10" s="5">
        <v>42198.0</v>
      </c>
      <c r="D10" s="6">
        <v>170.0</v>
      </c>
      <c r="E10" s="6">
        <v>2.0</v>
      </c>
      <c r="F10" s="6">
        <v>0.0</v>
      </c>
      <c r="G10" s="6">
        <v>0.0</v>
      </c>
      <c r="H10" s="2" t="str">
        <f t="shared" si="1"/>
        <v>19</v>
      </c>
      <c r="I10" s="2" t="str">
        <f t="shared" si="2"/>
        <v>0.001252141822</v>
      </c>
      <c r="J10" s="2" t="str">
        <f t="shared" si="3"/>
        <v>0.0002432351815</v>
      </c>
      <c r="K10" s="7">
        <v>5.14786476868327</v>
      </c>
    </row>
    <row r="11">
      <c r="A11" s="3" t="s">
        <v>19</v>
      </c>
      <c r="B11" s="4" t="str">
        <f>HYPERLINK("https://www.youtube.com/channel/UCRFGZI-Jmlh997J_c7SI3Dg","Leonardo Trasande")</f>
        <v>Leonardo Trasande</v>
      </c>
      <c r="C11" s="5">
        <v>42263.0</v>
      </c>
      <c r="D11" s="6">
        <v>20.0</v>
      </c>
      <c r="E11" s="6">
        <v>0.0</v>
      </c>
      <c r="F11" s="6">
        <v>0.0</v>
      </c>
      <c r="G11" s="6">
        <v>0.0</v>
      </c>
      <c r="H11" s="2" t="str">
        <f t="shared" si="1"/>
        <v>2</v>
      </c>
      <c r="I11" s="2" t="str">
        <f t="shared" si="2"/>
        <v>0.0001318044023</v>
      </c>
      <c r="J11" s="2" t="str">
        <f t="shared" si="3"/>
        <v>0.00002560370332</v>
      </c>
      <c r="K11" s="7">
        <v>5.14786476868327</v>
      </c>
    </row>
    <row r="12">
      <c r="A12" s="3" t="s">
        <v>20</v>
      </c>
      <c r="B12" s="4" t="str">
        <f>HYPERLINK("https://www.youtube.com/channel/UCJu_s4xbvgSE5iUXiV49tbg","PersBrusselD66")</f>
        <v>PersBrusselD66</v>
      </c>
      <c r="C12" s="5">
        <v>42403.0</v>
      </c>
      <c r="D12" s="6">
        <v>6.0</v>
      </c>
      <c r="E12" s="6">
        <v>0.0</v>
      </c>
      <c r="F12" s="6">
        <v>0.0</v>
      </c>
      <c r="G12" s="6">
        <v>0.0</v>
      </c>
      <c r="H12" s="2" t="str">
        <f t="shared" si="1"/>
        <v>0.6</v>
      </c>
      <c r="I12" s="2" t="str">
        <f t="shared" si="2"/>
        <v>0.00003954132068</v>
      </c>
      <c r="J12" s="2" t="str">
        <f t="shared" si="3"/>
        <v>0.000007681110996</v>
      </c>
      <c r="K12" s="7">
        <v>5.14786476868327</v>
      </c>
    </row>
    <row r="13">
      <c r="A13" s="3" t="s">
        <v>21</v>
      </c>
      <c r="B13" s="4" t="str">
        <f>HYPERLINK("https://www.youtube.com/channel/UCjfTHs7l1NqDhyP6J_h5BqA","Prevention Is The Cure")</f>
        <v>Prevention Is The Cure</v>
      </c>
      <c r="C13" s="5">
        <v>42528.0</v>
      </c>
      <c r="D13" s="6">
        <v>14.0</v>
      </c>
      <c r="E13" s="6">
        <v>1.0</v>
      </c>
      <c r="F13" s="6">
        <v>0.0</v>
      </c>
      <c r="G13" s="6">
        <v>0.0</v>
      </c>
      <c r="H13" s="2" t="str">
        <f t="shared" si="1"/>
        <v>2.4</v>
      </c>
      <c r="I13" s="2" t="str">
        <f t="shared" si="2"/>
        <v>0.0001581652827</v>
      </c>
      <c r="J13" s="2" t="str">
        <f t="shared" si="3"/>
        <v>0.00003072444398</v>
      </c>
      <c r="K13" s="7">
        <v>5.14786476868327</v>
      </c>
    </row>
    <row r="14">
      <c r="A14" s="3" t="s">
        <v>22</v>
      </c>
      <c r="B14" s="4" t="str">
        <f>HYPERLINK("https://www.youtube.com/channel/UC3woYCtszD-yb0o1Pxk0AxQ","Avis Wise")</f>
        <v>Avis Wise</v>
      </c>
      <c r="C14" s="5">
        <v>42489.0</v>
      </c>
      <c r="D14" s="6">
        <v>2.0</v>
      </c>
      <c r="E14" s="6">
        <v>0.0</v>
      </c>
      <c r="F14" s="6">
        <v>0.0</v>
      </c>
      <c r="G14" s="6">
        <v>0.0</v>
      </c>
      <c r="H14" s="2" t="str">
        <f t="shared" si="1"/>
        <v>0.2</v>
      </c>
      <c r="I14" s="2" t="str">
        <f t="shared" si="2"/>
        <v>0.00001318044023</v>
      </c>
      <c r="J14" s="2" t="str">
        <f t="shared" si="3"/>
        <v>0.000002560370332</v>
      </c>
      <c r="K14" s="7">
        <v>5.14786476868327</v>
      </c>
    </row>
    <row r="15">
      <c r="A15" s="3" t="s">
        <v>23</v>
      </c>
      <c r="B15" s="4" t="str">
        <f>HYPERLINK("https://www.youtube.com/channel/UCbsjsaWOLNPdeAewPclWjeQ","Monika Marczuk")</f>
        <v>Monika Marczuk</v>
      </c>
      <c r="C15" s="5">
        <v>42299.0</v>
      </c>
      <c r="D15" s="6">
        <v>9.0</v>
      </c>
      <c r="E15" s="6">
        <v>0.0</v>
      </c>
      <c r="F15" s="6">
        <v>0.0</v>
      </c>
      <c r="G15" s="6">
        <v>0.0</v>
      </c>
      <c r="H15" s="2" t="str">
        <f t="shared" si="1"/>
        <v>0.9</v>
      </c>
      <c r="I15" s="2" t="str">
        <f t="shared" si="2"/>
        <v>0.00005931198102</v>
      </c>
      <c r="J15" s="2" t="str">
        <f t="shared" si="3"/>
        <v>0.00001152166649</v>
      </c>
      <c r="K15" s="7">
        <v>5.14786476868327</v>
      </c>
    </row>
    <row r="16">
      <c r="A16" s="3" t="s">
        <v>24</v>
      </c>
      <c r="B16" s="4" t="str">
        <f>HYPERLINK("https://www.youtube.com/channel/UCm0-r0JMvxRD4S96iAdg4OA","ALDEGroup")</f>
        <v>ALDEGroup</v>
      </c>
      <c r="C16" s="8">
        <v>42516.0</v>
      </c>
      <c r="D16" s="6">
        <v>8.0</v>
      </c>
      <c r="E16" s="6">
        <v>0.0</v>
      </c>
      <c r="F16" s="6">
        <v>0.0</v>
      </c>
      <c r="G16" s="6">
        <v>0.0</v>
      </c>
      <c r="H16" s="2" t="str">
        <f t="shared" si="1"/>
        <v>0.8</v>
      </c>
      <c r="I16" s="2" t="str">
        <f t="shared" si="2"/>
        <v>0.00005272176091</v>
      </c>
      <c r="J16" s="2" t="str">
        <f t="shared" si="3"/>
        <v>0.00001024148133</v>
      </c>
      <c r="K16" s="7">
        <v>5.14786476868327</v>
      </c>
    </row>
    <row r="17">
      <c r="A17" s="3" t="s">
        <v>25</v>
      </c>
      <c r="B17" s="4" t="str">
        <f>HYPERLINK("https://www.youtube.com/channel/UCddn8dUxYdgJz3Qr5mjADtA","NutritionFacts.org")</f>
        <v>NutritionFacts.org</v>
      </c>
      <c r="C17" s="5">
        <v>42480.0</v>
      </c>
      <c r="D17" s="6">
        <v>29937.0</v>
      </c>
      <c r="E17" s="6">
        <v>578.0</v>
      </c>
      <c r="F17" s="6">
        <v>2.0</v>
      </c>
      <c r="G17" s="6">
        <v>62.0</v>
      </c>
      <c r="H17" s="2" t="str">
        <f t="shared" si="1"/>
        <v>3879.7</v>
      </c>
      <c r="I17" s="2" t="str">
        <f t="shared" si="2"/>
        <v>0.2556807697</v>
      </c>
      <c r="J17" s="2" t="str">
        <f t="shared" si="3"/>
        <v>0.04966734388</v>
      </c>
      <c r="K17" s="7">
        <v>5.14786476868327</v>
      </c>
    </row>
    <row r="18">
      <c r="A18" s="3" t="s">
        <v>26</v>
      </c>
      <c r="B18" s="4" t="str">
        <f>HYPERLINK("https://www.youtube.com/channel/UC6dOsrZmQrvyga7Bas2FpdQ","WheepingWillow2")</f>
        <v>WheepingWillow2</v>
      </c>
      <c r="C18" s="8">
        <v>42520.0</v>
      </c>
      <c r="D18" s="6">
        <v>308.0</v>
      </c>
      <c r="E18" s="6">
        <v>0.0</v>
      </c>
      <c r="F18" s="6">
        <v>0.0</v>
      </c>
      <c r="G18" s="6">
        <v>0.0</v>
      </c>
      <c r="H18" s="2" t="str">
        <f t="shared" si="1"/>
        <v>30.8</v>
      </c>
      <c r="I18" s="2" t="str">
        <f t="shared" si="2"/>
        <v>0.002029787795</v>
      </c>
      <c r="J18" s="2" t="str">
        <f t="shared" si="3"/>
        <v>0.0003942970311</v>
      </c>
      <c r="K18" s="7">
        <v>5.14786476868327</v>
      </c>
    </row>
    <row r="19">
      <c r="A19" s="3" t="s">
        <v>27</v>
      </c>
      <c r="B19" s="4" t="str">
        <f>HYPERLINK("https://www.youtube.com/channel/UCh4mrVrdTKOF5sGCWhaFzPQ","Ethical Humanist Society of Chicago")</f>
        <v>Ethical Humanist Society of Chicago</v>
      </c>
      <c r="C19" s="5">
        <v>42409.0</v>
      </c>
      <c r="D19" s="6">
        <v>23.0</v>
      </c>
      <c r="E19" s="6">
        <v>1.0</v>
      </c>
      <c r="F19" s="6">
        <v>0.0</v>
      </c>
      <c r="G19" s="6">
        <v>0.0</v>
      </c>
      <c r="H19" s="2" t="str">
        <f t="shared" si="1"/>
        <v>3.3</v>
      </c>
      <c r="I19" s="2" t="str">
        <f t="shared" si="2"/>
        <v>0.0002174772637</v>
      </c>
      <c r="J19" s="2" t="str">
        <f t="shared" si="3"/>
        <v>0.00004224611048</v>
      </c>
      <c r="K19" s="7">
        <v>5.14786476868327</v>
      </c>
    </row>
    <row r="20">
      <c r="A20" s="3" t="s">
        <v>28</v>
      </c>
      <c r="B20" s="4" t="str">
        <f>HYPERLINK("https://www.youtube.com/channel/UCvsye7V9psc-APX6wV1twLg","The Alex Jones Channel")</f>
        <v>The Alex Jones Channel</v>
      </c>
      <c r="C20" s="5">
        <v>42276.0</v>
      </c>
      <c r="D20" s="6">
        <v>5153.0</v>
      </c>
      <c r="E20" s="6">
        <v>96.0</v>
      </c>
      <c r="F20" s="6">
        <v>15.0</v>
      </c>
      <c r="G20" s="6">
        <v>68.0</v>
      </c>
      <c r="H20" s="2" t="str">
        <f t="shared" si="1"/>
        <v>936.3</v>
      </c>
      <c r="I20" s="2" t="str">
        <f t="shared" si="2"/>
        <v>0.06170423092</v>
      </c>
      <c r="J20" s="2" t="str">
        <f t="shared" si="3"/>
        <v>0.01198637371</v>
      </c>
      <c r="K20" s="7">
        <v>5.14786476868327</v>
      </c>
    </row>
    <row r="21">
      <c r="A21" s="3" t="s">
        <v>29</v>
      </c>
      <c r="B21" s="4" t="str">
        <f>HYPERLINK("https://www.youtube.com/channel/UCIOxxmAMQEzAEpMvQun2Dyw","bananiac")</f>
        <v>bananiac</v>
      </c>
      <c r="C21" s="5">
        <v>42184.0</v>
      </c>
      <c r="D21" s="6">
        <v>4395.0</v>
      </c>
      <c r="E21" s="6">
        <v>271.0</v>
      </c>
      <c r="F21" s="6">
        <v>6.0</v>
      </c>
      <c r="G21" s="6">
        <v>61.0</v>
      </c>
      <c r="H21" s="2" t="str">
        <f t="shared" si="1"/>
        <v>1009.5</v>
      </c>
      <c r="I21" s="2" t="str">
        <f t="shared" si="2"/>
        <v>0.06652827204</v>
      </c>
      <c r="J21" s="2" t="str">
        <f t="shared" si="3"/>
        <v>0.01292346925</v>
      </c>
      <c r="K21" s="7">
        <v>5.14786476868327</v>
      </c>
    </row>
    <row r="22">
      <c r="A22" s="3" t="s">
        <v>30</v>
      </c>
      <c r="B22" s="4" t="str">
        <f>HYPERLINK("https://www.youtube.com/channel/UChJuDWs9zz3xklwKhLdaAUw","Sharon Nibor")</f>
        <v>Sharon Nibor</v>
      </c>
      <c r="C22" s="8">
        <v>42511.0</v>
      </c>
      <c r="D22" s="6">
        <v>66.0</v>
      </c>
      <c r="E22" s="6">
        <v>3.0</v>
      </c>
      <c r="F22" s="6">
        <v>0.0</v>
      </c>
      <c r="G22" s="6">
        <v>0.0</v>
      </c>
      <c r="H22" s="2" t="str">
        <f t="shared" si="1"/>
        <v>9.6</v>
      </c>
      <c r="I22" s="2" t="str">
        <f t="shared" si="2"/>
        <v>0.0006326611309</v>
      </c>
      <c r="J22" s="2" t="str">
        <f t="shared" si="3"/>
        <v>0.0001228977759</v>
      </c>
      <c r="K22" s="7">
        <v>5.14786476868327</v>
      </c>
    </row>
    <row r="23">
      <c r="A23" s="3" t="s">
        <v>31</v>
      </c>
      <c r="B23" s="4" t="str">
        <f>HYPERLINK("https://www.youtube.com/channel/UCddn8dUxYdgJz3Qr5mjADtA","NutritionFacts.org")</f>
        <v>NutritionFacts.org</v>
      </c>
      <c r="C23" s="5">
        <v>42198.0</v>
      </c>
      <c r="D23" s="6">
        <v>12601.0</v>
      </c>
      <c r="E23" s="6">
        <v>281.0</v>
      </c>
      <c r="F23" s="6">
        <v>0.0</v>
      </c>
      <c r="G23" s="6">
        <v>35.0</v>
      </c>
      <c r="H23" s="2" t="str">
        <f t="shared" si="1"/>
        <v>1716.1</v>
      </c>
      <c r="I23" s="2" t="str">
        <f t="shared" si="2"/>
        <v>0.1130947674</v>
      </c>
      <c r="J23" s="2" t="str">
        <f t="shared" si="3"/>
        <v>0.02196925763</v>
      </c>
      <c r="K23" s="7">
        <v>5.14786476868327</v>
      </c>
    </row>
    <row r="24">
      <c r="A24" s="3" t="s">
        <v>32</v>
      </c>
      <c r="B24" s="4" t="str">
        <f>HYPERLINK("https://www.youtube.com/channel/UCZf9rWLgwzGW34EITo0x7fA","Kevin Galalae")</f>
        <v>Kevin Galalae</v>
      </c>
      <c r="C24" s="5">
        <v>42531.0</v>
      </c>
      <c r="D24" s="6">
        <v>19781.0</v>
      </c>
      <c r="E24" s="6">
        <v>580.0</v>
      </c>
      <c r="F24" s="6">
        <v>19.0</v>
      </c>
      <c r="G24" s="6">
        <v>113.0</v>
      </c>
      <c r="H24" s="2" t="str">
        <f t="shared" si="1"/>
        <v>3104.1</v>
      </c>
      <c r="I24" s="2" t="str">
        <f t="shared" si="2"/>
        <v>0.2045670225</v>
      </c>
      <c r="J24" s="2" t="str">
        <f t="shared" si="3"/>
        <v>0.03973822774</v>
      </c>
      <c r="K24" s="7">
        <v>5.14786476868327</v>
      </c>
    </row>
    <row r="25">
      <c r="A25" s="3" t="s">
        <v>33</v>
      </c>
      <c r="B25" s="4" t="str">
        <f>HYPERLINK("https://www.youtube.com/channel/UC0CewztT4Jfy6d98KFKcZpQ","Sudarshana5 GlobalTruth")</f>
        <v>Sudarshana5 GlobalTruth</v>
      </c>
      <c r="C25" s="5">
        <v>42458.0</v>
      </c>
      <c r="D25" s="6">
        <v>74.0</v>
      </c>
      <c r="E25" s="6">
        <v>5.0</v>
      </c>
      <c r="F25" s="6">
        <v>0.0</v>
      </c>
      <c r="G25" s="2"/>
      <c r="H25" s="2" t="str">
        <f t="shared" si="1"/>
        <v>12.4</v>
      </c>
      <c r="I25" s="2" t="str">
        <f t="shared" si="2"/>
        <v>0.0008171872941</v>
      </c>
      <c r="J25" s="2" t="str">
        <f t="shared" si="3"/>
        <v>0.0001587429606</v>
      </c>
      <c r="K25" s="7">
        <v>5.14786476868327</v>
      </c>
    </row>
    <row r="26">
      <c r="A26" s="3" t="s">
        <v>34</v>
      </c>
      <c r="B26" s="4" t="str">
        <f>HYPERLINK("https://www.youtube.com/channel/UCoooU00oV88SFMb_GEZrmag","F. Gianmichael Salvato")</f>
        <v>F. Gianmichael Salvato</v>
      </c>
      <c r="C26" s="5">
        <v>42340.0</v>
      </c>
      <c r="D26" s="6">
        <v>40.0</v>
      </c>
      <c r="E26" s="6">
        <v>1.0</v>
      </c>
      <c r="F26" s="6">
        <v>0.0</v>
      </c>
      <c r="G26" s="6">
        <v>0.0</v>
      </c>
      <c r="H26" s="2" t="str">
        <f t="shared" si="1"/>
        <v>5</v>
      </c>
      <c r="I26" s="2" t="str">
        <f t="shared" si="2"/>
        <v>0.0003295110057</v>
      </c>
      <c r="J26" s="2" t="str">
        <f t="shared" si="3"/>
        <v>0.0000640092583</v>
      </c>
      <c r="K26" s="7">
        <v>5.14786476868327</v>
      </c>
    </row>
    <row r="27">
      <c r="A27" s="3" t="s">
        <v>35</v>
      </c>
      <c r="B27" s="4" t="str">
        <f>HYPERLINK("https://www.youtube.com/channel/UCF2Oy5c7T1R_4s1skNO0TwQ","High Intensity Health")</f>
        <v>High Intensity Health</v>
      </c>
      <c r="C27" s="5">
        <v>42275.0</v>
      </c>
      <c r="D27" s="6">
        <v>1038.0</v>
      </c>
      <c r="E27" s="6">
        <v>23.0</v>
      </c>
      <c r="F27" s="6">
        <v>0.0</v>
      </c>
      <c r="G27" s="6">
        <v>11.0</v>
      </c>
      <c r="H27" s="2" t="str">
        <f t="shared" si="1"/>
        <v>181.8</v>
      </c>
      <c r="I27" s="2" t="str">
        <f t="shared" si="2"/>
        <v>0.01198102017</v>
      </c>
      <c r="J27" s="2" t="str">
        <f t="shared" si="3"/>
        <v>0.002327376632</v>
      </c>
      <c r="K27" s="7">
        <v>5.14786476868327</v>
      </c>
    </row>
    <row r="28">
      <c r="A28" s="3" t="s">
        <v>36</v>
      </c>
      <c r="B28" s="4" t="str">
        <f>HYPERLINK("https://www.youtube.com/channel/UCetj1wMg81JXKCOrjI1Pxjw","Human Healthy lifestyle")</f>
        <v>Human Healthy lifestyle</v>
      </c>
      <c r="C28" s="5">
        <v>42478.0</v>
      </c>
      <c r="D28" s="6">
        <v>60.0</v>
      </c>
      <c r="E28" s="6">
        <v>0.0</v>
      </c>
      <c r="F28" s="6">
        <v>0.0</v>
      </c>
      <c r="G28" s="6">
        <v>0.0</v>
      </c>
      <c r="H28" s="2" t="str">
        <f t="shared" si="1"/>
        <v>6</v>
      </c>
      <c r="I28" s="2" t="str">
        <f t="shared" si="2"/>
        <v>0.0003954132068</v>
      </c>
      <c r="J28" s="2" t="str">
        <f t="shared" si="3"/>
        <v>0.00007681110996</v>
      </c>
      <c r="K28" s="7">
        <v>5.14786476868327</v>
      </c>
    </row>
    <row r="29">
      <c r="A29" s="3" t="s">
        <v>37</v>
      </c>
      <c r="B29" s="4" t="str">
        <f>HYPERLINK("https://www.youtube.com/channel/UCddn8dUxYdgJz3Qr5mjADtA","NutritionFacts.org")</f>
        <v>NutritionFacts.org</v>
      </c>
      <c r="C29" s="5">
        <v>42298.0</v>
      </c>
      <c r="D29" s="6">
        <v>23578.0</v>
      </c>
      <c r="E29" s="6">
        <v>505.0</v>
      </c>
      <c r="F29" s="6">
        <v>2.0</v>
      </c>
      <c r="G29" s="6">
        <v>58.0</v>
      </c>
      <c r="H29" s="2" t="str">
        <f t="shared" si="1"/>
        <v>3150.8</v>
      </c>
      <c r="I29" s="2" t="str">
        <f t="shared" si="2"/>
        <v>0.2076446553</v>
      </c>
      <c r="J29" s="2" t="str">
        <f t="shared" si="3"/>
        <v>0.04033607421</v>
      </c>
      <c r="K29" s="7">
        <v>5.14786476868327</v>
      </c>
    </row>
    <row r="30">
      <c r="A30" s="3" t="s">
        <v>38</v>
      </c>
      <c r="B30" s="4" t="str">
        <f>HYPERLINK("https://www.youtube.com/channel/UCmX-D9mfdlbRkyxC_UzGhxw","Sustainable Food Trust")</f>
        <v>Sustainable Food Trust</v>
      </c>
      <c r="C30" s="8">
        <v>42499.0</v>
      </c>
      <c r="D30" s="6">
        <v>115.0</v>
      </c>
      <c r="E30" s="6">
        <v>0.0</v>
      </c>
      <c r="F30" s="6">
        <v>0.0</v>
      </c>
      <c r="G30" s="6">
        <v>0.0</v>
      </c>
      <c r="H30" s="2" t="str">
        <f t="shared" si="1"/>
        <v>11.5</v>
      </c>
      <c r="I30" s="2" t="str">
        <f t="shared" si="2"/>
        <v>0.000757875313</v>
      </c>
      <c r="J30" s="2" t="str">
        <f t="shared" si="3"/>
        <v>0.0001472212941</v>
      </c>
      <c r="K30" s="7">
        <v>5.14786476868327</v>
      </c>
    </row>
    <row r="31">
      <c r="A31" s="3" t="s">
        <v>39</v>
      </c>
      <c r="B31" s="4" t="str">
        <f>HYPERLINK("https://www.youtube.com/channel/UCWL3TCYE7jqyQ6FLRWcCj5w","LabTV")</f>
        <v>LabTV</v>
      </c>
      <c r="C31" s="5">
        <v>42230.0</v>
      </c>
      <c r="D31" s="6">
        <v>23472.0</v>
      </c>
      <c r="E31" s="6">
        <v>3.0</v>
      </c>
      <c r="F31" s="6">
        <v>0.0</v>
      </c>
      <c r="G31" s="6">
        <v>0.0</v>
      </c>
      <c r="H31" s="2" t="str">
        <f t="shared" si="1"/>
        <v>2350.2</v>
      </c>
      <c r="I31" s="2" t="str">
        <f t="shared" si="2"/>
        <v>0.1548833531</v>
      </c>
      <c r="J31" s="2" t="str">
        <f t="shared" si="3"/>
        <v>0.03008691177</v>
      </c>
      <c r="K31" s="7">
        <v>5.14786476868327</v>
      </c>
    </row>
    <row r="32">
      <c r="A32" s="3" t="s">
        <v>40</v>
      </c>
      <c r="B32" s="4" t="str">
        <f>HYPERLINK("https://www.youtube.com/channel/UCZ-xaW1wnqubpkOLvOVKKOg","Gyan-The Treasure")</f>
        <v>Gyan-The Treasure</v>
      </c>
      <c r="C32" s="5">
        <v>42244.0</v>
      </c>
      <c r="D32" s="6">
        <v>217.0</v>
      </c>
      <c r="E32" s="6">
        <v>2.0</v>
      </c>
      <c r="F32" s="6">
        <v>0.0</v>
      </c>
      <c r="G32" s="6">
        <v>0.0</v>
      </c>
      <c r="H32" s="2" t="str">
        <f t="shared" si="1"/>
        <v>23.7</v>
      </c>
      <c r="I32" s="2" t="str">
        <f t="shared" si="2"/>
        <v>0.001561882167</v>
      </c>
      <c r="J32" s="2" t="str">
        <f t="shared" si="3"/>
        <v>0.0003034038843</v>
      </c>
      <c r="K32" s="7">
        <v>5.14786476868327</v>
      </c>
    </row>
    <row r="33">
      <c r="A33" s="3" t="s">
        <v>41</v>
      </c>
      <c r="B33" s="4" t="str">
        <f>HYPERLINK("https://www.youtube.com/channel/UCWQp9wuZO66f7GNhWJIv_Xg","girl88")</f>
        <v>girl88</v>
      </c>
      <c r="C33" s="5">
        <v>42215.0</v>
      </c>
      <c r="D33" s="6">
        <v>15.0</v>
      </c>
      <c r="E33" s="6">
        <v>0.0</v>
      </c>
      <c r="F33" s="6">
        <v>0.0</v>
      </c>
      <c r="G33" s="6">
        <v>0.0</v>
      </c>
      <c r="H33" s="2" t="str">
        <f t="shared" si="1"/>
        <v>1.5</v>
      </c>
      <c r="I33" s="2" t="str">
        <f t="shared" si="2"/>
        <v>0.0000988533017</v>
      </c>
      <c r="J33" s="2" t="str">
        <f t="shared" si="3"/>
        <v>0.00001920277749</v>
      </c>
      <c r="K33" s="7">
        <v>5.14786476868327</v>
      </c>
    </row>
    <row r="34">
      <c r="A34" s="3" t="s">
        <v>42</v>
      </c>
      <c r="B34" s="4" t="str">
        <f>HYPERLINK("https://www.youtube.com/channel/UC9vrYkPaH1D60jr4jwGDIlg","New World Agenda")</f>
        <v>New World Agenda</v>
      </c>
      <c r="C34" s="8">
        <v>42491.0</v>
      </c>
      <c r="D34" s="6">
        <v>1794.0</v>
      </c>
      <c r="E34" s="6">
        <v>149.0</v>
      </c>
      <c r="F34" s="6">
        <v>15.0</v>
      </c>
      <c r="G34" s="6">
        <v>53.0</v>
      </c>
      <c r="H34" s="2" t="str">
        <f t="shared" si="1"/>
        <v>578.4</v>
      </c>
      <c r="I34" s="2" t="str">
        <f t="shared" si="2"/>
        <v>0.03811783314</v>
      </c>
      <c r="J34" s="2" t="str">
        <f t="shared" si="3"/>
        <v>0.007404591</v>
      </c>
      <c r="K34" s="7">
        <v>5.14786476868327</v>
      </c>
    </row>
    <row r="35">
      <c r="A35" s="3" t="s">
        <v>43</v>
      </c>
      <c r="B35" s="4" t="str">
        <f>HYPERLINK("https://www.youtube.com/channel/UCEGyjUF818EgtoQfvmabgyQ","Good Health, Good Life")</f>
        <v>Good Health, Good Life</v>
      </c>
      <c r="C35" s="5">
        <v>42200.0</v>
      </c>
      <c r="D35" s="6">
        <v>20.0</v>
      </c>
      <c r="E35" s="6">
        <v>2.0</v>
      </c>
      <c r="F35" s="6">
        <v>0.0</v>
      </c>
      <c r="G35" s="6">
        <v>0.0</v>
      </c>
      <c r="H35" s="2" t="str">
        <f t="shared" si="1"/>
        <v>4</v>
      </c>
      <c r="I35" s="2" t="str">
        <f t="shared" si="2"/>
        <v>0.0002636088045</v>
      </c>
      <c r="J35" s="2" t="str">
        <f t="shared" si="3"/>
        <v>0.00005120740664</v>
      </c>
      <c r="K35" s="7">
        <v>5.14786476868327</v>
      </c>
    </row>
    <row r="36">
      <c r="A36" s="3" t="s">
        <v>44</v>
      </c>
      <c r="B36" s="4" t="str">
        <f>HYPERLINK("https://www.youtube.com/channel/UCHk6ilQAKQqL3rJiJYuxhNQ","Fittbodies")</f>
        <v>Fittbodies</v>
      </c>
      <c r="C36" s="5">
        <v>42200.0</v>
      </c>
      <c r="D36" s="6">
        <v>113.0</v>
      </c>
      <c r="E36" s="6">
        <v>0.0</v>
      </c>
      <c r="F36" s="6">
        <v>0.0</v>
      </c>
      <c r="G36" s="6">
        <v>0.0</v>
      </c>
      <c r="H36" s="2" t="str">
        <f t="shared" si="1"/>
        <v>11.3</v>
      </c>
      <c r="I36" s="2" t="str">
        <f t="shared" si="2"/>
        <v>0.0007446948728</v>
      </c>
      <c r="J36" s="2" t="str">
        <f t="shared" si="3"/>
        <v>0.0001446609238</v>
      </c>
      <c r="K36" s="7">
        <v>5.14786476868327</v>
      </c>
    </row>
    <row r="37">
      <c r="A37" s="3" t="s">
        <v>45</v>
      </c>
      <c r="B37" s="4" t="str">
        <f t="shared" ref="B37:B38" si="4">HYPERLINK("https://www.youtube.com/channel/UCiCZ-xkt4S7XSDAmebN2IWA","PAN Europe")</f>
        <v>PAN Europe</v>
      </c>
      <c r="C37" s="5">
        <v>42265.0</v>
      </c>
      <c r="D37" s="6">
        <v>70.0</v>
      </c>
      <c r="E37" s="6">
        <v>0.0</v>
      </c>
      <c r="F37" s="6">
        <v>0.0</v>
      </c>
      <c r="G37" s="6">
        <v>0.0</v>
      </c>
      <c r="H37" s="2" t="str">
        <f t="shared" si="1"/>
        <v>7</v>
      </c>
      <c r="I37" s="2" t="str">
        <f t="shared" si="2"/>
        <v>0.0004613154079</v>
      </c>
      <c r="J37" s="2" t="str">
        <f t="shared" si="3"/>
        <v>0.00008961296162</v>
      </c>
      <c r="K37" s="7">
        <v>5.14786476868327</v>
      </c>
    </row>
    <row r="38">
      <c r="A38" s="3" t="s">
        <v>46</v>
      </c>
      <c r="B38" s="4" t="str">
        <f t="shared" si="4"/>
        <v>PAN Europe</v>
      </c>
      <c r="C38" s="5">
        <v>42265.0</v>
      </c>
      <c r="D38" s="6">
        <v>71.0</v>
      </c>
      <c r="E38" s="6">
        <v>1.0</v>
      </c>
      <c r="F38" s="6">
        <v>0.0</v>
      </c>
      <c r="G38" s="6">
        <v>0.0</v>
      </c>
      <c r="H38" s="2" t="str">
        <f t="shared" si="1"/>
        <v>8.1</v>
      </c>
      <c r="I38" s="2" t="str">
        <f t="shared" si="2"/>
        <v>0.0005338078292</v>
      </c>
      <c r="J38" s="2" t="str">
        <f t="shared" si="3"/>
        <v>0.0001036949984</v>
      </c>
      <c r="K38" s="7">
        <v>5.14786476868327</v>
      </c>
    </row>
    <row r="39">
      <c r="A39" s="3" t="s">
        <v>47</v>
      </c>
      <c r="B39" s="4" t="str">
        <f>HYPERLINK("https://www.youtube.com/channel/UCtG07naKPpJ1djf9_hZuyuQ","EUReporterFeatured")</f>
        <v>EUReporterFeatured</v>
      </c>
      <c r="C39" s="9">
        <v>42536.0</v>
      </c>
      <c r="D39" s="6">
        <v>5.0</v>
      </c>
      <c r="E39" s="6">
        <v>0.0</v>
      </c>
      <c r="F39" s="6">
        <v>0.0</v>
      </c>
      <c r="G39" s="6">
        <v>0.0</v>
      </c>
      <c r="H39" s="2" t="str">
        <f t="shared" si="1"/>
        <v>0.5</v>
      </c>
      <c r="I39" s="2" t="str">
        <f t="shared" si="2"/>
        <v>0.00003295110057</v>
      </c>
      <c r="J39" s="2" t="str">
        <f t="shared" si="3"/>
        <v>0.00000640092583</v>
      </c>
      <c r="K39" s="7">
        <v>5.14786476868327</v>
      </c>
    </row>
    <row r="40">
      <c r="A40" s="3" t="s">
        <v>48</v>
      </c>
      <c r="B40" s="4" t="str">
        <f>HYPERLINK("https://www.youtube.com/channel/UCvU4p_w08osQsrNi_I4ZtDA","European Parliament")</f>
        <v>European Parliament</v>
      </c>
      <c r="C40" s="5">
        <v>42524.0</v>
      </c>
      <c r="D40" s="6">
        <v>313.0</v>
      </c>
      <c r="E40" s="6">
        <v>9.0</v>
      </c>
      <c r="F40" s="6">
        <v>3.0</v>
      </c>
      <c r="G40" s="6">
        <v>0.0</v>
      </c>
      <c r="H40" s="2" t="str">
        <f t="shared" si="1"/>
        <v>37.3</v>
      </c>
      <c r="I40" s="2" t="str">
        <f t="shared" si="2"/>
        <v>0.002458152102</v>
      </c>
      <c r="J40" s="2" t="str">
        <f t="shared" si="3"/>
        <v>0.0004775090669</v>
      </c>
      <c r="K40" s="7">
        <v>5.14786476868327</v>
      </c>
    </row>
    <row r="41">
      <c r="A41" s="3" t="s">
        <v>49</v>
      </c>
      <c r="B41" s="4" t="str">
        <f>HYPERLINK("https://www.youtube.com/channel/UCEGocUztnYtS-I2kk97AWqA","UCYTV")</f>
        <v>UCYTV</v>
      </c>
      <c r="C41" s="5">
        <v>42536.0</v>
      </c>
      <c r="D41" s="6">
        <v>0.0</v>
      </c>
      <c r="E41" s="6">
        <v>2.0</v>
      </c>
      <c r="F41" s="6">
        <v>0.0</v>
      </c>
      <c r="G41" s="6">
        <v>0.0</v>
      </c>
      <c r="H41" s="2" t="str">
        <f t="shared" si="1"/>
        <v>2</v>
      </c>
      <c r="I41" s="2" t="str">
        <f t="shared" si="2"/>
        <v>0.0001318044023</v>
      </c>
      <c r="J41" s="2" t="str">
        <f t="shared" si="3"/>
        <v>0.00002560370332</v>
      </c>
      <c r="K41" s="7">
        <v>5.14786476868327</v>
      </c>
    </row>
    <row r="42">
      <c r="A42" s="3" t="s">
        <v>50</v>
      </c>
      <c r="B42" s="4" t="str">
        <f>HYPERLINK("https://www.youtube.com/channel/UCWqJpFqlX59OML324QIByZA","list25")</f>
        <v>list25</v>
      </c>
      <c r="C42" s="5">
        <v>42474.0</v>
      </c>
      <c r="D42" s="6">
        <v>63350.0</v>
      </c>
      <c r="E42" s="6">
        <v>1548.0</v>
      </c>
      <c r="F42" s="6">
        <v>49.0</v>
      </c>
      <c r="G42" s="6">
        <v>149.0</v>
      </c>
      <c r="H42" s="2" t="str">
        <f t="shared" si="1"/>
        <v>8579</v>
      </c>
      <c r="I42" s="2" t="str">
        <f t="shared" si="2"/>
        <v>0.5653749835</v>
      </c>
      <c r="J42" s="2" t="str">
        <f t="shared" si="3"/>
        <v>0.1098270854</v>
      </c>
      <c r="K42" s="7">
        <v>5.14786476868327</v>
      </c>
    </row>
    <row r="43">
      <c r="A43" s="3" t="s">
        <v>51</v>
      </c>
      <c r="B43" s="10" t="str">
        <f>HYPERLINK("https://www.youtube.com/channel/UC6dOsrZmQrvyga7Bas2FpdQ","WheepingWillow2")</f>
        <v>WheepingWillow2</v>
      </c>
      <c r="C43" s="5">
        <v>42527.0</v>
      </c>
      <c r="D43" s="6">
        <v>363.0</v>
      </c>
      <c r="E43" s="6">
        <v>0.0</v>
      </c>
      <c r="F43" s="6">
        <v>0.0</v>
      </c>
      <c r="G43" s="6">
        <v>0.0</v>
      </c>
      <c r="H43" s="2" t="str">
        <f t="shared" si="1"/>
        <v>36.3</v>
      </c>
      <c r="I43" s="2" t="str">
        <f t="shared" si="2"/>
        <v>0.002392249901</v>
      </c>
      <c r="J43" s="2" t="str">
        <f t="shared" si="3"/>
        <v>0.0004647072153</v>
      </c>
      <c r="K43" s="7">
        <v>5.14786476868327</v>
      </c>
    </row>
    <row r="44">
      <c r="A44" s="3" t="s">
        <v>52</v>
      </c>
      <c r="B44" s="4" t="str">
        <f>HYPERLINK("https://www.youtube.com/channel/UCiCZ-xkt4S7XSDAmebN2IWA","PAN Europe")</f>
        <v>PAN Europe</v>
      </c>
      <c r="C44" s="5">
        <v>42265.0</v>
      </c>
      <c r="D44" s="6">
        <v>31.0</v>
      </c>
      <c r="E44" s="6">
        <v>0.0</v>
      </c>
      <c r="F44" s="6">
        <v>0.0</v>
      </c>
      <c r="G44" s="6">
        <v>0.0</v>
      </c>
      <c r="H44" s="2" t="str">
        <f t="shared" si="1"/>
        <v>3.1</v>
      </c>
      <c r="I44" s="2" t="str">
        <f t="shared" si="2"/>
        <v>0.0002042968235</v>
      </c>
      <c r="J44" s="2" t="str">
        <f t="shared" si="3"/>
        <v>0.00003968574015</v>
      </c>
      <c r="K44" s="7">
        <v>5.14786476868327</v>
      </c>
    </row>
    <row r="45">
      <c r="A45" s="11" t="s">
        <v>53</v>
      </c>
      <c r="B45" s="4" t="str">
        <f>HYPERLINK("https://www.youtube.com/channel/UCAfwnV1KNCnxh_o95FazowA","Marc Montti")</f>
        <v>Marc Montti</v>
      </c>
      <c r="C45" s="5">
        <v>42356.0</v>
      </c>
      <c r="D45" s="6">
        <v>208.0</v>
      </c>
      <c r="E45" s="6">
        <v>1.0</v>
      </c>
      <c r="F45" s="6">
        <v>0.0</v>
      </c>
      <c r="G45" s="6">
        <v>0.0</v>
      </c>
      <c r="H45" s="2" t="str">
        <f t="shared" si="1"/>
        <v>21.8</v>
      </c>
      <c r="I45" s="2" t="str">
        <f t="shared" si="2"/>
        <v>0.001436667985</v>
      </c>
      <c r="J45" s="2" t="str">
        <f t="shared" si="3"/>
        <v>0.0002790803662</v>
      </c>
      <c r="K45" s="7">
        <v>5.14786476868327</v>
      </c>
    </row>
    <row r="46">
      <c r="A46" s="3" t="s">
        <v>54</v>
      </c>
      <c r="B46" s="4" t="str">
        <f>HYPERLINK("https://www.youtube.com/channel/UC1MRS89QiGZ6Qyeo7st2RXQ","Alla Organics")</f>
        <v>Alla Organics</v>
      </c>
      <c r="C46" s="5">
        <v>42207.0</v>
      </c>
      <c r="D46" s="6">
        <v>853.0</v>
      </c>
      <c r="E46" s="6">
        <v>29.0</v>
      </c>
      <c r="F46" s="6">
        <v>0.0</v>
      </c>
      <c r="G46" s="6">
        <v>9.0</v>
      </c>
      <c r="H46" s="2" t="str">
        <f t="shared" si="1"/>
        <v>159.3</v>
      </c>
      <c r="I46" s="2" t="str">
        <f t="shared" si="2"/>
        <v>0.01049822064</v>
      </c>
      <c r="J46" s="2" t="str">
        <f t="shared" si="3"/>
        <v>0.002039334969</v>
      </c>
      <c r="K46" s="7">
        <v>5.14786476868327</v>
      </c>
    </row>
    <row r="47">
      <c r="A47" s="3" t="s">
        <v>55</v>
      </c>
      <c r="B47" s="4" t="str">
        <f>HYPERLINK("https://www.youtube.com/channel/UCBA5kbMFnjYyRpfXg6ed-wg","healbrussels")</f>
        <v>healbrussels</v>
      </c>
      <c r="C47" s="5">
        <v>42535.0</v>
      </c>
      <c r="D47" s="6">
        <v>32.0</v>
      </c>
      <c r="E47" s="6">
        <v>0.0</v>
      </c>
      <c r="F47" s="6">
        <v>0.0</v>
      </c>
      <c r="G47" s="6">
        <v>0.0</v>
      </c>
      <c r="H47" s="2" t="str">
        <f t="shared" si="1"/>
        <v>3.2</v>
      </c>
      <c r="I47" s="2" t="str">
        <f t="shared" si="2"/>
        <v>0.0002108870436</v>
      </c>
      <c r="J47" s="2" t="str">
        <f t="shared" si="3"/>
        <v>0.00004096592531</v>
      </c>
      <c r="K47" s="7">
        <v>5.14786476868327</v>
      </c>
    </row>
    <row r="48">
      <c r="A48" s="3" t="s">
        <v>56</v>
      </c>
      <c r="B48" s="6" t="s">
        <v>57</v>
      </c>
      <c r="C48" s="12">
        <v>42296.0</v>
      </c>
      <c r="D48" s="6">
        <v>202.0</v>
      </c>
      <c r="E48" s="6">
        <v>6.0</v>
      </c>
      <c r="F48" s="6">
        <v>0.0</v>
      </c>
      <c r="G48" s="6">
        <v>0.0</v>
      </c>
      <c r="H48" s="2" t="str">
        <f t="shared" si="1"/>
        <v>26.2</v>
      </c>
      <c r="I48" s="2" t="str">
        <f t="shared" si="2"/>
        <v>0.00172663767</v>
      </c>
      <c r="J48" s="2" t="str">
        <f t="shared" si="3"/>
        <v>0.0003354085135</v>
      </c>
      <c r="K48" s="7">
        <v>5.14786476868327</v>
      </c>
    </row>
    <row r="49">
      <c r="A49" s="3" t="s">
        <v>58</v>
      </c>
      <c r="B49" s="6" t="s">
        <v>59</v>
      </c>
      <c r="C49" s="12">
        <v>42320.0</v>
      </c>
      <c r="D49" s="6">
        <v>76.0</v>
      </c>
      <c r="E49" s="6">
        <v>1.0</v>
      </c>
      <c r="F49" s="6">
        <v>0.0</v>
      </c>
      <c r="G49" s="6">
        <v>0.0</v>
      </c>
      <c r="H49" s="2" t="str">
        <f t="shared" si="1"/>
        <v>8.6</v>
      </c>
      <c r="I49" s="2" t="str">
        <f t="shared" si="2"/>
        <v>0.0005667589297</v>
      </c>
      <c r="J49" s="2" t="str">
        <f t="shared" si="3"/>
        <v>0.0001100959243</v>
      </c>
      <c r="K49" s="7">
        <v>5.14786476868327</v>
      </c>
    </row>
    <row r="50">
      <c r="A50" s="3" t="s">
        <v>60</v>
      </c>
      <c r="B50" s="6" t="s">
        <v>61</v>
      </c>
      <c r="C50" s="12">
        <v>42394.0</v>
      </c>
      <c r="D50" s="13">
        <v>6361.0</v>
      </c>
      <c r="E50" s="6">
        <v>244.0</v>
      </c>
      <c r="F50" s="6">
        <v>3.0</v>
      </c>
      <c r="G50" s="6">
        <v>100.0</v>
      </c>
      <c r="H50" s="2" t="str">
        <f t="shared" si="1"/>
        <v>1377.1</v>
      </c>
      <c r="I50" s="2" t="str">
        <f t="shared" si="2"/>
        <v>0.09075392118</v>
      </c>
      <c r="J50" s="2" t="str">
        <f t="shared" si="3"/>
        <v>0.01762942992</v>
      </c>
      <c r="K50" s="7">
        <v>5.14786476868327</v>
      </c>
    </row>
    <row r="51">
      <c r="A51" s="3" t="s">
        <v>62</v>
      </c>
      <c r="B51" s="6" t="s">
        <v>63</v>
      </c>
      <c r="C51" s="14">
        <v>42494.0</v>
      </c>
      <c r="D51" s="6">
        <v>218.0</v>
      </c>
      <c r="E51" s="6">
        <v>23.0</v>
      </c>
      <c r="F51" s="6">
        <v>0.0</v>
      </c>
      <c r="G51" s="6">
        <v>8.0</v>
      </c>
      <c r="H51" s="2" t="str">
        <f t="shared" si="1"/>
        <v>84.8</v>
      </c>
      <c r="I51" s="2" t="str">
        <f t="shared" si="2"/>
        <v>0.005588506656</v>
      </c>
      <c r="J51" s="2" t="str">
        <f t="shared" si="3"/>
        <v>0.001085597021</v>
      </c>
      <c r="K51" s="7">
        <v>5.14786476868327</v>
      </c>
    </row>
    <row r="52">
      <c r="A52" s="3" t="s">
        <v>64</v>
      </c>
      <c r="B52" s="6" t="s">
        <v>65</v>
      </c>
      <c r="C52" s="14">
        <v>42216.0</v>
      </c>
      <c r="D52" s="13">
        <v>2185.0</v>
      </c>
      <c r="E52" s="6">
        <v>93.0</v>
      </c>
      <c r="F52" s="6">
        <v>0.0</v>
      </c>
      <c r="G52" s="6">
        <v>16.0</v>
      </c>
      <c r="H52" s="2" t="str">
        <f t="shared" si="1"/>
        <v>391.5</v>
      </c>
      <c r="I52" s="2" t="str">
        <f t="shared" si="2"/>
        <v>0.02580071174</v>
      </c>
      <c r="J52" s="2" t="str">
        <f t="shared" si="3"/>
        <v>0.005011924925</v>
      </c>
      <c r="K52" s="7">
        <v>5.14786476868327</v>
      </c>
    </row>
    <row r="53">
      <c r="A53" s="3" t="s">
        <v>66</v>
      </c>
      <c r="B53" s="6" t="s">
        <v>67</v>
      </c>
      <c r="C53" s="14">
        <v>42447.0</v>
      </c>
      <c r="D53" s="6">
        <v>47.0</v>
      </c>
      <c r="E53" s="6">
        <v>0.0</v>
      </c>
      <c r="F53" s="6">
        <v>0.0</v>
      </c>
      <c r="G53" s="6">
        <v>0.0</v>
      </c>
      <c r="H53" s="2" t="str">
        <f t="shared" si="1"/>
        <v>4.7</v>
      </c>
      <c r="I53" s="2" t="str">
        <f t="shared" si="2"/>
        <v>0.0003097403453</v>
      </c>
      <c r="J53" s="2" t="str">
        <f t="shared" si="3"/>
        <v>0.0000601687028</v>
      </c>
      <c r="K53" s="7">
        <v>5.14786476868327</v>
      </c>
    </row>
    <row r="54">
      <c r="A54" s="3" t="s">
        <v>68</v>
      </c>
      <c r="B54" s="6" t="s">
        <v>69</v>
      </c>
      <c r="C54" s="14">
        <v>42506.0</v>
      </c>
      <c r="D54" s="6">
        <v>13.0</v>
      </c>
      <c r="E54" s="6">
        <v>0.0</v>
      </c>
      <c r="F54" s="6">
        <v>0.0</v>
      </c>
      <c r="G54" s="6">
        <v>0.0</v>
      </c>
      <c r="H54" s="2" t="str">
        <f t="shared" si="1"/>
        <v>1.3</v>
      </c>
      <c r="I54" s="2" t="str">
        <f t="shared" si="2"/>
        <v>0.00008567286147</v>
      </c>
      <c r="J54" s="2" t="str">
        <f t="shared" si="3"/>
        <v>0.00001664240716</v>
      </c>
      <c r="K54" s="7">
        <v>5.14786476868327</v>
      </c>
    </row>
    <row r="55">
      <c r="A55" s="3" t="s">
        <v>70</v>
      </c>
      <c r="B55" s="6" t="s">
        <v>71</v>
      </c>
      <c r="C55" s="12">
        <v>42353.0</v>
      </c>
      <c r="D55" s="6">
        <v>30.0</v>
      </c>
      <c r="E55" s="6">
        <v>0.0</v>
      </c>
      <c r="F55" s="6">
        <v>0.0</v>
      </c>
      <c r="G55" s="6">
        <v>0.0</v>
      </c>
      <c r="H55" s="2" t="str">
        <f t="shared" si="1"/>
        <v>3</v>
      </c>
      <c r="I55" s="2" t="str">
        <f t="shared" si="2"/>
        <v>0.0001977066034</v>
      </c>
      <c r="J55" s="2" t="str">
        <f t="shared" si="3"/>
        <v>0.00003840555498</v>
      </c>
      <c r="K55" s="7">
        <v>5.14786476868327</v>
      </c>
    </row>
    <row r="56">
      <c r="A56" s="3" t="s">
        <v>72</v>
      </c>
      <c r="B56" s="6" t="s">
        <v>73</v>
      </c>
      <c r="C56" s="14">
        <v>42509.0</v>
      </c>
      <c r="D56" s="6">
        <v>13.0</v>
      </c>
      <c r="E56" s="6">
        <v>0.0</v>
      </c>
      <c r="F56" s="6">
        <v>0.0</v>
      </c>
      <c r="G56" s="6">
        <v>0.0</v>
      </c>
      <c r="H56" s="2" t="str">
        <f t="shared" si="1"/>
        <v>1.3</v>
      </c>
      <c r="I56" s="2" t="str">
        <f t="shared" si="2"/>
        <v>0.00008567286147</v>
      </c>
      <c r="J56" s="2" t="str">
        <f t="shared" si="3"/>
        <v>0.00001664240716</v>
      </c>
      <c r="K56" s="7">
        <v>5.14786476868327</v>
      </c>
    </row>
    <row r="57">
      <c r="A57" s="3" t="s">
        <v>74</v>
      </c>
      <c r="B57" s="15" t="s">
        <v>75</v>
      </c>
      <c r="C57" s="12">
        <v>42462.0</v>
      </c>
      <c r="D57" s="6">
        <v>87.0</v>
      </c>
      <c r="E57" s="6">
        <v>1.0</v>
      </c>
      <c r="F57" s="6">
        <v>0.0</v>
      </c>
      <c r="G57" s="6">
        <v>0.0</v>
      </c>
      <c r="H57" s="2" t="str">
        <f t="shared" si="1"/>
        <v>9.7</v>
      </c>
      <c r="I57" s="2" t="str">
        <f t="shared" si="2"/>
        <v>0.000639251351</v>
      </c>
      <c r="J57" s="2" t="str">
        <f t="shared" si="3"/>
        <v>0.0001241779611</v>
      </c>
      <c r="K57" s="7">
        <v>5.14786476868327</v>
      </c>
    </row>
    <row r="58">
      <c r="A58" s="3" t="s">
        <v>76</v>
      </c>
      <c r="B58" s="6" t="s">
        <v>77</v>
      </c>
      <c r="C58" s="14">
        <v>42494.0</v>
      </c>
      <c r="D58" s="6">
        <v>3.0</v>
      </c>
      <c r="E58" s="6">
        <v>0.0</v>
      </c>
      <c r="F58" s="6">
        <v>0.0</v>
      </c>
      <c r="G58" s="6">
        <v>0.0</v>
      </c>
      <c r="H58" s="2" t="str">
        <f t="shared" si="1"/>
        <v>0.3</v>
      </c>
      <c r="I58" s="2" t="str">
        <f t="shared" si="2"/>
        <v>0.00001977066034</v>
      </c>
      <c r="J58" s="2" t="str">
        <f t="shared" si="3"/>
        <v>0.000003840555498</v>
      </c>
      <c r="K58" s="7">
        <v>5.14786476868327</v>
      </c>
    </row>
    <row r="59">
      <c r="A59" s="3" t="s">
        <v>78</v>
      </c>
      <c r="B59" s="6" t="s">
        <v>79</v>
      </c>
      <c r="C59" s="12">
        <v>42432.0</v>
      </c>
      <c r="D59" s="6">
        <v>162.0</v>
      </c>
      <c r="E59" s="6">
        <v>2.0</v>
      </c>
      <c r="F59" s="6">
        <v>0.0</v>
      </c>
      <c r="G59" s="6">
        <v>0.0</v>
      </c>
      <c r="H59" s="2" t="str">
        <f t="shared" si="1"/>
        <v>18.2</v>
      </c>
      <c r="I59" s="2" t="str">
        <f t="shared" si="2"/>
        <v>0.001199420061</v>
      </c>
      <c r="J59" s="2" t="str">
        <f t="shared" si="3"/>
        <v>0.0002329937002</v>
      </c>
      <c r="K59" s="7">
        <v>5.14786476868327</v>
      </c>
    </row>
    <row r="60">
      <c r="A60" s="3" t="s">
        <v>80</v>
      </c>
      <c r="B60" s="6" t="s">
        <v>81</v>
      </c>
      <c r="C60" s="14">
        <v>42510.0</v>
      </c>
      <c r="D60" s="6">
        <v>9.0</v>
      </c>
      <c r="E60" s="6">
        <v>1.0</v>
      </c>
      <c r="F60" s="6">
        <v>0.0</v>
      </c>
      <c r="G60" s="6">
        <v>0.0</v>
      </c>
      <c r="H60" s="2" t="str">
        <f t="shared" si="1"/>
        <v>1.9</v>
      </c>
      <c r="I60" s="2" t="str">
        <f t="shared" si="2"/>
        <v>0.0001252141822</v>
      </c>
      <c r="J60" s="2" t="str">
        <f t="shared" si="3"/>
        <v>0.00002432351815</v>
      </c>
      <c r="K60" s="7">
        <v>5.14786476868327</v>
      </c>
    </row>
    <row r="61">
      <c r="A61" s="3" t="s">
        <v>82</v>
      </c>
      <c r="B61" s="6" t="s">
        <v>83</v>
      </c>
      <c r="C61" s="12">
        <v>42410.0</v>
      </c>
      <c r="D61" s="6">
        <v>331.0</v>
      </c>
      <c r="E61" s="6">
        <v>8.0</v>
      </c>
      <c r="F61" s="6">
        <v>0.0</v>
      </c>
      <c r="G61" s="6">
        <v>1.0</v>
      </c>
      <c r="H61" s="2" t="str">
        <f t="shared" si="1"/>
        <v>46.1</v>
      </c>
      <c r="I61" s="2" t="str">
        <f t="shared" si="2"/>
        <v>0.003038091472</v>
      </c>
      <c r="J61" s="2" t="str">
        <f t="shared" si="3"/>
        <v>0.0005901653615</v>
      </c>
      <c r="K61" s="7">
        <v>5.14786476868327</v>
      </c>
    </row>
    <row r="62">
      <c r="A62" s="3" t="s">
        <v>84</v>
      </c>
      <c r="B62" s="6" t="s">
        <v>85</v>
      </c>
      <c r="C62" s="12">
        <v>42355.0</v>
      </c>
      <c r="D62" s="6">
        <v>4.0</v>
      </c>
      <c r="E62" s="6">
        <v>0.0</v>
      </c>
      <c r="F62" s="6">
        <v>0.0</v>
      </c>
      <c r="G62" s="6">
        <v>0.0</v>
      </c>
      <c r="H62" s="2" t="str">
        <f t="shared" si="1"/>
        <v>0.4</v>
      </c>
      <c r="I62" s="2" t="str">
        <f t="shared" si="2"/>
        <v>0.00002636088045</v>
      </c>
      <c r="J62" s="2" t="str">
        <f t="shared" si="3"/>
        <v>0.000005120740664</v>
      </c>
      <c r="K62" s="7">
        <v>5.14786476868327</v>
      </c>
    </row>
    <row r="63">
      <c r="A63" s="3" t="s">
        <v>86</v>
      </c>
      <c r="B63" s="6" t="s">
        <v>87</v>
      </c>
      <c r="C63" s="14">
        <v>42516.0</v>
      </c>
      <c r="D63" s="6">
        <v>3.0</v>
      </c>
      <c r="E63" s="6">
        <v>0.0</v>
      </c>
      <c r="F63" s="6">
        <v>0.0</v>
      </c>
      <c r="G63" s="6">
        <v>0.0</v>
      </c>
      <c r="H63" s="2" t="str">
        <f t="shared" si="1"/>
        <v>0.3</v>
      </c>
      <c r="I63" s="2" t="str">
        <f t="shared" si="2"/>
        <v>0.00001977066034</v>
      </c>
      <c r="J63" s="2" t="str">
        <f t="shared" si="3"/>
        <v>0.000003840555498</v>
      </c>
      <c r="K63" s="7">
        <v>5.14786476868327</v>
      </c>
    </row>
    <row r="64">
      <c r="A64" s="3" t="s">
        <v>88</v>
      </c>
      <c r="B64" s="6" t="s">
        <v>89</v>
      </c>
      <c r="C64" s="12">
        <v>42315.0</v>
      </c>
      <c r="D64" s="6">
        <v>17.0</v>
      </c>
      <c r="E64" s="6">
        <v>0.0</v>
      </c>
      <c r="F64" s="6">
        <v>0.0</v>
      </c>
      <c r="G64" s="6">
        <v>0.0</v>
      </c>
      <c r="H64" s="2" t="str">
        <f t="shared" si="1"/>
        <v>1.7</v>
      </c>
      <c r="I64" s="2" t="str">
        <f t="shared" si="2"/>
        <v>0.0001120337419</v>
      </c>
      <c r="J64" s="2" t="str">
        <f t="shared" si="3"/>
        <v>0.00002176314782</v>
      </c>
      <c r="K64" s="7">
        <v>5.14786476868327</v>
      </c>
    </row>
    <row r="65">
      <c r="A65" s="3" t="s">
        <v>90</v>
      </c>
      <c r="B65" s="6" t="s">
        <v>91</v>
      </c>
      <c r="C65" s="12">
        <v>42464.0</v>
      </c>
      <c r="D65" s="6">
        <v>410.0</v>
      </c>
      <c r="E65" s="6">
        <v>4.0</v>
      </c>
      <c r="F65" s="6">
        <v>0.0</v>
      </c>
      <c r="G65" s="6">
        <v>0.0</v>
      </c>
      <c r="H65" s="2" t="str">
        <f t="shared" si="1"/>
        <v>45</v>
      </c>
      <c r="I65" s="2" t="str">
        <f t="shared" si="2"/>
        <v>0.002965599051</v>
      </c>
      <c r="J65" s="2" t="str">
        <f t="shared" si="3"/>
        <v>0.0005760833247</v>
      </c>
      <c r="K65" s="7">
        <v>5.14786476868327</v>
      </c>
    </row>
    <row r="66">
      <c r="A66" s="3" t="s">
        <v>92</v>
      </c>
      <c r="B66" s="6" t="s">
        <v>93</v>
      </c>
      <c r="C66" s="12">
        <v>42373.0</v>
      </c>
      <c r="D66" s="6">
        <v>105.0</v>
      </c>
      <c r="E66" s="6">
        <v>0.0</v>
      </c>
      <c r="F66" s="6">
        <v>1.0</v>
      </c>
      <c r="G66" s="6">
        <v>0.0</v>
      </c>
      <c r="H66" s="2" t="str">
        <f t="shared" si="1"/>
        <v>9.5</v>
      </c>
      <c r="I66" s="2" t="str">
        <f t="shared" si="2"/>
        <v>0.0006260709108</v>
      </c>
      <c r="J66" s="2" t="str">
        <f t="shared" si="3"/>
        <v>0.0001216175908</v>
      </c>
      <c r="K66" s="7">
        <v>5.14786476868327</v>
      </c>
    </row>
    <row r="67">
      <c r="A67" s="3" t="s">
        <v>94</v>
      </c>
      <c r="B67" s="2" t="s">
        <v>95</v>
      </c>
      <c r="C67" s="16">
        <v>42400.0</v>
      </c>
      <c r="D67" s="6">
        <v>1700.0</v>
      </c>
      <c r="E67" s="6">
        <v>116.0</v>
      </c>
      <c r="F67" s="6">
        <v>2.0</v>
      </c>
      <c r="G67" s="6">
        <v>39.0</v>
      </c>
      <c r="H67" s="2" t="str">
        <f t="shared" si="1"/>
        <v>479</v>
      </c>
      <c r="I67" s="2" t="str">
        <f t="shared" si="2"/>
        <v>0.03156715434</v>
      </c>
      <c r="J67" s="2" t="str">
        <f t="shared" si="3"/>
        <v>0.006132086945</v>
      </c>
      <c r="K67" s="7">
        <v>5.14786476868327</v>
      </c>
    </row>
    <row r="68">
      <c r="A68" s="3" t="s">
        <v>96</v>
      </c>
      <c r="B68" s="6" t="s">
        <v>97</v>
      </c>
      <c r="C68" s="12">
        <v>42530.0</v>
      </c>
      <c r="D68" s="6">
        <v>10.0</v>
      </c>
      <c r="E68" s="6">
        <v>0.0</v>
      </c>
      <c r="F68" s="6">
        <v>0.0</v>
      </c>
      <c r="G68" s="6">
        <v>0.0</v>
      </c>
      <c r="H68" s="2" t="str">
        <f t="shared" si="1"/>
        <v>1</v>
      </c>
      <c r="I68" s="2" t="str">
        <f t="shared" si="2"/>
        <v>0.00006590220113</v>
      </c>
      <c r="J68" s="2" t="str">
        <f t="shared" si="3"/>
        <v>0.00001280185166</v>
      </c>
      <c r="K68" s="7">
        <v>5.14786476868327</v>
      </c>
    </row>
    <row r="69">
      <c r="A69" s="3" t="s">
        <v>98</v>
      </c>
      <c r="B69" s="6" t="s">
        <v>99</v>
      </c>
      <c r="C69" s="12">
        <v>42179.0</v>
      </c>
      <c r="D69" s="6">
        <v>4236.0</v>
      </c>
      <c r="E69" s="6">
        <v>334.0</v>
      </c>
      <c r="F69" s="6">
        <v>16.0</v>
      </c>
      <c r="G69" s="6">
        <v>81.0</v>
      </c>
      <c r="H69" s="2" t="str">
        <f t="shared" si="1"/>
        <v>1146.6</v>
      </c>
      <c r="I69" s="2" t="str">
        <f t="shared" si="2"/>
        <v>0.07556346382</v>
      </c>
      <c r="J69" s="2" t="str">
        <f t="shared" si="3"/>
        <v>0.01467860311</v>
      </c>
      <c r="K69" s="7">
        <v>5.14786476868327</v>
      </c>
    </row>
    <row r="70">
      <c r="A70" s="3" t="s">
        <v>100</v>
      </c>
      <c r="B70" s="6" t="s">
        <v>101</v>
      </c>
      <c r="C70" s="12">
        <v>42488.0</v>
      </c>
      <c r="D70" s="6">
        <v>11.0</v>
      </c>
      <c r="E70" s="6">
        <v>1.0</v>
      </c>
      <c r="F70" s="6">
        <v>0.0</v>
      </c>
      <c r="G70" s="6">
        <v>0.0</v>
      </c>
      <c r="H70" s="2" t="str">
        <f t="shared" si="1"/>
        <v>2.1</v>
      </c>
      <c r="I70" s="2" t="str">
        <f t="shared" si="2"/>
        <v>0.0001383946224</v>
      </c>
      <c r="J70" s="2" t="str">
        <f t="shared" si="3"/>
        <v>0.00002688388849</v>
      </c>
      <c r="K70" s="7">
        <v>5.14786476868327</v>
      </c>
    </row>
    <row r="71">
      <c r="A71" s="3" t="s">
        <v>102</v>
      </c>
      <c r="B71" s="6" t="s">
        <v>103</v>
      </c>
      <c r="C71" s="12">
        <v>42324.0</v>
      </c>
      <c r="D71" s="6">
        <v>136.0</v>
      </c>
      <c r="E71" s="6">
        <v>1.0</v>
      </c>
      <c r="F71" s="6">
        <v>0.0</v>
      </c>
      <c r="G71" s="6">
        <v>0.0</v>
      </c>
      <c r="H71" s="2" t="str">
        <f t="shared" si="1"/>
        <v>14.6</v>
      </c>
      <c r="I71" s="2" t="str">
        <f t="shared" si="2"/>
        <v>0.0009621721365</v>
      </c>
      <c r="J71" s="2" t="str">
        <f t="shared" si="3"/>
        <v>0.0001869070342</v>
      </c>
      <c r="K71" s="7">
        <v>5.14786476868327</v>
      </c>
    </row>
    <row r="72">
      <c r="A72" s="6" t="s">
        <v>104</v>
      </c>
      <c r="B72" s="6" t="s">
        <v>105</v>
      </c>
      <c r="C72" s="12">
        <v>42324.0</v>
      </c>
      <c r="D72" s="6">
        <v>65.0</v>
      </c>
      <c r="E72" s="6">
        <v>1.0</v>
      </c>
      <c r="F72" s="6">
        <v>0.0</v>
      </c>
      <c r="G72" s="6">
        <v>0.0</v>
      </c>
      <c r="H72" s="2" t="str">
        <f t="shared" si="1"/>
        <v>7.5</v>
      </c>
      <c r="I72" s="2" t="str">
        <f t="shared" si="2"/>
        <v>0.0004942665085</v>
      </c>
      <c r="J72" s="2" t="str">
        <f t="shared" si="3"/>
        <v>0.00009601388745</v>
      </c>
      <c r="K72" s="7">
        <v>5.14786476868327</v>
      </c>
    </row>
    <row r="73">
      <c r="A73" s="3" t="s">
        <v>106</v>
      </c>
      <c r="B73" s="6" t="s">
        <v>107</v>
      </c>
      <c r="C73" s="12">
        <v>42352.0</v>
      </c>
      <c r="D73" s="6">
        <v>17522.0</v>
      </c>
      <c r="E73" s="6">
        <v>806.0</v>
      </c>
      <c r="F73" s="6">
        <v>33.0</v>
      </c>
      <c r="G73" s="6">
        <v>230.0</v>
      </c>
      <c r="H73" s="2" t="str">
        <f t="shared" si="1"/>
        <v>3675.2</v>
      </c>
      <c r="I73" s="2" t="str">
        <f t="shared" si="2"/>
        <v>0.2422037696</v>
      </c>
      <c r="J73" s="2" t="str">
        <f t="shared" si="3"/>
        <v>0.04704936522</v>
      </c>
      <c r="K73" s="7">
        <v>5.14786476868327</v>
      </c>
    </row>
    <row r="74">
      <c r="A74" s="3" t="s">
        <v>108</v>
      </c>
      <c r="B74" s="6" t="s">
        <v>109</v>
      </c>
      <c r="C74" s="14">
        <v>42136.0</v>
      </c>
      <c r="D74" s="6">
        <v>106770.0</v>
      </c>
      <c r="E74" s="6">
        <v>1727.0</v>
      </c>
      <c r="F74" s="6">
        <v>19.0</v>
      </c>
      <c r="G74" s="6">
        <v>85.0</v>
      </c>
      <c r="H74" s="2" t="str">
        <f t="shared" si="1"/>
        <v>12810</v>
      </c>
      <c r="I74" s="2" t="str">
        <f t="shared" si="2"/>
        <v>0.8442071965</v>
      </c>
      <c r="J74" s="2" t="str">
        <f t="shared" si="3"/>
        <v>0.1639917198</v>
      </c>
      <c r="K74" s="7">
        <v>5.14786476868327</v>
      </c>
    </row>
    <row r="75">
      <c r="A75" s="3" t="s">
        <v>110</v>
      </c>
      <c r="B75" s="6" t="s">
        <v>111</v>
      </c>
      <c r="C75" s="12">
        <v>42304.0</v>
      </c>
      <c r="D75" s="6">
        <v>20455.0</v>
      </c>
      <c r="E75" s="6">
        <v>559.0</v>
      </c>
      <c r="F75" s="6">
        <v>36.0</v>
      </c>
      <c r="G75" s="6">
        <v>427.0</v>
      </c>
      <c r="H75" s="2" t="str">
        <f t="shared" si="1"/>
        <v>4703.5</v>
      </c>
      <c r="I75" s="2" t="str">
        <f t="shared" si="2"/>
        <v>0.309971003</v>
      </c>
      <c r="J75" s="2" t="str">
        <f t="shared" si="3"/>
        <v>0.06021350928</v>
      </c>
      <c r="K75" s="7">
        <v>5.14786476868327</v>
      </c>
    </row>
    <row r="76">
      <c r="A76" s="6" t="s">
        <v>112</v>
      </c>
      <c r="B76" s="6" t="s">
        <v>113</v>
      </c>
      <c r="C76" s="12">
        <v>42240.0</v>
      </c>
      <c r="D76" s="6">
        <v>107.0</v>
      </c>
      <c r="E76" s="6">
        <v>0.0</v>
      </c>
      <c r="F76" s="6">
        <v>0.0</v>
      </c>
      <c r="G76" s="6">
        <v>0.0</v>
      </c>
      <c r="H76" s="2" t="str">
        <f t="shared" si="1"/>
        <v>10.7</v>
      </c>
      <c r="I76" s="2" t="str">
        <f t="shared" si="2"/>
        <v>0.0007051535521</v>
      </c>
      <c r="J76" s="2" t="str">
        <f t="shared" si="3"/>
        <v>0.0001369798128</v>
      </c>
      <c r="K76" s="7">
        <v>5.14786476868327</v>
      </c>
    </row>
    <row r="77">
      <c r="A77" s="6" t="s">
        <v>114</v>
      </c>
      <c r="B77" s="6" t="s">
        <v>115</v>
      </c>
      <c r="C77" s="12">
        <v>42366.0</v>
      </c>
      <c r="D77" s="6">
        <v>35.0</v>
      </c>
      <c r="E77" s="6">
        <v>0.0</v>
      </c>
      <c r="F77" s="6">
        <v>0.0</v>
      </c>
      <c r="G77" s="6">
        <v>0.0</v>
      </c>
      <c r="H77" s="2" t="str">
        <f t="shared" si="1"/>
        <v>3.5</v>
      </c>
      <c r="I77" s="2" t="str">
        <f t="shared" si="2"/>
        <v>0.000230657704</v>
      </c>
      <c r="J77" s="2" t="str">
        <f t="shared" si="3"/>
        <v>0.00004480648081</v>
      </c>
      <c r="K77" s="7">
        <v>5.14786476868327</v>
      </c>
    </row>
    <row r="78">
      <c r="A78" s="6" t="s">
        <v>116</v>
      </c>
      <c r="B78" s="6" t="s">
        <v>117</v>
      </c>
      <c r="C78" s="12">
        <v>42278.0</v>
      </c>
      <c r="D78" s="6">
        <v>542.0</v>
      </c>
      <c r="E78" s="6">
        <v>2.0</v>
      </c>
      <c r="F78" s="6">
        <v>1.0</v>
      </c>
      <c r="G78" s="6">
        <v>2.0</v>
      </c>
      <c r="H78" s="2" t="str">
        <f t="shared" si="1"/>
        <v>65.2</v>
      </c>
      <c r="I78" s="2" t="str">
        <f t="shared" si="2"/>
        <v>0.004296823514</v>
      </c>
      <c r="J78" s="2" t="str">
        <f t="shared" si="3"/>
        <v>0.0008346807282</v>
      </c>
      <c r="K78" s="7">
        <v>5.14786476868327</v>
      </c>
    </row>
    <row r="79">
      <c r="A79" s="6" t="s">
        <v>118</v>
      </c>
      <c r="B79" s="17" t="s">
        <v>119</v>
      </c>
      <c r="C79" s="12">
        <v>42530.0</v>
      </c>
      <c r="D79" s="6">
        <v>26.0</v>
      </c>
      <c r="E79" s="6">
        <v>0.0</v>
      </c>
      <c r="F79" s="6">
        <v>0.0</v>
      </c>
      <c r="G79" s="6">
        <v>0.0</v>
      </c>
      <c r="H79" s="2" t="str">
        <f t="shared" si="1"/>
        <v>2.6</v>
      </c>
      <c r="I79" s="2" t="str">
        <f t="shared" si="2"/>
        <v>0.0001713457229</v>
      </c>
      <c r="J79" s="2" t="str">
        <f t="shared" si="3"/>
        <v>0.00003328481432</v>
      </c>
      <c r="K79" s="7">
        <v>5.14786476868327</v>
      </c>
    </row>
    <row r="80">
      <c r="A80" s="6" t="s">
        <v>120</v>
      </c>
      <c r="B80" s="6" t="s">
        <v>121</v>
      </c>
      <c r="C80" s="12">
        <v>42384.0</v>
      </c>
      <c r="D80" s="6">
        <v>173.0</v>
      </c>
      <c r="E80" s="6">
        <v>22.0</v>
      </c>
      <c r="F80" s="6">
        <v>0.0</v>
      </c>
      <c r="G80" s="6">
        <v>2.0</v>
      </c>
      <c r="H80" s="2" t="str">
        <f t="shared" si="1"/>
        <v>49.3</v>
      </c>
      <c r="I80" s="2" t="str">
        <f t="shared" si="2"/>
        <v>0.003248978516</v>
      </c>
      <c r="J80" s="2" t="str">
        <f t="shared" si="3"/>
        <v>0.0006311312868</v>
      </c>
      <c r="K80" s="7">
        <v>5.14786476868327</v>
      </c>
    </row>
    <row r="81">
      <c r="A81" s="6" t="s">
        <v>122</v>
      </c>
      <c r="B81" s="6" t="s">
        <v>123</v>
      </c>
      <c r="C81" s="12">
        <v>42389.0</v>
      </c>
      <c r="D81" s="6">
        <v>55.0</v>
      </c>
      <c r="E81" s="6">
        <v>0.0</v>
      </c>
      <c r="F81" s="6">
        <v>0.0</v>
      </c>
      <c r="G81" s="6">
        <v>0.0</v>
      </c>
      <c r="H81" s="2" t="str">
        <f t="shared" si="1"/>
        <v>5.5</v>
      </c>
      <c r="I81" s="2" t="str">
        <f t="shared" si="2"/>
        <v>0.0003624621062</v>
      </c>
      <c r="J81" s="2" t="str">
        <f t="shared" si="3"/>
        <v>0.00007041018413</v>
      </c>
      <c r="K81" s="7">
        <v>5.14786476868327</v>
      </c>
    </row>
    <row r="82">
      <c r="A82" s="6" t="s">
        <v>124</v>
      </c>
      <c r="B82" s="6" t="s">
        <v>121</v>
      </c>
      <c r="C82" s="12">
        <v>42254.0</v>
      </c>
      <c r="D82" s="6">
        <v>142.0</v>
      </c>
      <c r="E82" s="6">
        <v>8.0</v>
      </c>
      <c r="F82" s="6">
        <v>0.0</v>
      </c>
      <c r="G82" s="6">
        <v>0.0</v>
      </c>
      <c r="H82" s="2" t="str">
        <f t="shared" si="1"/>
        <v>22.2</v>
      </c>
      <c r="I82" s="2" t="str">
        <f t="shared" si="2"/>
        <v>0.001463028865</v>
      </c>
      <c r="J82" s="2" t="str">
        <f t="shared" si="3"/>
        <v>0.0002842011068</v>
      </c>
      <c r="K82" s="7">
        <v>5.14786476868327</v>
      </c>
    </row>
    <row r="83">
      <c r="A83" s="6" t="s">
        <v>13</v>
      </c>
      <c r="B83" s="6" t="s">
        <v>125</v>
      </c>
      <c r="C83" s="12">
        <v>42269.0</v>
      </c>
      <c r="D83" s="6">
        <v>228.0</v>
      </c>
      <c r="E83" s="6">
        <v>2.0</v>
      </c>
      <c r="F83" s="6">
        <v>1.0</v>
      </c>
      <c r="G83" s="6">
        <v>0.0</v>
      </c>
      <c r="H83" s="2" t="str">
        <f t="shared" si="1"/>
        <v>23.8</v>
      </c>
      <c r="I83" s="2" t="str">
        <f t="shared" si="2"/>
        <v>0.001568472387</v>
      </c>
      <c r="J83" s="2" t="str">
        <f t="shared" si="3"/>
        <v>0.0003046840695</v>
      </c>
      <c r="K83" s="7">
        <v>5.14786476868327</v>
      </c>
    </row>
    <row r="84">
      <c r="A84" s="6" t="s">
        <v>41</v>
      </c>
      <c r="B84" s="6" t="s">
        <v>126</v>
      </c>
      <c r="C84" s="14">
        <v>42215.0</v>
      </c>
      <c r="D84" s="6">
        <v>16.0</v>
      </c>
      <c r="E84" s="6">
        <v>0.0</v>
      </c>
      <c r="F84" s="6">
        <v>0.0</v>
      </c>
      <c r="G84" s="6">
        <v>0.0</v>
      </c>
      <c r="H84" s="2" t="str">
        <f t="shared" si="1"/>
        <v>1.6</v>
      </c>
      <c r="I84" s="2" t="str">
        <f t="shared" si="2"/>
        <v>0.0001054435218</v>
      </c>
      <c r="J84" s="2" t="str">
        <f t="shared" si="3"/>
        <v>0.00002048296266</v>
      </c>
      <c r="K84" s="7">
        <v>5.14786476868327</v>
      </c>
    </row>
    <row r="85">
      <c r="A85" s="6" t="s">
        <v>127</v>
      </c>
      <c r="B85" s="6" t="s">
        <v>128</v>
      </c>
      <c r="C85" s="12">
        <v>41867.0</v>
      </c>
      <c r="D85" s="6">
        <v>12579.0</v>
      </c>
      <c r="E85" s="6">
        <v>121.0</v>
      </c>
      <c r="F85" s="6">
        <v>6.0</v>
      </c>
      <c r="G85" s="6">
        <v>12.0</v>
      </c>
      <c r="H85" s="2" t="str">
        <f t="shared" si="1"/>
        <v>1432.9</v>
      </c>
      <c r="I85" s="2" t="str">
        <f t="shared" si="2"/>
        <v>0.094431264</v>
      </c>
      <c r="J85" s="2" t="str">
        <f t="shared" si="3"/>
        <v>0.01834377324</v>
      </c>
      <c r="K85" s="7">
        <v>5.14786476868327</v>
      </c>
    </row>
    <row r="86">
      <c r="A86" s="6" t="s">
        <v>129</v>
      </c>
      <c r="B86" s="6" t="s">
        <v>130</v>
      </c>
      <c r="C86" s="14">
        <v>42143.0</v>
      </c>
      <c r="D86" s="6">
        <v>4219.0</v>
      </c>
      <c r="E86" s="6">
        <v>74.0</v>
      </c>
      <c r="F86" s="6">
        <v>4.0</v>
      </c>
      <c r="G86" s="6">
        <v>18.0</v>
      </c>
      <c r="H86" s="2" t="str">
        <f t="shared" si="1"/>
        <v>581.9</v>
      </c>
      <c r="I86" s="2" t="str">
        <f t="shared" si="2"/>
        <v>0.03834849084</v>
      </c>
      <c r="J86" s="2" t="str">
        <f t="shared" si="3"/>
        <v>0.007449397481</v>
      </c>
      <c r="K86" s="7">
        <v>5.14786476868327</v>
      </c>
    </row>
    <row r="87">
      <c r="A87" s="6" t="s">
        <v>131</v>
      </c>
      <c r="B87" s="15" t="s">
        <v>132</v>
      </c>
      <c r="C87" s="12">
        <v>41606.0</v>
      </c>
      <c r="D87" s="6">
        <v>2417.0</v>
      </c>
      <c r="E87" s="6">
        <v>6.0</v>
      </c>
      <c r="F87" s="6">
        <v>0.0</v>
      </c>
      <c r="G87" s="6">
        <v>2.0</v>
      </c>
      <c r="H87" s="2" t="str">
        <f t="shared" si="1"/>
        <v>257.7</v>
      </c>
      <c r="I87" s="2" t="str">
        <f t="shared" si="2"/>
        <v>0.01698299723</v>
      </c>
      <c r="J87" s="2" t="str">
        <f t="shared" si="3"/>
        <v>0.003299037173</v>
      </c>
      <c r="K87" s="7">
        <v>5.14786476868327</v>
      </c>
    </row>
    <row r="88">
      <c r="A88" s="6" t="s">
        <v>133</v>
      </c>
      <c r="B88" s="6" t="s">
        <v>134</v>
      </c>
      <c r="C88" s="14">
        <v>42137.0</v>
      </c>
      <c r="D88" s="6">
        <v>1139.0</v>
      </c>
      <c r="E88" s="6">
        <v>7.0</v>
      </c>
      <c r="F88" s="6">
        <v>0.0</v>
      </c>
      <c r="G88" s="6">
        <v>0.0</v>
      </c>
      <c r="H88" s="2" t="str">
        <f t="shared" si="1"/>
        <v>120.9</v>
      </c>
      <c r="I88" s="2" t="str">
        <f t="shared" si="2"/>
        <v>0.007967576117</v>
      </c>
      <c r="J88" s="2" t="str">
        <f t="shared" si="3"/>
        <v>0.001547743866</v>
      </c>
      <c r="K88" s="7">
        <v>5.14786476868327</v>
      </c>
    </row>
    <row r="89">
      <c r="A89" s="6" t="s">
        <v>135</v>
      </c>
      <c r="B89" s="6" t="s">
        <v>136</v>
      </c>
      <c r="C89" s="14">
        <v>40667.0</v>
      </c>
      <c r="D89" s="6">
        <v>1443.0</v>
      </c>
      <c r="E89" s="6">
        <v>8.0</v>
      </c>
      <c r="F89" s="6">
        <v>1.0</v>
      </c>
      <c r="G89" s="6">
        <v>0.0</v>
      </c>
      <c r="H89" s="2" t="str">
        <f t="shared" si="1"/>
        <v>151.3</v>
      </c>
      <c r="I89" s="2" t="str">
        <f t="shared" si="2"/>
        <v>0.009971003032</v>
      </c>
      <c r="J89" s="2" t="str">
        <f t="shared" si="3"/>
        <v>0.001936920156</v>
      </c>
      <c r="K89" s="7">
        <v>5.14786476868327</v>
      </c>
    </row>
    <row r="90">
      <c r="A90" s="6" t="s">
        <v>137</v>
      </c>
      <c r="B90" s="6" t="s">
        <v>138</v>
      </c>
      <c r="C90" s="12">
        <v>41803.0</v>
      </c>
      <c r="D90" s="6">
        <v>701.0</v>
      </c>
      <c r="E90" s="6">
        <v>2.0</v>
      </c>
      <c r="F90" s="6">
        <v>1.0</v>
      </c>
      <c r="G90" s="6">
        <v>0.0</v>
      </c>
      <c r="H90" s="2" t="str">
        <f t="shared" si="1"/>
        <v>71.1</v>
      </c>
      <c r="I90" s="2" t="str">
        <f t="shared" si="2"/>
        <v>0.004685646501</v>
      </c>
      <c r="J90" s="2" t="str">
        <f t="shared" si="3"/>
        <v>0.000910211653</v>
      </c>
      <c r="K90" s="7">
        <v>5.14786476868327</v>
      </c>
    </row>
    <row r="91">
      <c r="A91" s="6" t="s">
        <v>139</v>
      </c>
      <c r="B91" s="6" t="s">
        <v>140</v>
      </c>
      <c r="C91" s="14">
        <v>74647.0</v>
      </c>
      <c r="D91" s="6">
        <v>890.0</v>
      </c>
      <c r="E91" s="6">
        <v>6.0</v>
      </c>
      <c r="F91" s="6">
        <v>0.0</v>
      </c>
      <c r="G91" s="6">
        <v>1.0</v>
      </c>
      <c r="H91" s="2" t="str">
        <f t="shared" si="1"/>
        <v>100</v>
      </c>
      <c r="I91" s="2" t="str">
        <f t="shared" si="2"/>
        <v>0.006590220113</v>
      </c>
      <c r="J91" s="2" t="str">
        <f t="shared" si="3"/>
        <v>0.001280185166</v>
      </c>
      <c r="K91" s="7">
        <v>5.14786476868327</v>
      </c>
    </row>
    <row r="92">
      <c r="A92" s="6" t="s">
        <v>141</v>
      </c>
      <c r="B92" s="6" t="s">
        <v>142</v>
      </c>
      <c r="C92" s="12">
        <v>41281.0</v>
      </c>
      <c r="D92" s="6">
        <v>1252.0</v>
      </c>
      <c r="E92" s="6">
        <v>11.0</v>
      </c>
      <c r="F92" s="6">
        <v>4.0</v>
      </c>
      <c r="G92" s="6">
        <v>0.0</v>
      </c>
      <c r="H92" s="2" t="str">
        <f t="shared" si="1"/>
        <v>132.2</v>
      </c>
      <c r="I92" s="2" t="str">
        <f t="shared" si="2"/>
        <v>0.00871227099</v>
      </c>
      <c r="J92" s="2" t="str">
        <f t="shared" si="3"/>
        <v>0.001692404789</v>
      </c>
      <c r="K92" s="7">
        <v>5.14786476868327</v>
      </c>
    </row>
    <row r="93">
      <c r="A93" s="6" t="s">
        <v>143</v>
      </c>
      <c r="B93" s="6" t="s">
        <v>144</v>
      </c>
      <c r="C93" s="12">
        <v>41092.0</v>
      </c>
      <c r="D93" s="6">
        <v>24603.0</v>
      </c>
      <c r="E93" s="6">
        <v>814.0</v>
      </c>
      <c r="F93" s="6">
        <v>50.0</v>
      </c>
      <c r="G93" s="6">
        <v>554.0</v>
      </c>
      <c r="H93" s="2" t="str">
        <f t="shared" si="1"/>
        <v>5994.3</v>
      </c>
      <c r="I93" s="2" t="str">
        <f t="shared" si="2"/>
        <v>0.3950375643</v>
      </c>
      <c r="J93" s="2" t="str">
        <f t="shared" si="3"/>
        <v>0.0767381394</v>
      </c>
      <c r="K93" s="7">
        <v>5.14786476868327</v>
      </c>
    </row>
    <row r="94">
      <c r="A94" s="6" t="s">
        <v>145</v>
      </c>
      <c r="B94" s="6" t="s">
        <v>146</v>
      </c>
      <c r="C94" s="12">
        <v>42256.0</v>
      </c>
      <c r="D94" s="6">
        <v>60.0</v>
      </c>
      <c r="E94" s="6">
        <v>1.0</v>
      </c>
      <c r="F94" s="6">
        <v>0.0</v>
      </c>
      <c r="G94" s="6">
        <v>0.0</v>
      </c>
      <c r="H94" s="2" t="str">
        <f t="shared" si="1"/>
        <v>7</v>
      </c>
      <c r="I94" s="2" t="str">
        <f t="shared" si="2"/>
        <v>0.0004613154079</v>
      </c>
      <c r="J94" s="2" t="str">
        <f t="shared" si="3"/>
        <v>0.00008961296162</v>
      </c>
      <c r="K94" s="7">
        <v>5.14786476868327</v>
      </c>
    </row>
    <row r="95">
      <c r="A95" s="6" t="s">
        <v>147</v>
      </c>
      <c r="B95" s="6" t="s">
        <v>148</v>
      </c>
      <c r="C95" s="12">
        <v>42436.0</v>
      </c>
      <c r="D95" s="6">
        <v>56.0</v>
      </c>
      <c r="E95" s="6">
        <v>2.0</v>
      </c>
      <c r="F95" s="6">
        <v>0.0</v>
      </c>
      <c r="G95" s="6">
        <v>0.0</v>
      </c>
      <c r="H95" s="2" t="str">
        <f t="shared" si="1"/>
        <v>7.6</v>
      </c>
      <c r="I95" s="2" t="str">
        <f t="shared" si="2"/>
        <v>0.0005008567286</v>
      </c>
      <c r="J95" s="2" t="str">
        <f t="shared" si="3"/>
        <v>0.00009729407261</v>
      </c>
      <c r="K95" s="7">
        <v>5.14786476868327</v>
      </c>
    </row>
    <row r="96">
      <c r="A96" s="6" t="s">
        <v>149</v>
      </c>
      <c r="B96" s="6" t="s">
        <v>150</v>
      </c>
      <c r="C96" s="12">
        <v>41101.0</v>
      </c>
      <c r="D96" s="6">
        <v>809.0</v>
      </c>
      <c r="E96" s="6">
        <v>9.0</v>
      </c>
      <c r="F96" s="6">
        <v>1.0</v>
      </c>
      <c r="G96" s="6">
        <v>0.0</v>
      </c>
      <c r="H96" s="2" t="str">
        <f t="shared" si="1"/>
        <v>88.9</v>
      </c>
      <c r="I96" s="2" t="str">
        <f t="shared" si="2"/>
        <v>0.005858705681</v>
      </c>
      <c r="J96" s="2" t="str">
        <f t="shared" si="3"/>
        <v>0.001138084613</v>
      </c>
      <c r="K96" s="7">
        <v>5.14786476868327</v>
      </c>
    </row>
    <row r="97">
      <c r="A97" s="6" t="s">
        <v>151</v>
      </c>
      <c r="B97" s="6" t="s">
        <v>152</v>
      </c>
      <c r="C97" s="12">
        <v>41346.0</v>
      </c>
      <c r="D97" s="6">
        <v>303.0</v>
      </c>
      <c r="E97" s="6">
        <v>2.0</v>
      </c>
      <c r="F97" s="6">
        <v>0.0</v>
      </c>
      <c r="G97" s="6">
        <v>0.0</v>
      </c>
      <c r="H97" s="2" t="str">
        <f t="shared" si="1"/>
        <v>32.3</v>
      </c>
      <c r="I97" s="2" t="str">
        <f t="shared" si="2"/>
        <v>0.002128641097</v>
      </c>
      <c r="J97" s="2" t="str">
        <f t="shared" si="3"/>
        <v>0.0004134998086</v>
      </c>
      <c r="K97" s="7">
        <v>5.14786476868327</v>
      </c>
    </row>
    <row r="98">
      <c r="A98" s="3" t="s">
        <v>153</v>
      </c>
      <c r="B98" s="4" t="str">
        <f>HYPERLINK("https://www.youtube.com/channel/UCXmYENYHkatkx1F3vy59bpA","Monika Reinke")</f>
        <v>Monika Reinke</v>
      </c>
      <c r="C98" s="5">
        <v>41759.0</v>
      </c>
      <c r="D98" s="6">
        <v>49.0</v>
      </c>
      <c r="E98" s="6">
        <v>1.0</v>
      </c>
      <c r="F98" s="6">
        <v>0.0</v>
      </c>
      <c r="G98" s="6">
        <v>0.0</v>
      </c>
      <c r="H98" s="2" t="str">
        <f t="shared" si="1"/>
        <v>5.9</v>
      </c>
      <c r="I98" s="2" t="str">
        <f t="shared" si="2"/>
        <v>0.0003888229867</v>
      </c>
      <c r="J98" s="2" t="str">
        <f t="shared" si="3"/>
        <v>0.00007553092479</v>
      </c>
      <c r="K98" s="7">
        <v>5.14786476868327</v>
      </c>
    </row>
    <row r="99">
      <c r="A99" s="3" t="s">
        <v>154</v>
      </c>
      <c r="B99" s="4" t="str">
        <f>HYPERLINK("https://www.youtube.com/channel/UCpMCgoAbVxq_R7mJ61lMhdA","Well.org")</f>
        <v>Well.org</v>
      </c>
      <c r="C99" s="5">
        <v>41437.0</v>
      </c>
      <c r="D99" s="6">
        <v>217.0</v>
      </c>
      <c r="E99" s="6">
        <v>0.0</v>
      </c>
      <c r="F99" s="6">
        <v>0.0</v>
      </c>
      <c r="G99" s="6">
        <v>0.0</v>
      </c>
      <c r="H99" s="2" t="str">
        <f t="shared" si="1"/>
        <v>21.7</v>
      </c>
      <c r="I99" s="2" t="str">
        <f t="shared" si="2"/>
        <v>0.001430077765</v>
      </c>
      <c r="J99" s="2" t="str">
        <f t="shared" si="3"/>
        <v>0.000277800181</v>
      </c>
      <c r="K99" s="7">
        <v>5.14786476868327</v>
      </c>
    </row>
    <row r="100">
      <c r="A100" s="3" t="s">
        <v>155</v>
      </c>
      <c r="B100" s="4" t="str">
        <f>HYPERLINK("https://www.youtube.com/channel/UCKlpy5IH-UPHbcG2mIMp-XA","DavidSuzukiFDN")</f>
        <v>DavidSuzukiFDN</v>
      </c>
      <c r="C100" s="8">
        <v>40673.0</v>
      </c>
      <c r="D100" s="6">
        <v>11100.0</v>
      </c>
      <c r="E100" s="6">
        <v>51.0</v>
      </c>
      <c r="F100" s="6">
        <v>0.0</v>
      </c>
      <c r="G100" s="6">
        <v>8.0</v>
      </c>
      <c r="H100" s="2" t="str">
        <f t="shared" si="1"/>
        <v>1201</v>
      </c>
      <c r="I100" s="2" t="str">
        <f t="shared" si="2"/>
        <v>0.07914854356</v>
      </c>
      <c r="J100" s="2" t="str">
        <f t="shared" si="3"/>
        <v>0.01537502384</v>
      </c>
      <c r="K100" s="7">
        <v>5.14786476868327</v>
      </c>
    </row>
    <row r="101">
      <c r="A101" s="3" t="s">
        <v>156</v>
      </c>
      <c r="B101" s="4" t="str">
        <f>HYPERLINK("https://www.youtube.com/channel/UCuhBl-h72LVv-KHJMzHI9aw","Competitive Enterprise Institute")</f>
        <v>Competitive Enterprise Institute</v>
      </c>
      <c r="C101" s="5">
        <v>40597.0</v>
      </c>
      <c r="D101" s="6">
        <v>2472.0</v>
      </c>
      <c r="E101" s="6">
        <v>24.0</v>
      </c>
      <c r="F101" s="6">
        <v>4.0</v>
      </c>
      <c r="G101" s="6">
        <v>6.0</v>
      </c>
      <c r="H101" s="2" t="str">
        <f t="shared" si="1"/>
        <v>297.2</v>
      </c>
      <c r="I101" s="2" t="str">
        <f t="shared" si="2"/>
        <v>0.01958613418</v>
      </c>
      <c r="J101" s="2" t="str">
        <f t="shared" si="3"/>
        <v>0.003804710313</v>
      </c>
      <c r="K101" s="7">
        <v>5.14786476868327</v>
      </c>
    </row>
    <row r="102">
      <c r="A102" s="3" t="s">
        <v>145</v>
      </c>
      <c r="B102" s="4" t="str">
        <f>HYPERLINK("https://www.youtube.com/channel/UCx3E4AsZtkVGj_B18LHq3YQ","RxWikiTV")</f>
        <v>RxWikiTV</v>
      </c>
      <c r="C102" s="5">
        <v>42276.0</v>
      </c>
      <c r="D102" s="6">
        <v>60.0</v>
      </c>
      <c r="E102" s="6">
        <v>1.0</v>
      </c>
      <c r="F102" s="6">
        <v>0.0</v>
      </c>
      <c r="G102" s="6">
        <v>0.0</v>
      </c>
      <c r="H102" s="2" t="str">
        <f t="shared" si="1"/>
        <v>7</v>
      </c>
      <c r="I102" s="2" t="str">
        <f t="shared" si="2"/>
        <v>0.0004613154079</v>
      </c>
      <c r="J102" s="2" t="str">
        <f t="shared" si="3"/>
        <v>0.00008961296162</v>
      </c>
      <c r="K102" s="7">
        <v>5.14786476868327</v>
      </c>
    </row>
    <row r="103">
      <c r="A103" s="3" t="s">
        <v>157</v>
      </c>
      <c r="B103" s="4" t="str">
        <f>HYPERLINK("https://www.youtube.com/channel/UCW7Ekpckk9shUf3N2dWl2Mg","t0asterd0g88")</f>
        <v>t0asterd0g88</v>
      </c>
      <c r="C103" s="8">
        <v>40672.0</v>
      </c>
      <c r="D103" s="6">
        <v>3529.0</v>
      </c>
      <c r="E103" s="6">
        <v>16.0</v>
      </c>
      <c r="F103" s="6">
        <v>0.0</v>
      </c>
      <c r="G103" s="6">
        <v>6.0</v>
      </c>
      <c r="H103" s="2" t="str">
        <f t="shared" si="1"/>
        <v>398.9</v>
      </c>
      <c r="I103" s="2" t="str">
        <f t="shared" si="2"/>
        <v>0.02628838803</v>
      </c>
      <c r="J103" s="2" t="str">
        <f t="shared" si="3"/>
        <v>0.005106658627</v>
      </c>
      <c r="K103" s="7">
        <v>5.14786476868327</v>
      </c>
    </row>
    <row r="104">
      <c r="A104" s="3" t="s">
        <v>158</v>
      </c>
      <c r="B104" s="4" t="str">
        <f>HYPERLINK("https://www.youtube.com/channel/UC3-4IWk8L3z6pyenoSqT8Xw","Toledoo Briaan")</f>
        <v>Toledoo Briaan</v>
      </c>
      <c r="C104" s="5">
        <v>41621.0</v>
      </c>
      <c r="D104" s="6">
        <v>704.0</v>
      </c>
      <c r="E104" s="6">
        <v>6.0</v>
      </c>
      <c r="F104" s="6">
        <v>0.0</v>
      </c>
      <c r="G104" s="6">
        <v>0.0</v>
      </c>
      <c r="H104" s="2" t="str">
        <f t="shared" si="1"/>
        <v>76.4</v>
      </c>
      <c r="I104" s="2" t="str">
        <f t="shared" si="2"/>
        <v>0.005034928167</v>
      </c>
      <c r="J104" s="2" t="str">
        <f t="shared" si="3"/>
        <v>0.0009780614668</v>
      </c>
      <c r="K104" s="7">
        <v>5.14786476868327</v>
      </c>
    </row>
    <row r="105">
      <c r="A105" s="3" t="s">
        <v>159</v>
      </c>
      <c r="B105" s="4" t="str">
        <f>HYPERLINK("https://www.youtube.com/channel/UCdV_dJ8tfxSKzixolBKKdxg","Above Science")</f>
        <v>Above Science</v>
      </c>
      <c r="C105" s="5">
        <v>41581.0</v>
      </c>
      <c r="D105" s="6">
        <v>29637.0</v>
      </c>
      <c r="E105" s="6">
        <v>68.0</v>
      </c>
      <c r="F105" s="6">
        <v>3.0</v>
      </c>
      <c r="G105" s="6">
        <v>6.0</v>
      </c>
      <c r="H105" s="2" t="str">
        <f t="shared" si="1"/>
        <v>3058.7</v>
      </c>
      <c r="I105" s="2" t="str">
        <f t="shared" si="2"/>
        <v>0.2015750626</v>
      </c>
      <c r="J105" s="2" t="str">
        <f t="shared" si="3"/>
        <v>0.03915702367</v>
      </c>
      <c r="K105" s="7">
        <v>5.14786476868327</v>
      </c>
    </row>
    <row r="106">
      <c r="A106" s="3" t="s">
        <v>160</v>
      </c>
      <c r="B106" s="4" t="str">
        <f>HYPERLINK("https://www.youtube.com/channel/UCCTRw6n8wzzVNIybym4uvaw","4wholeness")</f>
        <v>4wholeness</v>
      </c>
      <c r="C106" s="5">
        <v>41653.0</v>
      </c>
      <c r="D106" s="6">
        <v>32.0</v>
      </c>
      <c r="E106" s="6">
        <v>1.0</v>
      </c>
      <c r="F106" s="6">
        <v>0.0</v>
      </c>
      <c r="G106" s="6">
        <v>0.0</v>
      </c>
      <c r="H106" s="2" t="str">
        <f t="shared" si="1"/>
        <v>4.2</v>
      </c>
      <c r="I106" s="2" t="str">
        <f t="shared" si="2"/>
        <v>0.0002767892448</v>
      </c>
      <c r="J106" s="2" t="str">
        <f t="shared" si="3"/>
        <v>0.00005376777697</v>
      </c>
      <c r="K106" s="7">
        <v>5.14786476868327</v>
      </c>
    </row>
    <row r="107">
      <c r="A107" s="3" t="s">
        <v>131</v>
      </c>
      <c r="B107" s="4" t="str">
        <f>HYPERLINK("https://www.youtube.com/channel/UCmAoWKrvG4oIe7j_taqb_7A","Paul Cochrane")</f>
        <v>Paul Cochrane</v>
      </c>
      <c r="C107" s="5">
        <v>41606.0</v>
      </c>
      <c r="D107" s="6">
        <v>2417.0</v>
      </c>
      <c r="E107" s="6">
        <v>6.0</v>
      </c>
      <c r="F107" s="6">
        <v>0.0</v>
      </c>
      <c r="G107" s="6">
        <v>3.0</v>
      </c>
      <c r="H107" s="2" t="str">
        <f t="shared" si="1"/>
        <v>262.7</v>
      </c>
      <c r="I107" s="2" t="str">
        <f t="shared" si="2"/>
        <v>0.01731250824</v>
      </c>
      <c r="J107" s="2" t="str">
        <f t="shared" si="3"/>
        <v>0.003363046431</v>
      </c>
      <c r="K107" s="7">
        <v>5.14786476868327</v>
      </c>
    </row>
    <row r="108">
      <c r="A108" s="3" t="s">
        <v>161</v>
      </c>
      <c r="B108" s="4" t="str">
        <f>HYPERLINK("https://www.youtube.com/channel/UCPHxyJGmaf7mG34Z56l9aLg","Kriton Arsenis")</f>
        <v>Kriton Arsenis</v>
      </c>
      <c r="C108" s="5">
        <v>41025.0</v>
      </c>
      <c r="D108" s="6">
        <v>44.0</v>
      </c>
      <c r="E108" s="6">
        <v>0.0</v>
      </c>
      <c r="F108" s="6">
        <v>0.0</v>
      </c>
      <c r="G108" s="6">
        <v>0.0</v>
      </c>
      <c r="H108" s="2" t="str">
        <f t="shared" si="1"/>
        <v>4.4</v>
      </c>
      <c r="I108" s="2" t="str">
        <f t="shared" si="2"/>
        <v>0.000289969685</v>
      </c>
      <c r="J108" s="2" t="str">
        <f t="shared" si="3"/>
        <v>0.0000563281473</v>
      </c>
      <c r="K108" s="7">
        <v>5.14786476868327</v>
      </c>
    </row>
    <row r="109">
      <c r="A109" s="3" t="s">
        <v>137</v>
      </c>
      <c r="B109" s="4" t="str">
        <f>HYPERLINK("https://www.youtube.com/channel/UCrrpq7d2eH8Kzp1lbvc3G7w","Genova Diagnostics")</f>
        <v>Genova Diagnostics</v>
      </c>
      <c r="C109" s="5">
        <v>41803.0</v>
      </c>
      <c r="D109" s="6">
        <v>701.0</v>
      </c>
      <c r="E109" s="6">
        <v>2.0</v>
      </c>
      <c r="F109" s="6">
        <v>1.0</v>
      </c>
      <c r="G109" s="6">
        <v>0.0</v>
      </c>
      <c r="H109" s="2" t="str">
        <f t="shared" si="1"/>
        <v>71.1</v>
      </c>
      <c r="I109" s="2" t="str">
        <f t="shared" si="2"/>
        <v>0.004685646501</v>
      </c>
      <c r="J109" s="2" t="str">
        <f t="shared" si="3"/>
        <v>0.000910211653</v>
      </c>
      <c r="K109" s="7">
        <v>5.14786476868327</v>
      </c>
    </row>
    <row r="110">
      <c r="A110" s="3" t="s">
        <v>135</v>
      </c>
      <c r="B110" s="4" t="str">
        <f>HYPERLINK("https://www.youtube.com/channel/UCtE9VjKFcqEUGhmiM6-ppZA","CSPH: EHOH 6614")</f>
        <v>CSPH: EHOH 6614</v>
      </c>
      <c r="C110" s="8">
        <v>40667.0</v>
      </c>
      <c r="D110" s="6">
        <v>1443.0</v>
      </c>
      <c r="E110" s="6">
        <v>8.0</v>
      </c>
      <c r="F110" s="6">
        <v>1.0</v>
      </c>
      <c r="G110" s="6">
        <v>0.0</v>
      </c>
      <c r="H110" s="2" t="str">
        <f t="shared" si="1"/>
        <v>151.3</v>
      </c>
      <c r="I110" s="2" t="str">
        <f t="shared" si="2"/>
        <v>0.009971003032</v>
      </c>
      <c r="J110" s="2" t="str">
        <f t="shared" si="3"/>
        <v>0.001936920156</v>
      </c>
      <c r="K110" s="7">
        <v>5.14786476868327</v>
      </c>
    </row>
    <row r="111">
      <c r="A111" s="3" t="s">
        <v>141</v>
      </c>
      <c r="B111" s="4" t="str">
        <f>HYPERLINK("https://www.youtube.com/channel/UCo-2gR7lMv3oxvzSuJafPJQ","News Direct")</f>
        <v>News Direct</v>
      </c>
      <c r="C111" s="5">
        <v>41281.0</v>
      </c>
      <c r="D111" s="6">
        <v>1252.0</v>
      </c>
      <c r="E111" s="6">
        <v>11.0</v>
      </c>
      <c r="F111" s="6">
        <v>4.0</v>
      </c>
      <c r="G111" s="6">
        <v>0.0</v>
      </c>
      <c r="H111" s="2" t="str">
        <f t="shared" si="1"/>
        <v>132.2</v>
      </c>
      <c r="I111" s="2" t="str">
        <f t="shared" si="2"/>
        <v>0.00871227099</v>
      </c>
      <c r="J111" s="2" t="str">
        <f t="shared" si="3"/>
        <v>0.001692404789</v>
      </c>
      <c r="K111" s="7">
        <v>5.14786476868327</v>
      </c>
    </row>
    <row r="112">
      <c r="A112" s="3" t="s">
        <v>162</v>
      </c>
      <c r="B112" s="4" t="str">
        <f>HYPERLINK("https://www.youtube.com/channel/UC5gI4wshlCozPRgYaBIHREQ","msbeautyphile")</f>
        <v>msbeautyphile</v>
      </c>
      <c r="C112" s="8">
        <v>42508.0</v>
      </c>
      <c r="D112" s="6">
        <v>233.0</v>
      </c>
      <c r="E112" s="6">
        <v>18.0</v>
      </c>
      <c r="F112" s="6">
        <v>0.0</v>
      </c>
      <c r="G112" s="6">
        <v>3.0</v>
      </c>
      <c r="H112" s="2" t="str">
        <f t="shared" si="1"/>
        <v>56.3</v>
      </c>
      <c r="I112" s="2" t="str">
        <f t="shared" si="2"/>
        <v>0.003710293924</v>
      </c>
      <c r="J112" s="2" t="str">
        <f t="shared" si="3"/>
        <v>0.0007207442484</v>
      </c>
      <c r="K112" s="7">
        <v>5.14786476868327</v>
      </c>
    </row>
    <row r="113">
      <c r="A113" s="3" t="s">
        <v>163</v>
      </c>
      <c r="B113" s="18" t="s">
        <v>121</v>
      </c>
      <c r="C113" s="5">
        <v>42278.0</v>
      </c>
      <c r="D113" s="6">
        <v>318.0</v>
      </c>
      <c r="E113" s="6">
        <v>25.0</v>
      </c>
      <c r="F113" s="6">
        <v>0.0</v>
      </c>
      <c r="G113" s="6">
        <v>0.0</v>
      </c>
      <c r="H113" s="2" t="str">
        <f t="shared" si="1"/>
        <v>56.8</v>
      </c>
      <c r="I113" s="2" t="str">
        <f t="shared" si="2"/>
        <v>0.003743245024</v>
      </c>
      <c r="J113" s="2" t="str">
        <f t="shared" si="3"/>
        <v>0.0007271451743</v>
      </c>
      <c r="K113" s="7">
        <v>5.14786476868327</v>
      </c>
    </row>
    <row r="114">
      <c r="A114" s="3" t="s">
        <v>147</v>
      </c>
      <c r="B114" s="4" t="str">
        <f>HYPERLINK("https://www.youtube.com/channel/UCJmSX7ghommK3pwMLGNUvPA","wochit News")</f>
        <v>wochit News</v>
      </c>
      <c r="C114" s="5">
        <v>42436.0</v>
      </c>
      <c r="D114" s="6">
        <v>56.0</v>
      </c>
      <c r="E114" s="6">
        <v>2.0</v>
      </c>
      <c r="F114" s="6">
        <v>0.0</v>
      </c>
      <c r="G114" s="6">
        <v>0.0</v>
      </c>
      <c r="H114" s="2" t="str">
        <f t="shared" si="1"/>
        <v>7.6</v>
      </c>
      <c r="I114" s="2" t="str">
        <f t="shared" si="2"/>
        <v>0.0005008567286</v>
      </c>
      <c r="J114" s="2" t="str">
        <f t="shared" si="3"/>
        <v>0.00009729407261</v>
      </c>
      <c r="K114" s="7">
        <v>5.14786476868327</v>
      </c>
    </row>
    <row r="115">
      <c r="A115" s="3" t="s">
        <v>164</v>
      </c>
      <c r="B115" s="4" t="str">
        <f>HYPERLINK("https://www.youtube.com/channel/UCNqyKw3uHBXCrq84a66P5kA","catemuse")</f>
        <v>catemuse</v>
      </c>
      <c r="C115" s="5">
        <v>39466.0</v>
      </c>
      <c r="D115" s="6">
        <v>26284.0</v>
      </c>
      <c r="E115" s="6">
        <v>88.0</v>
      </c>
      <c r="F115" s="6">
        <v>5.0</v>
      </c>
      <c r="G115" s="6">
        <v>36.0</v>
      </c>
      <c r="H115" s="2" t="str">
        <f t="shared" si="1"/>
        <v>2891.4</v>
      </c>
      <c r="I115" s="2" t="str">
        <f t="shared" si="2"/>
        <v>0.1905496244</v>
      </c>
      <c r="J115" s="2" t="str">
        <f t="shared" si="3"/>
        <v>0.03701527389</v>
      </c>
      <c r="K115" s="7">
        <v>5.14786476868327</v>
      </c>
    </row>
    <row r="116">
      <c r="A116" s="3" t="s">
        <v>149</v>
      </c>
      <c r="B116" s="4" t="str">
        <f>HYPERLINK("https://www.youtube.com/channel/UC7iF00xgzIjeFlnyB578IsQ","RESenvsante")</f>
        <v>RESenvsante</v>
      </c>
      <c r="C116" s="5">
        <v>41101.0</v>
      </c>
      <c r="D116" s="6">
        <v>809.0</v>
      </c>
      <c r="E116" s="6">
        <v>9.0</v>
      </c>
      <c r="F116" s="6">
        <v>1.0</v>
      </c>
      <c r="G116" s="6">
        <v>0.0</v>
      </c>
      <c r="H116" s="2" t="str">
        <f t="shared" si="1"/>
        <v>88.9</v>
      </c>
      <c r="I116" s="2" t="str">
        <f t="shared" si="2"/>
        <v>0.005858705681</v>
      </c>
      <c r="J116" s="2" t="str">
        <f t="shared" si="3"/>
        <v>0.001138084613</v>
      </c>
      <c r="K116" s="7">
        <v>5.14786476868327</v>
      </c>
    </row>
    <row r="117">
      <c r="A117" s="3" t="s">
        <v>25</v>
      </c>
      <c r="B117" s="4" t="str">
        <f>HYPERLINK("https://www.youtube.com/channel/UCddn8dUxYdgJz3Qr5mjADtA","NutritionFacts.org")</f>
        <v>NutritionFacts.org</v>
      </c>
      <c r="C117" s="5">
        <v>42480.0</v>
      </c>
      <c r="D117" s="6">
        <v>29943.0</v>
      </c>
      <c r="E117" s="6">
        <v>578.0</v>
      </c>
      <c r="F117" s="6">
        <v>2.0</v>
      </c>
      <c r="G117" s="6">
        <v>62.0</v>
      </c>
      <c r="H117" s="2" t="str">
        <f t="shared" si="1"/>
        <v>3880.3</v>
      </c>
      <c r="I117" s="2" t="str">
        <f t="shared" si="2"/>
        <v>0.2557203111</v>
      </c>
      <c r="J117" s="2" t="str">
        <f t="shared" si="3"/>
        <v>0.049675025</v>
      </c>
      <c r="K117" s="7">
        <v>5.14786476868327</v>
      </c>
    </row>
    <row r="118">
      <c r="A118" s="3" t="s">
        <v>165</v>
      </c>
      <c r="B118" s="4" t="str">
        <f>HYPERLINK("https://www.youtube.com/channel/UCtE9VjKFcqEUGhmiM6-ppZA","CSPH: EHOH 6614")</f>
        <v>CSPH: EHOH 6614</v>
      </c>
      <c r="C118" s="8">
        <v>40679.0</v>
      </c>
      <c r="D118" s="6">
        <v>1901.0</v>
      </c>
      <c r="E118" s="6">
        <v>1.0</v>
      </c>
      <c r="F118" s="6">
        <v>2.0</v>
      </c>
      <c r="G118" s="6">
        <v>2.0</v>
      </c>
      <c r="H118" s="2" t="str">
        <f t="shared" si="1"/>
        <v>199.1</v>
      </c>
      <c r="I118" s="2" t="str">
        <f t="shared" si="2"/>
        <v>0.01312112825</v>
      </c>
      <c r="J118" s="2" t="str">
        <f t="shared" si="3"/>
        <v>0.002548848665</v>
      </c>
      <c r="K118" s="7">
        <v>5.14786476868327</v>
      </c>
    </row>
    <row r="119">
      <c r="A119" s="3" t="s">
        <v>120</v>
      </c>
      <c r="B119" s="15" t="s">
        <v>95</v>
      </c>
      <c r="C119" s="5">
        <v>42384.0</v>
      </c>
      <c r="D119" s="6">
        <v>173.0</v>
      </c>
      <c r="E119" s="6">
        <v>0.0</v>
      </c>
      <c r="F119" s="6">
        <v>0.0</v>
      </c>
      <c r="G119" s="6">
        <v>0.0</v>
      </c>
      <c r="H119" s="2" t="str">
        <f t="shared" si="1"/>
        <v>17.3</v>
      </c>
      <c r="I119" s="2" t="str">
        <f t="shared" si="2"/>
        <v>0.00114010808</v>
      </c>
      <c r="J119" s="2" t="str">
        <f t="shared" si="3"/>
        <v>0.0002214720337</v>
      </c>
      <c r="K119" s="7">
        <v>5.14786476868327</v>
      </c>
    </row>
    <row r="120">
      <c r="A120" s="3" t="s">
        <v>166</v>
      </c>
      <c r="B120" s="6" t="s">
        <v>167</v>
      </c>
      <c r="C120" s="5">
        <v>41346.0</v>
      </c>
      <c r="D120" s="6">
        <v>303.0</v>
      </c>
      <c r="E120" s="6">
        <v>1.0</v>
      </c>
      <c r="F120" s="6">
        <v>0.0</v>
      </c>
      <c r="G120" s="6">
        <v>0.0</v>
      </c>
      <c r="H120" s="2" t="str">
        <f t="shared" si="1"/>
        <v>31.3</v>
      </c>
      <c r="I120" s="2" t="str">
        <f t="shared" si="2"/>
        <v>0.002062738895</v>
      </c>
      <c r="J120" s="2" t="str">
        <f t="shared" si="3"/>
        <v>0.000400697957</v>
      </c>
      <c r="K120" s="7">
        <v>5.14786476868327</v>
      </c>
    </row>
    <row r="121">
      <c r="A121" s="3" t="s">
        <v>168</v>
      </c>
      <c r="B121" s="2" t="s">
        <v>95</v>
      </c>
      <c r="C121" s="5">
        <v>42286.0</v>
      </c>
      <c r="D121" s="6">
        <v>43.0</v>
      </c>
      <c r="E121" s="6">
        <v>1.0</v>
      </c>
      <c r="F121" s="6">
        <v>0.0</v>
      </c>
      <c r="G121" s="6">
        <v>0.0</v>
      </c>
      <c r="H121" s="2" t="str">
        <f t="shared" si="1"/>
        <v>5.3</v>
      </c>
      <c r="I121" s="2" t="str">
        <f t="shared" si="2"/>
        <v>0.000349281666</v>
      </c>
      <c r="J121" s="2" t="str">
        <f t="shared" si="3"/>
        <v>0.0000678498138</v>
      </c>
      <c r="K121" s="7">
        <v>5.14786476868327</v>
      </c>
    </row>
    <row r="122">
      <c r="A122" s="3" t="s">
        <v>169</v>
      </c>
      <c r="B122" s="4" t="str">
        <f>HYPERLINK("https://www.youtube.com/channel/UCkW6AIG7GsTkhtoqZbwaiUQ","friendsofvinyltoys")</f>
        <v>friendsofvinyltoys</v>
      </c>
      <c r="C122" s="5">
        <v>39351.0</v>
      </c>
      <c r="D122" s="19">
        <v>710.0</v>
      </c>
      <c r="E122" s="6">
        <v>1.0</v>
      </c>
      <c r="F122" s="6">
        <v>0.0</v>
      </c>
      <c r="G122" s="6">
        <v>0.0</v>
      </c>
      <c r="H122" s="2" t="str">
        <f t="shared" si="1"/>
        <v>72</v>
      </c>
      <c r="I122" s="2" t="str">
        <f t="shared" si="2"/>
        <v>0.004744958482</v>
      </c>
      <c r="J122" s="2" t="str">
        <f t="shared" si="3"/>
        <v>0.0009217333195</v>
      </c>
      <c r="K122" s="7">
        <v>5.14786476868327</v>
      </c>
    </row>
    <row r="123">
      <c r="A123" s="3" t="s">
        <v>170</v>
      </c>
      <c r="B123" s="4" t="str">
        <f>HYPERLINK("https://www.youtube.com/channel/UCtHWi_Mwj_Bu7TT1SjaI5Gw","STV News")</f>
        <v>STV News</v>
      </c>
      <c r="C123" s="8">
        <v>41045.0</v>
      </c>
      <c r="D123" s="6">
        <v>49.0</v>
      </c>
      <c r="E123" s="6">
        <v>2.0</v>
      </c>
      <c r="F123" s="6">
        <v>0.0</v>
      </c>
      <c r="G123" s="6">
        <v>0.0</v>
      </c>
      <c r="H123" s="2" t="str">
        <f t="shared" si="1"/>
        <v>6.9</v>
      </c>
      <c r="I123" s="2" t="str">
        <f t="shared" si="2"/>
        <v>0.0004547251878</v>
      </c>
      <c r="J123" s="2" t="str">
        <f t="shared" si="3"/>
        <v>0.00008833277645</v>
      </c>
      <c r="K123" s="7">
        <v>5.14786476868327</v>
      </c>
    </row>
    <row r="124">
      <c r="A124" s="3" t="s">
        <v>171</v>
      </c>
      <c r="B124" s="4" t="str">
        <f>HYPERLINK("https://www.youtube.com/channel/UCMf1mvGD12UoOevW3xtH3SA","Breast Cancer Fund")</f>
        <v>Breast Cancer Fund</v>
      </c>
      <c r="C124" s="5">
        <v>40805.0</v>
      </c>
      <c r="D124" s="6">
        <v>2323.0</v>
      </c>
      <c r="E124" s="6">
        <v>5.0</v>
      </c>
      <c r="F124" s="6">
        <v>2.0</v>
      </c>
      <c r="G124" s="6">
        <v>0.0</v>
      </c>
      <c r="H124" s="2" t="str">
        <f t="shared" si="1"/>
        <v>235.3</v>
      </c>
      <c r="I124" s="2" t="str">
        <f t="shared" si="2"/>
        <v>0.01550678793</v>
      </c>
      <c r="J124" s="2" t="str">
        <f t="shared" si="3"/>
        <v>0.003012275696</v>
      </c>
      <c r="K124" s="7">
        <v>5.14786476868327</v>
      </c>
    </row>
    <row r="125">
      <c r="A125" s="6" t="s">
        <v>149</v>
      </c>
      <c r="B125" s="6" t="s">
        <v>150</v>
      </c>
      <c r="C125" s="12">
        <v>41101.0</v>
      </c>
      <c r="D125" s="6">
        <v>809.0</v>
      </c>
      <c r="E125" s="6">
        <v>9.0</v>
      </c>
      <c r="F125" s="6">
        <v>1.0</v>
      </c>
      <c r="G125" s="6">
        <v>0.0</v>
      </c>
      <c r="H125" s="2" t="str">
        <f t="shared" si="1"/>
        <v>88.9</v>
      </c>
      <c r="I125" s="2" t="str">
        <f t="shared" si="2"/>
        <v>0.005858705681</v>
      </c>
      <c r="J125" s="2" t="str">
        <f t="shared" si="3"/>
        <v>0.001138084613</v>
      </c>
      <c r="K125" s="7">
        <v>5.14786476868327</v>
      </c>
    </row>
    <row r="126">
      <c r="A126" s="6" t="s">
        <v>151</v>
      </c>
      <c r="B126" s="6" t="s">
        <v>152</v>
      </c>
      <c r="C126" s="12">
        <v>41346.0</v>
      </c>
      <c r="D126" s="6">
        <v>303.0</v>
      </c>
      <c r="E126" s="6">
        <v>2.0</v>
      </c>
      <c r="F126" s="6">
        <v>0.0</v>
      </c>
      <c r="G126" s="6">
        <v>0.0</v>
      </c>
      <c r="H126" s="2" t="str">
        <f t="shared" si="1"/>
        <v>32.3</v>
      </c>
      <c r="I126" s="2" t="str">
        <f t="shared" si="2"/>
        <v>0.002128641097</v>
      </c>
      <c r="J126" s="2" t="str">
        <f t="shared" si="3"/>
        <v>0.0004134998086</v>
      </c>
      <c r="K126" s="7">
        <v>5.14786476868327</v>
      </c>
    </row>
    <row r="127">
      <c r="A127" s="6" t="s">
        <v>172</v>
      </c>
      <c r="B127" s="6" t="s">
        <v>121</v>
      </c>
      <c r="C127" s="12">
        <v>41351.0</v>
      </c>
      <c r="D127" s="6">
        <v>340.0</v>
      </c>
      <c r="E127" s="6">
        <v>7.0</v>
      </c>
      <c r="F127" s="6">
        <v>0.0</v>
      </c>
      <c r="G127" s="6">
        <v>0.0</v>
      </c>
      <c r="H127" s="2" t="str">
        <f t="shared" si="1"/>
        <v>41</v>
      </c>
      <c r="I127" s="2" t="str">
        <f t="shared" si="2"/>
        <v>0.002701990246</v>
      </c>
      <c r="J127" s="2" t="str">
        <f t="shared" si="3"/>
        <v>0.0005248759181</v>
      </c>
      <c r="K127" s="7">
        <v>5.14786476868327</v>
      </c>
    </row>
    <row r="128">
      <c r="A128" s="6" t="s">
        <v>173</v>
      </c>
      <c r="B128" s="6" t="s">
        <v>174</v>
      </c>
      <c r="C128" s="12">
        <v>42265.0</v>
      </c>
      <c r="D128" s="6">
        <v>20873.0</v>
      </c>
      <c r="E128" s="6">
        <v>14.0</v>
      </c>
      <c r="F128" s="6">
        <v>1.0</v>
      </c>
      <c r="G128" s="6">
        <v>2.0</v>
      </c>
      <c r="H128" s="2" t="str">
        <f t="shared" si="1"/>
        <v>2110.3</v>
      </c>
      <c r="I128" s="2" t="str">
        <f t="shared" si="2"/>
        <v>0.1390734151</v>
      </c>
      <c r="J128" s="2" t="str">
        <f t="shared" si="3"/>
        <v>0.02701574756</v>
      </c>
      <c r="K128" s="7">
        <v>5.14786476868327</v>
      </c>
    </row>
    <row r="129">
      <c r="A129" s="6" t="s">
        <v>175</v>
      </c>
      <c r="B129" s="6" t="s">
        <v>176</v>
      </c>
      <c r="C129" s="12">
        <v>41908.0</v>
      </c>
      <c r="D129" s="6">
        <v>47.0</v>
      </c>
      <c r="E129" s="6">
        <v>1.0</v>
      </c>
      <c r="F129" s="6">
        <v>0.0</v>
      </c>
      <c r="G129" s="6">
        <v>0.0</v>
      </c>
      <c r="H129" s="2" t="str">
        <f t="shared" si="1"/>
        <v>5.7</v>
      </c>
      <c r="I129" s="2" t="str">
        <f t="shared" si="2"/>
        <v>0.0003756425465</v>
      </c>
      <c r="J129" s="2" t="str">
        <f t="shared" si="3"/>
        <v>0.00007297055446</v>
      </c>
      <c r="K129" s="7">
        <v>5.14786476868327</v>
      </c>
    </row>
    <row r="130">
      <c r="A130" s="6" t="s">
        <v>177</v>
      </c>
      <c r="B130" s="2" t="s">
        <v>95</v>
      </c>
      <c r="C130" s="14">
        <v>41768.0</v>
      </c>
      <c r="D130" s="6">
        <v>35.0</v>
      </c>
      <c r="E130" s="6">
        <v>1.0</v>
      </c>
      <c r="F130" s="6">
        <v>0.0</v>
      </c>
      <c r="G130" s="6">
        <v>1.0</v>
      </c>
      <c r="H130" s="2" t="str">
        <f t="shared" si="1"/>
        <v>9.5</v>
      </c>
      <c r="I130" s="2" t="str">
        <f t="shared" si="2"/>
        <v>0.0006260709108</v>
      </c>
      <c r="J130" s="2" t="str">
        <f t="shared" si="3"/>
        <v>0.0001216175908</v>
      </c>
      <c r="K130" s="7">
        <v>5.14786476868327</v>
      </c>
    </row>
    <row r="131">
      <c r="A131" s="6" t="s">
        <v>178</v>
      </c>
      <c r="B131" s="6" t="s">
        <v>179</v>
      </c>
      <c r="C131" s="12">
        <v>41866.0</v>
      </c>
      <c r="D131" s="6">
        <v>1490.0</v>
      </c>
      <c r="E131" s="6">
        <v>7.0</v>
      </c>
      <c r="F131" s="6">
        <v>0.0</v>
      </c>
      <c r="G131" s="6">
        <v>0.0</v>
      </c>
      <c r="H131" s="2" t="str">
        <f t="shared" si="1"/>
        <v>156</v>
      </c>
      <c r="I131" s="2" t="str">
        <f t="shared" si="2"/>
        <v>0.01028074338</v>
      </c>
      <c r="J131" s="2" t="str">
        <f t="shared" si="3"/>
        <v>0.001997088859</v>
      </c>
      <c r="K131" s="7">
        <v>5.14786476868327</v>
      </c>
    </row>
    <row r="132">
      <c r="A132" s="6" t="s">
        <v>180</v>
      </c>
      <c r="B132" s="6" t="s">
        <v>181</v>
      </c>
      <c r="C132" s="12">
        <v>41620.0</v>
      </c>
      <c r="D132" s="6">
        <v>6934.0</v>
      </c>
      <c r="E132" s="6">
        <v>65.0</v>
      </c>
      <c r="F132" s="6">
        <v>3.0</v>
      </c>
      <c r="G132" s="6">
        <v>9.0</v>
      </c>
      <c r="H132" s="2" t="str">
        <f t="shared" si="1"/>
        <v>800.4</v>
      </c>
      <c r="I132" s="2" t="str">
        <f t="shared" si="2"/>
        <v>0.05274812179</v>
      </c>
      <c r="J132" s="2" t="str">
        <f t="shared" si="3"/>
        <v>0.01024660207</v>
      </c>
      <c r="K132" s="7">
        <v>5.14786476868327</v>
      </c>
    </row>
    <row r="133">
      <c r="A133" s="6" t="s">
        <v>182</v>
      </c>
      <c r="B133" s="6" t="s">
        <v>183</v>
      </c>
      <c r="C133" s="12">
        <v>41192.0</v>
      </c>
      <c r="D133" s="6">
        <v>2389.0</v>
      </c>
      <c r="E133" s="6">
        <v>8.0</v>
      </c>
      <c r="F133" s="6">
        <v>1.0</v>
      </c>
      <c r="G133" s="6">
        <v>3.0</v>
      </c>
      <c r="H133" s="2" t="str">
        <f t="shared" si="1"/>
        <v>260.9</v>
      </c>
      <c r="I133" s="2" t="str">
        <f t="shared" si="2"/>
        <v>0.01719388428</v>
      </c>
      <c r="J133" s="2" t="str">
        <f t="shared" si="3"/>
        <v>0.003340003098</v>
      </c>
      <c r="K133" s="7">
        <v>5.14786476868327</v>
      </c>
    </row>
    <row r="134">
      <c r="A134" s="6" t="s">
        <v>184</v>
      </c>
      <c r="B134" s="6" t="s">
        <v>121</v>
      </c>
      <c r="C134" s="12">
        <v>42235.0</v>
      </c>
      <c r="D134" s="6">
        <v>1987.0</v>
      </c>
      <c r="E134" s="6">
        <v>43.0</v>
      </c>
      <c r="F134" s="6">
        <v>1.0</v>
      </c>
      <c r="G134" s="6">
        <v>4.0</v>
      </c>
      <c r="H134" s="2" t="str">
        <f t="shared" si="1"/>
        <v>260.7</v>
      </c>
      <c r="I134" s="2" t="str">
        <f t="shared" si="2"/>
        <v>0.01718070384</v>
      </c>
      <c r="J134" s="2" t="str">
        <f t="shared" si="3"/>
        <v>0.003337442728</v>
      </c>
      <c r="K134" s="7">
        <v>5.14786476868327</v>
      </c>
    </row>
    <row r="135">
      <c r="A135" s="6" t="s">
        <v>185</v>
      </c>
      <c r="B135" s="6" t="s">
        <v>186</v>
      </c>
      <c r="C135" s="14">
        <v>41827.0</v>
      </c>
      <c r="D135" s="6">
        <v>354.0</v>
      </c>
      <c r="E135" s="6">
        <v>0.0</v>
      </c>
      <c r="F135" s="6">
        <v>3.0</v>
      </c>
      <c r="G135" s="6">
        <v>1.0</v>
      </c>
      <c r="H135" s="2" t="str">
        <f t="shared" si="1"/>
        <v>37.4</v>
      </c>
      <c r="I135" s="2" t="str">
        <f t="shared" si="2"/>
        <v>0.002464742322</v>
      </c>
      <c r="J135" s="2" t="str">
        <f t="shared" si="3"/>
        <v>0.0004787892521</v>
      </c>
      <c r="K135" s="7">
        <v>5.14786476868327</v>
      </c>
    </row>
    <row r="136">
      <c r="A136" s="6" t="s">
        <v>187</v>
      </c>
      <c r="B136" s="6" t="s">
        <v>188</v>
      </c>
      <c r="C136" s="12">
        <v>41655.0</v>
      </c>
      <c r="D136" s="6">
        <v>4420.0</v>
      </c>
      <c r="E136" s="6">
        <v>97.0</v>
      </c>
      <c r="F136" s="6">
        <v>0.0</v>
      </c>
      <c r="G136" s="6">
        <v>11.0</v>
      </c>
      <c r="H136" s="2" t="str">
        <f t="shared" si="1"/>
        <v>594</v>
      </c>
      <c r="I136" s="2" t="str">
        <f t="shared" si="2"/>
        <v>0.03914590747</v>
      </c>
      <c r="J136" s="2" t="str">
        <f t="shared" si="3"/>
        <v>0.007604299886</v>
      </c>
      <c r="K136" s="7">
        <v>5.14786476868327</v>
      </c>
    </row>
    <row r="137">
      <c r="A137" s="6" t="s">
        <v>189</v>
      </c>
      <c r="B137" s="6" t="s">
        <v>190</v>
      </c>
      <c r="C137" s="12">
        <v>41106.0</v>
      </c>
      <c r="D137" s="6">
        <v>31.0</v>
      </c>
      <c r="E137" s="6">
        <v>2.0</v>
      </c>
      <c r="F137" s="6">
        <v>0.0</v>
      </c>
      <c r="G137" s="6">
        <v>2.0</v>
      </c>
      <c r="H137" s="2" t="str">
        <f t="shared" si="1"/>
        <v>15.1</v>
      </c>
      <c r="I137" s="2" t="str">
        <f t="shared" si="2"/>
        <v>0.0009951232371</v>
      </c>
      <c r="J137" s="2" t="str">
        <f t="shared" si="3"/>
        <v>0.0001933079601</v>
      </c>
      <c r="K137" s="7">
        <v>5.14786476868327</v>
      </c>
    </row>
    <row r="138">
      <c r="A138" s="6" t="s">
        <v>191</v>
      </c>
      <c r="B138" s="6" t="s">
        <v>192</v>
      </c>
      <c r="C138" s="12">
        <v>41291.0</v>
      </c>
      <c r="D138" s="6">
        <v>39.0</v>
      </c>
      <c r="E138" s="6">
        <v>1.0</v>
      </c>
      <c r="F138" s="6">
        <v>0.0</v>
      </c>
      <c r="G138" s="6">
        <v>0.0</v>
      </c>
      <c r="H138" s="2" t="str">
        <f t="shared" si="1"/>
        <v>4.9</v>
      </c>
      <c r="I138" s="2" t="str">
        <f t="shared" si="2"/>
        <v>0.0003229207856</v>
      </c>
      <c r="J138" s="2" t="str">
        <f t="shared" si="3"/>
        <v>0.00006272907313</v>
      </c>
      <c r="K138" s="7">
        <v>5.14786476868327</v>
      </c>
    </row>
    <row r="139">
      <c r="A139" s="6" t="s">
        <v>193</v>
      </c>
      <c r="B139" s="6" t="s">
        <v>194</v>
      </c>
      <c r="C139" s="12">
        <v>41622.0</v>
      </c>
      <c r="D139" s="6">
        <v>300.0</v>
      </c>
      <c r="E139" s="6">
        <v>2.0</v>
      </c>
      <c r="F139" s="6">
        <v>0.0</v>
      </c>
      <c r="G139" s="6">
        <v>0.0</v>
      </c>
      <c r="H139" s="2" t="str">
        <f t="shared" si="1"/>
        <v>32</v>
      </c>
      <c r="I139" s="2" t="str">
        <f t="shared" si="2"/>
        <v>0.002108870436</v>
      </c>
      <c r="J139" s="2" t="str">
        <f t="shared" si="3"/>
        <v>0.0004096592531</v>
      </c>
      <c r="K139" s="7">
        <v>5.14786476868327</v>
      </c>
    </row>
    <row r="140">
      <c r="A140" s="6" t="s">
        <v>195</v>
      </c>
      <c r="B140" s="6" t="s">
        <v>196</v>
      </c>
      <c r="C140" s="12">
        <v>41586.0</v>
      </c>
      <c r="D140" s="6">
        <v>527.0</v>
      </c>
      <c r="E140" s="6">
        <v>33.0</v>
      </c>
      <c r="F140" s="6">
        <v>1.0</v>
      </c>
      <c r="G140" s="6">
        <v>28.0</v>
      </c>
      <c r="H140" s="2" t="str">
        <f t="shared" si="1"/>
        <v>224.7</v>
      </c>
      <c r="I140" s="2" t="str">
        <f t="shared" si="2"/>
        <v>0.01480822459</v>
      </c>
      <c r="J140" s="2" t="str">
        <f t="shared" si="3"/>
        <v>0.002876576068</v>
      </c>
      <c r="K140" s="7">
        <v>5.14786476868327</v>
      </c>
    </row>
    <row r="141">
      <c r="A141" s="6" t="s">
        <v>197</v>
      </c>
      <c r="B141" s="6" t="s">
        <v>198</v>
      </c>
      <c r="C141" s="12">
        <v>40993.0</v>
      </c>
      <c r="D141" s="6">
        <v>382.0</v>
      </c>
      <c r="E141" s="6">
        <v>3.0</v>
      </c>
      <c r="F141" s="6">
        <v>0.0</v>
      </c>
      <c r="G141" s="6">
        <v>1.0</v>
      </c>
      <c r="H141" s="2" t="str">
        <f t="shared" si="1"/>
        <v>46.2</v>
      </c>
      <c r="I141" s="2" t="str">
        <f t="shared" si="2"/>
        <v>0.003044681692</v>
      </c>
      <c r="J141" s="2" t="str">
        <f t="shared" si="3"/>
        <v>0.0005914455467</v>
      </c>
      <c r="K141" s="7">
        <v>5.14786476868327</v>
      </c>
    </row>
    <row r="142">
      <c r="A142" s="6" t="s">
        <v>199</v>
      </c>
      <c r="B142" s="6" t="s">
        <v>200</v>
      </c>
      <c r="C142" s="12">
        <v>42389.0</v>
      </c>
      <c r="D142" s="6">
        <v>98.0</v>
      </c>
      <c r="E142" s="6">
        <v>0.0</v>
      </c>
      <c r="F142" s="6">
        <v>0.0</v>
      </c>
      <c r="G142" s="6">
        <v>0.0</v>
      </c>
      <c r="H142" s="2" t="str">
        <f t="shared" si="1"/>
        <v>9.8</v>
      </c>
      <c r="I142" s="2" t="str">
        <f t="shared" si="2"/>
        <v>0.0006458415711</v>
      </c>
      <c r="J142" s="2" t="str">
        <f t="shared" si="3"/>
        <v>0.0001254581463</v>
      </c>
      <c r="K142" s="7">
        <v>5.14786476868327</v>
      </c>
    </row>
    <row r="143">
      <c r="A143" s="6" t="s">
        <v>201</v>
      </c>
      <c r="B143" s="6" t="s">
        <v>121</v>
      </c>
      <c r="C143" s="12">
        <v>42118.0</v>
      </c>
      <c r="D143" s="6">
        <v>1010.0</v>
      </c>
      <c r="E143" s="6">
        <v>10.0</v>
      </c>
      <c r="F143" s="6">
        <v>0.0</v>
      </c>
      <c r="G143" s="6">
        <v>0.0</v>
      </c>
      <c r="H143" s="2" t="str">
        <f t="shared" si="1"/>
        <v>111</v>
      </c>
      <c r="I143" s="2" t="str">
        <f t="shared" si="2"/>
        <v>0.007315144326</v>
      </c>
      <c r="J143" s="2" t="str">
        <f t="shared" si="3"/>
        <v>0.001421005534</v>
      </c>
      <c r="K143" s="7">
        <v>5.14786476868327</v>
      </c>
    </row>
    <row r="144">
      <c r="A144" s="2"/>
      <c r="B144" s="7"/>
      <c r="C144" s="2"/>
      <c r="D144" s="2" t="str">
        <f t="shared" ref="D144:H144" si="5">MAX(D2:D143)</f>
        <v>106770</v>
      </c>
      <c r="E144" s="2" t="str">
        <f t="shared" si="5"/>
        <v>1727</v>
      </c>
      <c r="F144" s="2" t="str">
        <f t="shared" si="5"/>
        <v>50</v>
      </c>
      <c r="G144" s="2" t="str">
        <f t="shared" si="5"/>
        <v>554</v>
      </c>
      <c r="H144" s="2" t="str">
        <f t="shared" si="5"/>
        <v>12810</v>
      </c>
      <c r="I144" s="2" t="str">
        <f>SUM(I2:I143)</f>
        <v>5.147864769</v>
      </c>
      <c r="J144" s="2" t="str">
        <f>MAX(J2:J143)</f>
        <v>0.1639917198</v>
      </c>
      <c r="K144" s="2"/>
    </row>
    <row r="145">
      <c r="A145" s="2"/>
      <c r="B145" s="7"/>
      <c r="C145" s="2"/>
      <c r="D145" s="2"/>
      <c r="E145" s="2"/>
      <c r="F145" s="2"/>
      <c r="G145" s="2"/>
      <c r="H145" s="2"/>
      <c r="I145" s="2"/>
      <c r="J145" s="2" t="str">
        <f>MIN(J2:J143)</f>
        <v>0.000002560370332</v>
      </c>
      <c r="K145" s="2"/>
    </row>
    <row r="146">
      <c r="A146" s="2"/>
      <c r="B146" s="7"/>
      <c r="C146" s="2"/>
      <c r="D146" s="2" t="str">
        <f>0.1*D144 + 1*1727 + 5*554</f>
        <v>15174</v>
      </c>
      <c r="E146" s="2"/>
      <c r="F146" s="2"/>
      <c r="G146" s="2"/>
      <c r="H146" s="2"/>
      <c r="I146" s="2"/>
      <c r="J146" s="2"/>
      <c r="K146" s="2"/>
    </row>
    <row r="147">
      <c r="A147" s="20"/>
      <c r="B147" s="20"/>
      <c r="C147" s="20"/>
    </row>
    <row r="148">
      <c r="A148" s="20"/>
      <c r="B148" s="20"/>
      <c r="C148" s="20"/>
    </row>
    <row r="149">
      <c r="A149" s="20"/>
      <c r="B149" s="20"/>
      <c r="C149" s="20"/>
    </row>
    <row r="150">
      <c r="A150" s="20"/>
      <c r="B150" s="20"/>
      <c r="C150" s="20"/>
    </row>
    <row r="151">
      <c r="A151" s="20"/>
      <c r="B151" s="20"/>
      <c r="C151" s="20"/>
    </row>
    <row r="152">
      <c r="A152" s="20"/>
      <c r="B152" s="20"/>
      <c r="C152" s="20"/>
    </row>
    <row r="153">
      <c r="A153" s="20"/>
      <c r="B153" s="20"/>
      <c r="C153" s="20"/>
    </row>
    <row r="154">
      <c r="A154" s="20"/>
      <c r="B154" s="20"/>
      <c r="C154" s="20"/>
    </row>
    <row r="155">
      <c r="A155" s="20"/>
      <c r="B155" s="20"/>
      <c r="C155" s="20"/>
    </row>
    <row r="156">
      <c r="A156" s="20"/>
      <c r="B156" s="20"/>
      <c r="C156" s="20"/>
    </row>
    <row r="157">
      <c r="A157" s="20"/>
      <c r="B157" s="20"/>
      <c r="C157" s="20"/>
    </row>
    <row r="158">
      <c r="A158" s="20"/>
      <c r="B158" s="20"/>
      <c r="C158" s="20"/>
    </row>
    <row r="159">
      <c r="A159" s="20"/>
      <c r="B159" s="20"/>
      <c r="C159" s="20"/>
    </row>
    <row r="160">
      <c r="A160" s="20"/>
      <c r="B160" s="20"/>
      <c r="C160" s="20"/>
    </row>
    <row r="161">
      <c r="A161" s="20"/>
      <c r="B161" s="20"/>
      <c r="C161" s="20"/>
    </row>
    <row r="162">
      <c r="A162" s="20"/>
      <c r="B162" s="20"/>
      <c r="C162" s="20"/>
    </row>
    <row r="163">
      <c r="A163" s="20"/>
      <c r="B163" s="20"/>
      <c r="C163" s="20"/>
    </row>
    <row r="164">
      <c r="A164" s="20"/>
      <c r="B164" s="20"/>
      <c r="C164" s="20"/>
    </row>
    <row r="165">
      <c r="A165" s="20"/>
      <c r="B165" s="20"/>
      <c r="C165" s="20"/>
    </row>
    <row r="166">
      <c r="A166" s="20"/>
      <c r="B166" s="20"/>
      <c r="C166" s="20"/>
    </row>
    <row r="167">
      <c r="A167" s="20"/>
      <c r="B167" s="20"/>
      <c r="C167" s="20"/>
    </row>
    <row r="168">
      <c r="A168" s="20"/>
      <c r="B168" s="20"/>
      <c r="C168" s="20"/>
    </row>
    <row r="169">
      <c r="A169" s="20"/>
      <c r="B169" s="20"/>
      <c r="C169" s="20"/>
    </row>
    <row r="170">
      <c r="A170" s="20"/>
      <c r="B170" s="20"/>
      <c r="C170" s="20"/>
    </row>
    <row r="171">
      <c r="A171" s="20"/>
      <c r="B171" s="20"/>
      <c r="C171" s="20"/>
    </row>
    <row r="172">
      <c r="A172" s="20"/>
      <c r="B172" s="20"/>
      <c r="C172" s="20"/>
    </row>
    <row r="173">
      <c r="A173" s="20"/>
      <c r="B173" s="20"/>
      <c r="C173" s="20"/>
    </row>
    <row r="174">
      <c r="A174" s="20"/>
      <c r="B174" s="20"/>
      <c r="C174" s="20"/>
    </row>
    <row r="175">
      <c r="A175" s="20"/>
      <c r="B175" s="20"/>
      <c r="C175" s="20"/>
    </row>
    <row r="176">
      <c r="A176" s="20"/>
      <c r="B176" s="20"/>
      <c r="C176" s="20"/>
    </row>
    <row r="177">
      <c r="A177" s="20"/>
      <c r="B177" s="20"/>
      <c r="C177" s="20"/>
    </row>
    <row r="178">
      <c r="A178" s="20"/>
      <c r="B178" s="20"/>
      <c r="C178" s="20"/>
    </row>
    <row r="179">
      <c r="A179" s="20"/>
      <c r="B179" s="20"/>
      <c r="C179" s="20"/>
    </row>
    <row r="180">
      <c r="A180" s="20"/>
      <c r="B180" s="20"/>
      <c r="C180" s="20"/>
    </row>
    <row r="181">
      <c r="A181" s="20"/>
      <c r="B181" s="20"/>
      <c r="C181" s="20"/>
    </row>
    <row r="182">
      <c r="A182" s="20"/>
      <c r="B182" s="20"/>
      <c r="C182" s="20"/>
    </row>
    <row r="183">
      <c r="A183" s="20"/>
      <c r="B183" s="20"/>
      <c r="C183" s="20"/>
    </row>
    <row r="184">
      <c r="A184" s="20"/>
      <c r="B184" s="20"/>
      <c r="C184" s="20"/>
    </row>
    <row r="185">
      <c r="A185" s="20"/>
      <c r="B185" s="20"/>
      <c r="C185" s="20"/>
    </row>
    <row r="186">
      <c r="A186" s="20"/>
      <c r="B186" s="20"/>
      <c r="C186" s="20"/>
    </row>
    <row r="187">
      <c r="A187" s="20"/>
      <c r="B187" s="20"/>
      <c r="C187" s="20"/>
    </row>
    <row r="188">
      <c r="A188" s="20"/>
      <c r="B188" s="20"/>
      <c r="C188" s="20"/>
    </row>
    <row r="189">
      <c r="A189" s="20"/>
      <c r="B189" s="20"/>
      <c r="C189" s="20"/>
    </row>
    <row r="190">
      <c r="A190" s="20"/>
      <c r="B190" s="20"/>
      <c r="C190" s="20"/>
    </row>
    <row r="191">
      <c r="A191" s="20"/>
      <c r="B191" s="20"/>
      <c r="C191" s="20"/>
    </row>
    <row r="192">
      <c r="A192" s="20"/>
      <c r="B192" s="20"/>
      <c r="C192" s="20"/>
    </row>
    <row r="193">
      <c r="A193" s="20"/>
      <c r="B193" s="20"/>
      <c r="C193" s="20"/>
    </row>
    <row r="194">
      <c r="A194" s="20"/>
      <c r="B194" s="20"/>
      <c r="C194" s="20"/>
    </row>
    <row r="195">
      <c r="A195" s="20"/>
      <c r="B195" s="20"/>
      <c r="C195" s="20"/>
    </row>
    <row r="196">
      <c r="A196" s="20"/>
      <c r="B196" s="20"/>
      <c r="C196" s="20"/>
    </row>
    <row r="197">
      <c r="A197" s="20"/>
      <c r="B197" s="20"/>
      <c r="C197" s="20"/>
    </row>
    <row r="198">
      <c r="A198" s="20"/>
      <c r="B198" s="20"/>
      <c r="C198" s="20"/>
    </row>
    <row r="199">
      <c r="A199" s="20"/>
      <c r="B199" s="20"/>
      <c r="C199" s="20"/>
    </row>
    <row r="200">
      <c r="A200" s="20"/>
      <c r="B200" s="20"/>
      <c r="C200" s="20"/>
    </row>
    <row r="201">
      <c r="A201" s="20"/>
      <c r="B201" s="20"/>
      <c r="C201" s="20"/>
    </row>
    <row r="202">
      <c r="A202" s="20"/>
      <c r="B202" s="20"/>
      <c r="C202" s="20"/>
    </row>
    <row r="203">
      <c r="A203" s="20"/>
      <c r="B203" s="20"/>
      <c r="C203" s="20"/>
    </row>
    <row r="204">
      <c r="A204" s="20"/>
      <c r="B204" s="20"/>
      <c r="C204" s="20"/>
    </row>
    <row r="205">
      <c r="A205" s="20"/>
      <c r="B205" s="20"/>
      <c r="C205" s="20"/>
    </row>
    <row r="206">
      <c r="A206" s="20"/>
      <c r="B206" s="20"/>
      <c r="C206" s="20"/>
    </row>
    <row r="207">
      <c r="A207" s="20"/>
      <c r="B207" s="20"/>
      <c r="C207" s="20"/>
    </row>
    <row r="208">
      <c r="A208" s="20"/>
      <c r="B208" s="20"/>
      <c r="C208" s="20"/>
    </row>
    <row r="209">
      <c r="A209" s="20"/>
      <c r="B209" s="20"/>
      <c r="C209" s="20"/>
    </row>
    <row r="210">
      <c r="A210" s="20"/>
      <c r="B210" s="20"/>
      <c r="C210" s="20"/>
    </row>
    <row r="211">
      <c r="A211" s="20"/>
      <c r="B211" s="20"/>
      <c r="C211" s="20"/>
    </row>
    <row r="212">
      <c r="A212" s="20"/>
      <c r="B212" s="20"/>
      <c r="C212" s="20"/>
    </row>
    <row r="213">
      <c r="A213" s="20"/>
      <c r="B213" s="20"/>
      <c r="C213" s="20"/>
    </row>
    <row r="214">
      <c r="A214" s="20"/>
      <c r="B214" s="20"/>
      <c r="C214" s="20"/>
    </row>
    <row r="215">
      <c r="A215" s="20"/>
      <c r="B215" s="20"/>
      <c r="C215" s="20"/>
    </row>
    <row r="216">
      <c r="A216" s="20"/>
      <c r="B216" s="20"/>
      <c r="C216" s="20"/>
    </row>
    <row r="217">
      <c r="A217" s="20"/>
      <c r="B217" s="20"/>
      <c r="C217" s="20"/>
    </row>
    <row r="218">
      <c r="A218" s="20"/>
      <c r="B218" s="20"/>
      <c r="C218" s="20"/>
    </row>
    <row r="219">
      <c r="A219" s="20"/>
      <c r="B219" s="20"/>
      <c r="C219" s="20"/>
    </row>
    <row r="220">
      <c r="A220" s="20"/>
      <c r="B220" s="20"/>
      <c r="C220" s="20"/>
    </row>
    <row r="221">
      <c r="A221" s="20"/>
      <c r="B221" s="20"/>
      <c r="C221" s="20"/>
    </row>
    <row r="222">
      <c r="A222" s="20"/>
      <c r="B222" s="20"/>
      <c r="C222" s="20"/>
    </row>
    <row r="223">
      <c r="A223" s="20"/>
      <c r="B223" s="20"/>
      <c r="C223" s="20"/>
    </row>
    <row r="224">
      <c r="A224" s="20"/>
      <c r="B224" s="20"/>
      <c r="C224" s="20"/>
    </row>
    <row r="225">
      <c r="A225" s="20"/>
      <c r="B225" s="20"/>
      <c r="C225" s="20"/>
    </row>
    <row r="226">
      <c r="A226" s="20"/>
      <c r="B226" s="20"/>
      <c r="C226" s="20"/>
    </row>
    <row r="227">
      <c r="A227" s="20"/>
      <c r="B227" s="20"/>
      <c r="C227" s="20"/>
    </row>
    <row r="228">
      <c r="A228" s="20"/>
      <c r="B228" s="20"/>
      <c r="C228" s="20"/>
    </row>
    <row r="229">
      <c r="A229" s="20"/>
      <c r="B229" s="20"/>
      <c r="C229" s="20"/>
    </row>
    <row r="230">
      <c r="A230" s="20"/>
      <c r="B230" s="20"/>
      <c r="C230" s="20"/>
    </row>
    <row r="231">
      <c r="A231" s="20"/>
      <c r="B231" s="20"/>
      <c r="C231" s="20"/>
    </row>
    <row r="232">
      <c r="A232" s="20"/>
      <c r="B232" s="20"/>
      <c r="C232" s="20"/>
    </row>
    <row r="233">
      <c r="A233" s="20"/>
      <c r="B233" s="20"/>
      <c r="C233" s="20"/>
    </row>
    <row r="234">
      <c r="A234" s="20"/>
      <c r="B234" s="20"/>
      <c r="C234" s="20"/>
    </row>
    <row r="235">
      <c r="A235" s="20"/>
      <c r="B235" s="20"/>
      <c r="C235" s="20"/>
    </row>
    <row r="236">
      <c r="A236" s="20"/>
      <c r="B236" s="20"/>
      <c r="C236" s="20"/>
    </row>
    <row r="237">
      <c r="A237" s="20"/>
      <c r="B237" s="20"/>
      <c r="C237" s="20"/>
    </row>
    <row r="238">
      <c r="A238" s="20"/>
      <c r="B238" s="20"/>
      <c r="C238" s="20"/>
    </row>
    <row r="239">
      <c r="A239" s="20"/>
      <c r="B239" s="20"/>
      <c r="C239" s="20"/>
    </row>
    <row r="240">
      <c r="A240" s="20"/>
      <c r="B240" s="20"/>
      <c r="C240" s="20"/>
    </row>
    <row r="241">
      <c r="A241" s="20"/>
      <c r="B241" s="20"/>
      <c r="C241" s="20"/>
    </row>
    <row r="242">
      <c r="A242" s="20"/>
      <c r="B242" s="20"/>
      <c r="C242" s="20"/>
    </row>
    <row r="243">
      <c r="A243" s="20"/>
      <c r="B243" s="20"/>
      <c r="C243" s="20"/>
    </row>
    <row r="244">
      <c r="A244" s="20"/>
      <c r="B244" s="20"/>
      <c r="C244" s="20"/>
    </row>
    <row r="245">
      <c r="A245" s="20"/>
      <c r="B245" s="20"/>
      <c r="C245" s="20"/>
    </row>
    <row r="246">
      <c r="A246" s="20"/>
      <c r="B246" s="20"/>
      <c r="C246" s="20"/>
    </row>
    <row r="247">
      <c r="A247" s="20"/>
      <c r="B247" s="20"/>
      <c r="C247" s="20"/>
    </row>
    <row r="248">
      <c r="A248" s="20"/>
      <c r="B248" s="20"/>
      <c r="C248" s="20"/>
    </row>
    <row r="249">
      <c r="A249" s="20"/>
      <c r="B249" s="20"/>
      <c r="C249" s="20"/>
    </row>
    <row r="250">
      <c r="A250" s="20"/>
      <c r="B250" s="20"/>
      <c r="C250" s="20"/>
    </row>
    <row r="251">
      <c r="A251" s="20"/>
      <c r="B251" s="20"/>
      <c r="C251" s="20"/>
    </row>
    <row r="252">
      <c r="A252" s="20"/>
      <c r="B252" s="20"/>
      <c r="C252" s="20"/>
    </row>
    <row r="253">
      <c r="A253" s="20"/>
      <c r="B253" s="20"/>
      <c r="C253" s="20"/>
    </row>
    <row r="254">
      <c r="A254" s="20"/>
      <c r="B254" s="20"/>
      <c r="C254" s="20"/>
    </row>
    <row r="255">
      <c r="A255" s="20"/>
      <c r="B255" s="20"/>
      <c r="C255" s="20"/>
    </row>
    <row r="256">
      <c r="A256" s="20"/>
      <c r="B256" s="20"/>
      <c r="C256" s="20"/>
    </row>
    <row r="257">
      <c r="A257" s="20"/>
      <c r="B257" s="20"/>
      <c r="C257" s="20"/>
    </row>
    <row r="258">
      <c r="A258" s="20"/>
      <c r="B258" s="20"/>
      <c r="C258" s="20"/>
    </row>
    <row r="259">
      <c r="A259" s="20"/>
      <c r="B259" s="20"/>
      <c r="C259" s="20"/>
    </row>
    <row r="260">
      <c r="A260" s="20"/>
      <c r="B260" s="20"/>
      <c r="C260" s="20"/>
    </row>
    <row r="261">
      <c r="A261" s="20"/>
      <c r="B261" s="20"/>
      <c r="C261" s="20"/>
    </row>
    <row r="262">
      <c r="A262" s="20"/>
      <c r="B262" s="20"/>
      <c r="C262" s="20"/>
    </row>
    <row r="263">
      <c r="A263" s="20"/>
      <c r="B263" s="20"/>
      <c r="C263" s="20"/>
    </row>
    <row r="264">
      <c r="A264" s="20"/>
      <c r="B264" s="20"/>
      <c r="C264" s="20"/>
    </row>
    <row r="265">
      <c r="A265" s="20"/>
      <c r="B265" s="20"/>
      <c r="C265" s="20"/>
    </row>
    <row r="266">
      <c r="A266" s="20"/>
      <c r="B266" s="20"/>
      <c r="C266" s="20"/>
    </row>
    <row r="267">
      <c r="A267" s="20"/>
      <c r="B267" s="20"/>
      <c r="C267" s="20"/>
    </row>
    <row r="268">
      <c r="A268" s="20"/>
      <c r="B268" s="20"/>
      <c r="C268" s="20"/>
    </row>
    <row r="269">
      <c r="A269" s="20"/>
      <c r="B269" s="20"/>
      <c r="C269" s="20"/>
    </row>
    <row r="270">
      <c r="A270" s="20"/>
      <c r="B270" s="20"/>
      <c r="C270" s="20"/>
    </row>
    <row r="271">
      <c r="A271" s="20"/>
      <c r="B271" s="20"/>
      <c r="C271" s="20"/>
    </row>
    <row r="272">
      <c r="A272" s="20"/>
      <c r="B272" s="20"/>
      <c r="C272" s="20"/>
    </row>
    <row r="273">
      <c r="A273" s="20"/>
      <c r="B273" s="20"/>
      <c r="C273" s="20"/>
    </row>
    <row r="274">
      <c r="A274" s="20"/>
      <c r="B274" s="20"/>
      <c r="C274" s="20"/>
    </row>
    <row r="275">
      <c r="A275" s="20"/>
      <c r="B275" s="20"/>
      <c r="C275" s="20"/>
    </row>
    <row r="276">
      <c r="A276" s="20"/>
      <c r="B276" s="20"/>
      <c r="C276" s="20"/>
    </row>
    <row r="277">
      <c r="A277" s="20"/>
      <c r="B277" s="20"/>
      <c r="C277" s="20"/>
    </row>
    <row r="278">
      <c r="A278" s="20"/>
      <c r="B278" s="20"/>
      <c r="C278" s="20"/>
    </row>
    <row r="279">
      <c r="A279" s="20"/>
      <c r="B279" s="20"/>
      <c r="C279" s="20"/>
    </row>
    <row r="280">
      <c r="A280" s="20"/>
      <c r="B280" s="20"/>
      <c r="C280" s="20"/>
    </row>
    <row r="281">
      <c r="A281" s="20"/>
      <c r="B281" s="20"/>
      <c r="C281" s="20"/>
    </row>
    <row r="282">
      <c r="A282" s="20"/>
      <c r="B282" s="20"/>
      <c r="C282" s="20"/>
    </row>
    <row r="283">
      <c r="A283" s="20"/>
      <c r="B283" s="20"/>
      <c r="C283" s="20"/>
    </row>
    <row r="284">
      <c r="A284" s="20"/>
      <c r="B284" s="20"/>
      <c r="C284" s="20"/>
    </row>
    <row r="285">
      <c r="A285" s="20"/>
      <c r="B285" s="20"/>
      <c r="C285" s="20"/>
    </row>
    <row r="286">
      <c r="A286" s="20"/>
      <c r="B286" s="20"/>
      <c r="C286" s="20"/>
    </row>
    <row r="287">
      <c r="A287" s="20"/>
      <c r="B287" s="20"/>
      <c r="C287" s="20"/>
    </row>
    <row r="288">
      <c r="A288" s="20"/>
      <c r="B288" s="20"/>
      <c r="C288" s="20"/>
    </row>
    <row r="289">
      <c r="A289" s="20"/>
      <c r="B289" s="20"/>
      <c r="C289" s="20"/>
    </row>
    <row r="290">
      <c r="A290" s="20"/>
      <c r="B290" s="20"/>
      <c r="C290" s="20"/>
    </row>
    <row r="291">
      <c r="A291" s="20"/>
      <c r="B291" s="20"/>
      <c r="C291" s="20"/>
    </row>
    <row r="292">
      <c r="A292" s="20"/>
      <c r="B292" s="20"/>
      <c r="C292" s="20"/>
    </row>
    <row r="293">
      <c r="A293" s="20"/>
      <c r="B293" s="20"/>
      <c r="C293" s="20"/>
    </row>
    <row r="294">
      <c r="A294" s="20"/>
      <c r="B294" s="20"/>
      <c r="C294" s="20"/>
    </row>
    <row r="295">
      <c r="A295" s="20"/>
      <c r="B295" s="20"/>
      <c r="C295" s="20"/>
    </row>
    <row r="296">
      <c r="A296" s="20"/>
      <c r="B296" s="20"/>
      <c r="C296" s="20"/>
    </row>
    <row r="297">
      <c r="A297" s="20"/>
      <c r="B297" s="20"/>
      <c r="C297" s="20"/>
    </row>
    <row r="298">
      <c r="A298" s="20"/>
      <c r="B298" s="20"/>
      <c r="C298" s="20"/>
    </row>
    <row r="299">
      <c r="A299" s="20"/>
      <c r="B299" s="20"/>
      <c r="C299" s="20"/>
    </row>
    <row r="300">
      <c r="A300" s="20"/>
      <c r="B300" s="20"/>
      <c r="C300" s="20"/>
    </row>
    <row r="301">
      <c r="A301" s="20"/>
      <c r="B301" s="20"/>
      <c r="C301" s="20"/>
    </row>
    <row r="302">
      <c r="A302" s="20"/>
      <c r="B302" s="20"/>
      <c r="C302" s="20"/>
    </row>
    <row r="303">
      <c r="A303" s="20"/>
      <c r="B303" s="20"/>
      <c r="C303" s="20"/>
    </row>
    <row r="304">
      <c r="A304" s="20"/>
      <c r="B304" s="20"/>
      <c r="C304" s="20"/>
    </row>
    <row r="305">
      <c r="A305" s="20"/>
      <c r="B305" s="20"/>
      <c r="C305" s="20"/>
    </row>
    <row r="306">
      <c r="A306" s="20"/>
      <c r="B306" s="20"/>
      <c r="C306" s="20"/>
    </row>
    <row r="307">
      <c r="A307" s="20"/>
      <c r="B307" s="20"/>
      <c r="C307" s="20"/>
    </row>
    <row r="308">
      <c r="A308" s="20"/>
      <c r="B308" s="20"/>
      <c r="C308" s="20"/>
    </row>
    <row r="309">
      <c r="A309" s="20"/>
      <c r="B309" s="20"/>
      <c r="C309" s="20"/>
    </row>
    <row r="310">
      <c r="A310" s="20"/>
      <c r="B310" s="20"/>
      <c r="C310" s="20"/>
    </row>
    <row r="311">
      <c r="A311" s="20"/>
      <c r="B311" s="20"/>
      <c r="C311" s="20"/>
    </row>
    <row r="312">
      <c r="A312" s="20"/>
      <c r="B312" s="20"/>
      <c r="C312" s="20"/>
    </row>
    <row r="313">
      <c r="A313" s="20"/>
      <c r="B313" s="20"/>
      <c r="C313" s="20"/>
    </row>
    <row r="314">
      <c r="A314" s="20"/>
      <c r="B314" s="20"/>
      <c r="C314" s="20"/>
    </row>
    <row r="315">
      <c r="A315" s="20"/>
      <c r="B315" s="20"/>
      <c r="C315" s="20"/>
    </row>
    <row r="316">
      <c r="A316" s="20"/>
      <c r="B316" s="20"/>
      <c r="C316" s="20"/>
    </row>
    <row r="317">
      <c r="A317" s="20"/>
      <c r="B317" s="20"/>
      <c r="C317" s="20"/>
    </row>
    <row r="318">
      <c r="A318" s="20"/>
      <c r="B318" s="20"/>
      <c r="C318" s="20"/>
    </row>
    <row r="319">
      <c r="A319" s="20"/>
      <c r="B319" s="20"/>
      <c r="C319" s="20"/>
    </row>
    <row r="320">
      <c r="A320" s="20"/>
      <c r="B320" s="20"/>
      <c r="C320" s="20"/>
    </row>
    <row r="321">
      <c r="A321" s="20"/>
      <c r="B321" s="20"/>
      <c r="C321" s="20"/>
    </row>
    <row r="322">
      <c r="A322" s="20"/>
      <c r="B322" s="20"/>
      <c r="C322" s="20"/>
    </row>
    <row r="323">
      <c r="A323" s="20"/>
      <c r="B323" s="20"/>
      <c r="C323" s="20"/>
    </row>
    <row r="324">
      <c r="A324" s="20"/>
      <c r="B324" s="20"/>
      <c r="C324" s="20"/>
    </row>
    <row r="325">
      <c r="A325" s="20"/>
      <c r="B325" s="20"/>
      <c r="C325" s="20"/>
    </row>
    <row r="326">
      <c r="A326" s="20"/>
      <c r="B326" s="20"/>
      <c r="C326" s="20"/>
    </row>
    <row r="327">
      <c r="A327" s="20"/>
      <c r="B327" s="20"/>
      <c r="C327" s="20"/>
    </row>
    <row r="328">
      <c r="A328" s="20"/>
      <c r="B328" s="20"/>
      <c r="C328" s="20"/>
    </row>
    <row r="329">
      <c r="A329" s="20"/>
      <c r="B329" s="20"/>
      <c r="C329" s="20"/>
    </row>
    <row r="330">
      <c r="A330" s="20"/>
      <c r="B330" s="20"/>
      <c r="C330" s="20"/>
    </row>
    <row r="331">
      <c r="A331" s="20"/>
      <c r="B331" s="20"/>
      <c r="C331" s="20"/>
    </row>
    <row r="332">
      <c r="A332" s="20"/>
      <c r="B332" s="20"/>
      <c r="C332" s="20"/>
    </row>
    <row r="333">
      <c r="A333" s="20"/>
      <c r="B333" s="20"/>
      <c r="C333" s="20"/>
    </row>
    <row r="334">
      <c r="A334" s="20"/>
      <c r="B334" s="20"/>
      <c r="C334" s="20"/>
    </row>
    <row r="335">
      <c r="A335" s="20"/>
      <c r="B335" s="20"/>
      <c r="C335" s="20"/>
    </row>
    <row r="336">
      <c r="A336" s="20"/>
      <c r="B336" s="20"/>
      <c r="C336" s="20"/>
    </row>
    <row r="337">
      <c r="A337" s="20"/>
      <c r="B337" s="20"/>
      <c r="C337" s="20"/>
    </row>
    <row r="338">
      <c r="A338" s="20"/>
      <c r="B338" s="20"/>
      <c r="C338" s="20"/>
    </row>
    <row r="339">
      <c r="A339" s="20"/>
      <c r="B339" s="20"/>
      <c r="C339" s="20"/>
    </row>
    <row r="340">
      <c r="A340" s="20"/>
      <c r="B340" s="20"/>
      <c r="C340" s="20"/>
    </row>
    <row r="341">
      <c r="A341" s="20"/>
      <c r="B341" s="20"/>
      <c r="C341" s="20"/>
    </row>
    <row r="342">
      <c r="A342" s="20"/>
      <c r="B342" s="20"/>
      <c r="C342" s="20"/>
    </row>
    <row r="343">
      <c r="A343" s="20"/>
      <c r="B343" s="20"/>
      <c r="C343" s="20"/>
    </row>
    <row r="344">
      <c r="A344" s="20"/>
      <c r="B344" s="20"/>
      <c r="C344" s="20"/>
    </row>
    <row r="345">
      <c r="A345" s="20"/>
      <c r="B345" s="20"/>
      <c r="C345" s="20"/>
    </row>
    <row r="346">
      <c r="A346" s="20"/>
      <c r="B346" s="20"/>
      <c r="C346" s="20"/>
    </row>
    <row r="347">
      <c r="A347" s="20"/>
      <c r="B347" s="20"/>
      <c r="C347" s="20"/>
    </row>
    <row r="348">
      <c r="A348" s="20"/>
      <c r="B348" s="20"/>
      <c r="C348" s="20"/>
    </row>
    <row r="349">
      <c r="A349" s="20"/>
      <c r="B349" s="20"/>
      <c r="C349" s="20"/>
    </row>
    <row r="350">
      <c r="A350" s="20"/>
      <c r="B350" s="20"/>
      <c r="C350" s="20"/>
    </row>
    <row r="351">
      <c r="A351" s="20"/>
      <c r="B351" s="20"/>
      <c r="C351" s="20"/>
    </row>
    <row r="352">
      <c r="A352" s="20"/>
      <c r="B352" s="20"/>
      <c r="C352" s="20"/>
    </row>
    <row r="353">
      <c r="A353" s="20"/>
      <c r="B353" s="20"/>
      <c r="C353" s="20"/>
    </row>
    <row r="354">
      <c r="A354" s="20"/>
      <c r="B354" s="20"/>
      <c r="C354" s="20"/>
    </row>
    <row r="355">
      <c r="A355" s="20"/>
      <c r="B355" s="20"/>
      <c r="C355" s="20"/>
    </row>
    <row r="356">
      <c r="A356" s="20"/>
      <c r="B356" s="20"/>
      <c r="C356" s="20"/>
    </row>
    <row r="357">
      <c r="A357" s="20"/>
      <c r="B357" s="20"/>
      <c r="C357" s="20"/>
    </row>
    <row r="358">
      <c r="A358" s="20"/>
      <c r="B358" s="20"/>
      <c r="C358" s="20"/>
    </row>
    <row r="359">
      <c r="A359" s="20"/>
      <c r="B359" s="20"/>
      <c r="C359" s="20"/>
    </row>
    <row r="360">
      <c r="A360" s="20"/>
      <c r="B360" s="20"/>
      <c r="C360" s="20"/>
    </row>
    <row r="361">
      <c r="A361" s="20"/>
      <c r="B361" s="20"/>
      <c r="C361" s="20"/>
    </row>
    <row r="362">
      <c r="A362" s="20"/>
      <c r="B362" s="20"/>
      <c r="C362" s="20"/>
    </row>
    <row r="363">
      <c r="A363" s="20"/>
      <c r="B363" s="20"/>
      <c r="C363" s="20"/>
    </row>
    <row r="364">
      <c r="A364" s="20"/>
      <c r="B364" s="20"/>
      <c r="C364" s="20"/>
    </row>
    <row r="365">
      <c r="A365" s="20"/>
      <c r="B365" s="20"/>
      <c r="C365" s="20"/>
    </row>
    <row r="366">
      <c r="A366" s="20"/>
      <c r="B366" s="20"/>
      <c r="C366" s="20"/>
    </row>
    <row r="367">
      <c r="A367" s="20"/>
      <c r="B367" s="20"/>
      <c r="C367" s="20"/>
    </row>
    <row r="368">
      <c r="A368" s="20"/>
      <c r="B368" s="20"/>
      <c r="C368" s="20"/>
    </row>
    <row r="369">
      <c r="A369" s="20"/>
      <c r="B369" s="20"/>
      <c r="C369" s="20"/>
    </row>
    <row r="370">
      <c r="A370" s="20"/>
      <c r="B370" s="20"/>
      <c r="C370" s="20"/>
    </row>
    <row r="371">
      <c r="A371" s="20"/>
      <c r="B371" s="20"/>
      <c r="C371" s="20"/>
    </row>
    <row r="372">
      <c r="A372" s="20"/>
      <c r="B372" s="20"/>
      <c r="C372" s="20"/>
    </row>
    <row r="373">
      <c r="A373" s="20"/>
      <c r="B373" s="20"/>
      <c r="C373" s="20"/>
    </row>
    <row r="374">
      <c r="A374" s="20"/>
      <c r="B374" s="20"/>
      <c r="C374" s="20"/>
    </row>
    <row r="375">
      <c r="A375" s="20"/>
      <c r="B375" s="20"/>
      <c r="C375" s="20"/>
    </row>
    <row r="376">
      <c r="A376" s="20"/>
      <c r="B376" s="20"/>
      <c r="C376" s="20"/>
    </row>
    <row r="377">
      <c r="A377" s="20"/>
      <c r="B377" s="20"/>
      <c r="C377" s="20"/>
    </row>
    <row r="378">
      <c r="A378" s="20"/>
      <c r="B378" s="20"/>
      <c r="C378" s="20"/>
    </row>
    <row r="379">
      <c r="A379" s="20"/>
      <c r="B379" s="20"/>
      <c r="C379" s="20"/>
    </row>
    <row r="380">
      <c r="A380" s="20"/>
      <c r="B380" s="20"/>
      <c r="C380" s="20"/>
    </row>
    <row r="381">
      <c r="A381" s="20"/>
      <c r="B381" s="20"/>
      <c r="C381" s="20"/>
    </row>
    <row r="382">
      <c r="A382" s="20"/>
      <c r="B382" s="20"/>
      <c r="C382" s="20"/>
    </row>
    <row r="383">
      <c r="A383" s="20"/>
      <c r="B383" s="20"/>
      <c r="C383" s="20"/>
    </row>
    <row r="384">
      <c r="A384" s="20"/>
      <c r="B384" s="20"/>
      <c r="C384" s="20"/>
    </row>
    <row r="385">
      <c r="A385" s="20"/>
      <c r="B385" s="20"/>
      <c r="C385" s="20"/>
    </row>
    <row r="386">
      <c r="A386" s="20"/>
      <c r="B386" s="20"/>
      <c r="C386" s="20"/>
    </row>
    <row r="387">
      <c r="A387" s="20"/>
      <c r="B387" s="20"/>
      <c r="C387" s="20"/>
    </row>
    <row r="388">
      <c r="A388" s="20"/>
      <c r="B388" s="20"/>
      <c r="C388" s="20"/>
    </row>
    <row r="389">
      <c r="A389" s="20"/>
      <c r="B389" s="20"/>
      <c r="C389" s="20"/>
    </row>
    <row r="390">
      <c r="A390" s="20"/>
      <c r="B390" s="20"/>
      <c r="C390" s="20"/>
    </row>
    <row r="391">
      <c r="A391" s="20"/>
      <c r="B391" s="20"/>
      <c r="C391" s="20"/>
    </row>
    <row r="392">
      <c r="A392" s="20"/>
      <c r="B392" s="20"/>
      <c r="C392" s="20"/>
    </row>
    <row r="393">
      <c r="A393" s="20"/>
      <c r="B393" s="20"/>
      <c r="C393" s="20"/>
    </row>
    <row r="394">
      <c r="A394" s="20"/>
      <c r="B394" s="20"/>
      <c r="C394" s="20"/>
    </row>
    <row r="395">
      <c r="A395" s="20"/>
      <c r="B395" s="20"/>
      <c r="C395" s="20"/>
    </row>
    <row r="396">
      <c r="A396" s="20"/>
      <c r="B396" s="20"/>
      <c r="C396" s="20"/>
    </row>
    <row r="397">
      <c r="A397" s="20"/>
      <c r="B397" s="20"/>
      <c r="C397" s="20"/>
    </row>
    <row r="398">
      <c r="A398" s="20"/>
      <c r="B398" s="20"/>
      <c r="C398" s="20"/>
    </row>
    <row r="399">
      <c r="A399" s="20"/>
      <c r="B399" s="20"/>
      <c r="C399" s="20"/>
    </row>
    <row r="400">
      <c r="A400" s="20"/>
      <c r="B400" s="20"/>
      <c r="C400" s="20"/>
    </row>
    <row r="401">
      <c r="A401" s="20"/>
      <c r="B401" s="20"/>
      <c r="C401" s="20"/>
    </row>
    <row r="402">
      <c r="A402" s="20"/>
      <c r="B402" s="20"/>
      <c r="C402" s="20"/>
    </row>
    <row r="403">
      <c r="A403" s="20"/>
      <c r="B403" s="20"/>
      <c r="C403" s="20"/>
    </row>
    <row r="404">
      <c r="A404" s="20"/>
      <c r="B404" s="20"/>
      <c r="C404" s="20"/>
    </row>
    <row r="405">
      <c r="A405" s="20"/>
      <c r="B405" s="20"/>
      <c r="C405" s="20"/>
    </row>
    <row r="406">
      <c r="A406" s="20"/>
      <c r="B406" s="20"/>
      <c r="C406" s="20"/>
    </row>
    <row r="407">
      <c r="A407" s="20"/>
      <c r="B407" s="20"/>
      <c r="C407" s="20"/>
    </row>
    <row r="408">
      <c r="A408" s="20"/>
      <c r="B408" s="20"/>
      <c r="C408" s="20"/>
    </row>
    <row r="409">
      <c r="A409" s="20"/>
      <c r="B409" s="20"/>
      <c r="C409" s="20"/>
    </row>
    <row r="410">
      <c r="A410" s="20"/>
      <c r="B410" s="20"/>
      <c r="C410" s="20"/>
    </row>
    <row r="411">
      <c r="A411" s="20"/>
      <c r="B411" s="20"/>
      <c r="C411" s="20"/>
    </row>
    <row r="412">
      <c r="A412" s="20"/>
      <c r="B412" s="20"/>
      <c r="C412" s="20"/>
    </row>
    <row r="413">
      <c r="A413" s="20"/>
      <c r="B413" s="20"/>
      <c r="C413" s="20"/>
    </row>
    <row r="414">
      <c r="A414" s="20"/>
      <c r="B414" s="20"/>
      <c r="C414" s="20"/>
    </row>
    <row r="415">
      <c r="A415" s="20"/>
      <c r="B415" s="20"/>
      <c r="C415" s="20"/>
    </row>
    <row r="416">
      <c r="A416" s="20"/>
      <c r="B416" s="20"/>
      <c r="C416" s="20"/>
    </row>
    <row r="417">
      <c r="A417" s="20"/>
      <c r="B417" s="20"/>
      <c r="C417" s="20"/>
    </row>
    <row r="418">
      <c r="A418" s="20"/>
      <c r="B418" s="20"/>
      <c r="C418" s="20"/>
    </row>
    <row r="419">
      <c r="A419" s="20"/>
      <c r="B419" s="20"/>
      <c r="C419" s="20"/>
    </row>
    <row r="420">
      <c r="A420" s="20"/>
      <c r="B420" s="20"/>
      <c r="C420" s="20"/>
    </row>
    <row r="421">
      <c r="A421" s="20"/>
      <c r="B421" s="20"/>
      <c r="C421" s="20"/>
    </row>
    <row r="422">
      <c r="A422" s="20"/>
      <c r="B422" s="20"/>
      <c r="C422" s="20"/>
    </row>
    <row r="423">
      <c r="A423" s="20"/>
      <c r="B423" s="20"/>
      <c r="C423" s="20"/>
    </row>
    <row r="424">
      <c r="A424" s="20"/>
      <c r="B424" s="20"/>
      <c r="C424" s="20"/>
    </row>
    <row r="425">
      <c r="A425" s="20"/>
      <c r="B425" s="20"/>
      <c r="C425" s="20"/>
    </row>
    <row r="426">
      <c r="A426" s="20"/>
      <c r="B426" s="20"/>
      <c r="C426" s="20"/>
    </row>
    <row r="427">
      <c r="A427" s="20"/>
      <c r="B427" s="20"/>
      <c r="C427" s="20"/>
    </row>
    <row r="428">
      <c r="A428" s="20"/>
      <c r="B428" s="20"/>
      <c r="C428" s="20"/>
    </row>
    <row r="429">
      <c r="A429" s="20"/>
      <c r="B429" s="20"/>
      <c r="C429" s="20"/>
    </row>
    <row r="430">
      <c r="A430" s="20"/>
      <c r="B430" s="20"/>
      <c r="C430" s="20"/>
    </row>
    <row r="431">
      <c r="A431" s="20"/>
      <c r="B431" s="20"/>
      <c r="C431" s="20"/>
    </row>
    <row r="432">
      <c r="A432" s="20"/>
      <c r="B432" s="20"/>
      <c r="C432" s="20"/>
    </row>
    <row r="433">
      <c r="A433" s="20"/>
      <c r="B433" s="20"/>
      <c r="C433" s="20"/>
    </row>
    <row r="434">
      <c r="A434" s="20"/>
      <c r="B434" s="20"/>
      <c r="C434" s="20"/>
    </row>
    <row r="435">
      <c r="A435" s="20"/>
      <c r="B435" s="20"/>
      <c r="C435" s="20"/>
    </row>
    <row r="436">
      <c r="A436" s="20"/>
      <c r="B436" s="20"/>
      <c r="C436" s="20"/>
    </row>
    <row r="437">
      <c r="A437" s="20"/>
      <c r="B437" s="20"/>
      <c r="C437" s="20"/>
    </row>
    <row r="438">
      <c r="A438" s="20"/>
      <c r="B438" s="20"/>
      <c r="C438" s="20"/>
    </row>
    <row r="439">
      <c r="A439" s="20"/>
      <c r="B439" s="20"/>
      <c r="C439" s="20"/>
    </row>
    <row r="440">
      <c r="A440" s="20"/>
      <c r="B440" s="20"/>
      <c r="C440" s="20"/>
    </row>
    <row r="441">
      <c r="A441" s="20"/>
      <c r="B441" s="20"/>
      <c r="C441" s="20"/>
    </row>
    <row r="442">
      <c r="A442" s="20"/>
      <c r="B442" s="20"/>
      <c r="C442" s="20"/>
    </row>
    <row r="443">
      <c r="A443" s="20"/>
      <c r="B443" s="20"/>
      <c r="C443" s="20"/>
    </row>
    <row r="444">
      <c r="A444" s="20"/>
      <c r="B444" s="20"/>
      <c r="C444" s="20"/>
    </row>
    <row r="445">
      <c r="A445" s="20"/>
      <c r="B445" s="20"/>
      <c r="C445" s="20"/>
    </row>
    <row r="446">
      <c r="A446" s="20"/>
      <c r="B446" s="20"/>
      <c r="C446" s="20"/>
    </row>
    <row r="447">
      <c r="A447" s="20"/>
      <c r="B447" s="20"/>
      <c r="C447" s="20"/>
    </row>
    <row r="448">
      <c r="A448" s="20"/>
      <c r="B448" s="20"/>
      <c r="C448" s="20"/>
    </row>
    <row r="449">
      <c r="A449" s="20"/>
      <c r="B449" s="20"/>
      <c r="C449" s="20"/>
    </row>
    <row r="450">
      <c r="A450" s="20"/>
      <c r="B450" s="20"/>
      <c r="C450" s="20"/>
    </row>
    <row r="451">
      <c r="A451" s="20"/>
      <c r="B451" s="20"/>
      <c r="C451" s="20"/>
    </row>
    <row r="452">
      <c r="A452" s="20"/>
      <c r="B452" s="20"/>
      <c r="C452" s="20"/>
    </row>
    <row r="453">
      <c r="A453" s="20"/>
      <c r="B453" s="20"/>
      <c r="C453" s="20"/>
    </row>
    <row r="454">
      <c r="A454" s="20"/>
      <c r="B454" s="20"/>
      <c r="C454" s="20"/>
    </row>
    <row r="455">
      <c r="A455" s="20"/>
      <c r="B455" s="20"/>
      <c r="C455" s="20"/>
    </row>
    <row r="456">
      <c r="A456" s="20"/>
      <c r="B456" s="20"/>
      <c r="C456" s="20"/>
    </row>
    <row r="457">
      <c r="A457" s="20"/>
      <c r="B457" s="20"/>
      <c r="C457" s="20"/>
    </row>
    <row r="458">
      <c r="A458" s="20"/>
      <c r="B458" s="20"/>
      <c r="C458" s="20"/>
    </row>
    <row r="459">
      <c r="A459" s="20"/>
      <c r="B459" s="20"/>
      <c r="C459" s="20"/>
    </row>
    <row r="460">
      <c r="A460" s="20"/>
      <c r="B460" s="20"/>
      <c r="C460" s="20"/>
    </row>
    <row r="461">
      <c r="A461" s="20"/>
      <c r="B461" s="20"/>
      <c r="C461" s="20"/>
    </row>
    <row r="462">
      <c r="A462" s="20"/>
      <c r="B462" s="20"/>
      <c r="C462" s="20"/>
    </row>
    <row r="463">
      <c r="A463" s="20"/>
      <c r="B463" s="20"/>
      <c r="C463" s="20"/>
    </row>
    <row r="464">
      <c r="A464" s="20"/>
      <c r="B464" s="20"/>
      <c r="C464" s="20"/>
    </row>
    <row r="465">
      <c r="A465" s="20"/>
      <c r="B465" s="20"/>
      <c r="C465" s="20"/>
    </row>
    <row r="466">
      <c r="A466" s="20"/>
      <c r="B466" s="20"/>
      <c r="C466" s="20"/>
    </row>
    <row r="467">
      <c r="A467" s="20"/>
      <c r="B467" s="20"/>
      <c r="C467" s="20"/>
    </row>
    <row r="468">
      <c r="A468" s="20"/>
      <c r="B468" s="20"/>
      <c r="C468" s="20"/>
    </row>
    <row r="469">
      <c r="A469" s="20"/>
      <c r="B469" s="20"/>
      <c r="C469" s="20"/>
    </row>
    <row r="470">
      <c r="A470" s="20"/>
      <c r="B470" s="20"/>
      <c r="C470" s="20"/>
    </row>
    <row r="471">
      <c r="A471" s="20"/>
      <c r="B471" s="20"/>
      <c r="C471" s="20"/>
    </row>
    <row r="472">
      <c r="A472" s="20"/>
      <c r="B472" s="20"/>
      <c r="C472" s="20"/>
    </row>
    <row r="473">
      <c r="A473" s="20"/>
      <c r="B473" s="20"/>
      <c r="C473" s="20"/>
    </row>
    <row r="474">
      <c r="A474" s="20"/>
      <c r="B474" s="20"/>
      <c r="C474" s="20"/>
    </row>
    <row r="475">
      <c r="A475" s="20"/>
      <c r="B475" s="20"/>
      <c r="C475" s="20"/>
    </row>
    <row r="476">
      <c r="A476" s="20"/>
      <c r="B476" s="20"/>
      <c r="C476" s="20"/>
    </row>
    <row r="477">
      <c r="A477" s="20"/>
      <c r="B477" s="20"/>
      <c r="C477" s="20"/>
    </row>
    <row r="478">
      <c r="A478" s="20"/>
      <c r="B478" s="20"/>
      <c r="C478" s="20"/>
    </row>
    <row r="479">
      <c r="A479" s="20"/>
      <c r="B479" s="20"/>
      <c r="C479" s="20"/>
    </row>
    <row r="480">
      <c r="A480" s="20"/>
      <c r="B480" s="20"/>
      <c r="C480" s="20"/>
    </row>
    <row r="481">
      <c r="A481" s="20"/>
      <c r="B481" s="20"/>
      <c r="C481" s="20"/>
    </row>
    <row r="482">
      <c r="A482" s="20"/>
      <c r="B482" s="20"/>
      <c r="C482" s="20"/>
    </row>
    <row r="483">
      <c r="A483" s="20"/>
      <c r="B483" s="20"/>
      <c r="C483" s="20"/>
    </row>
    <row r="484">
      <c r="A484" s="20"/>
      <c r="B484" s="20"/>
      <c r="C484" s="20"/>
    </row>
    <row r="485">
      <c r="A485" s="20"/>
      <c r="B485" s="20"/>
      <c r="C485" s="20"/>
    </row>
    <row r="486">
      <c r="A486" s="20"/>
      <c r="B486" s="20"/>
      <c r="C486" s="20"/>
    </row>
    <row r="487">
      <c r="A487" s="20"/>
      <c r="B487" s="20"/>
      <c r="C487" s="20"/>
    </row>
    <row r="488">
      <c r="A488" s="20"/>
      <c r="B488" s="20"/>
      <c r="C488" s="20"/>
    </row>
    <row r="489">
      <c r="A489" s="20"/>
      <c r="B489" s="20"/>
      <c r="C489" s="20"/>
    </row>
    <row r="490">
      <c r="A490" s="20"/>
      <c r="B490" s="20"/>
      <c r="C490" s="20"/>
    </row>
    <row r="491">
      <c r="A491" s="20"/>
      <c r="B491" s="20"/>
      <c r="C491" s="20"/>
    </row>
    <row r="492">
      <c r="A492" s="20"/>
      <c r="B492" s="20"/>
      <c r="C492" s="20"/>
    </row>
    <row r="493">
      <c r="A493" s="20"/>
      <c r="B493" s="20"/>
      <c r="C493" s="20"/>
    </row>
    <row r="494">
      <c r="A494" s="20"/>
      <c r="B494" s="20"/>
      <c r="C494" s="20"/>
    </row>
    <row r="495">
      <c r="A495" s="20"/>
      <c r="B495" s="20"/>
      <c r="C495" s="20"/>
    </row>
    <row r="496">
      <c r="A496" s="20"/>
      <c r="B496" s="20"/>
      <c r="C496" s="20"/>
    </row>
    <row r="497">
      <c r="A497" s="20"/>
      <c r="B497" s="20"/>
      <c r="C497" s="20"/>
    </row>
    <row r="498">
      <c r="A498" s="20"/>
      <c r="B498" s="20"/>
      <c r="C498" s="20"/>
    </row>
    <row r="499">
      <c r="A499" s="20"/>
      <c r="B499" s="20"/>
      <c r="C499" s="20"/>
    </row>
    <row r="500">
      <c r="A500" s="20"/>
      <c r="B500" s="20"/>
      <c r="C500" s="20"/>
    </row>
    <row r="501">
      <c r="A501" s="20"/>
      <c r="B501" s="20"/>
      <c r="C501" s="20"/>
    </row>
    <row r="502">
      <c r="A502" s="20"/>
      <c r="B502" s="20"/>
      <c r="C502" s="20"/>
    </row>
    <row r="503">
      <c r="A503" s="20"/>
      <c r="B503" s="20"/>
      <c r="C503" s="20"/>
    </row>
    <row r="504">
      <c r="A504" s="20"/>
      <c r="B504" s="20"/>
      <c r="C504" s="20"/>
    </row>
    <row r="505">
      <c r="A505" s="20"/>
      <c r="B505" s="20"/>
      <c r="C505" s="20"/>
    </row>
    <row r="506">
      <c r="A506" s="20"/>
      <c r="B506" s="20"/>
      <c r="C506" s="20"/>
    </row>
    <row r="507">
      <c r="A507" s="20"/>
      <c r="B507" s="20"/>
      <c r="C507" s="20"/>
    </row>
    <row r="508">
      <c r="A508" s="20"/>
      <c r="B508" s="20"/>
      <c r="C508" s="20"/>
    </row>
    <row r="509">
      <c r="A509" s="20"/>
      <c r="B509" s="20"/>
      <c r="C509" s="20"/>
    </row>
    <row r="510">
      <c r="A510" s="20"/>
      <c r="B510" s="20"/>
      <c r="C510" s="20"/>
    </row>
    <row r="511">
      <c r="A511" s="20"/>
      <c r="B511" s="20"/>
      <c r="C511" s="20"/>
    </row>
    <row r="512">
      <c r="A512" s="20"/>
      <c r="B512" s="20"/>
      <c r="C512" s="20"/>
    </row>
    <row r="513">
      <c r="A513" s="20"/>
      <c r="B513" s="20"/>
      <c r="C513" s="20"/>
    </row>
    <row r="514">
      <c r="A514" s="20"/>
      <c r="B514" s="20"/>
      <c r="C514" s="20"/>
    </row>
    <row r="515">
      <c r="A515" s="20"/>
      <c r="B515" s="20"/>
      <c r="C515" s="20"/>
    </row>
    <row r="516">
      <c r="A516" s="20"/>
      <c r="B516" s="20"/>
      <c r="C516" s="20"/>
    </row>
    <row r="517">
      <c r="A517" s="20"/>
      <c r="B517" s="20"/>
      <c r="C517" s="20"/>
    </row>
    <row r="518">
      <c r="A518" s="20"/>
      <c r="B518" s="20"/>
      <c r="C518" s="20"/>
    </row>
    <row r="519">
      <c r="A519" s="20"/>
      <c r="B519" s="20"/>
      <c r="C519" s="20"/>
    </row>
    <row r="520">
      <c r="A520" s="20"/>
      <c r="B520" s="20"/>
      <c r="C520" s="20"/>
    </row>
    <row r="521">
      <c r="A521" s="20"/>
      <c r="B521" s="20"/>
      <c r="C521" s="20"/>
    </row>
    <row r="522">
      <c r="A522" s="20"/>
      <c r="B522" s="20"/>
      <c r="C522" s="20"/>
    </row>
    <row r="523">
      <c r="A523" s="20"/>
      <c r="B523" s="20"/>
      <c r="C523" s="20"/>
    </row>
    <row r="524">
      <c r="A524" s="20"/>
      <c r="B524" s="20"/>
      <c r="C524" s="20"/>
    </row>
    <row r="525">
      <c r="A525" s="20"/>
      <c r="B525" s="20"/>
      <c r="C525" s="20"/>
    </row>
    <row r="526">
      <c r="A526" s="20"/>
      <c r="B526" s="20"/>
      <c r="C526" s="20"/>
    </row>
    <row r="527">
      <c r="A527" s="20"/>
      <c r="B527" s="20"/>
      <c r="C527" s="20"/>
    </row>
    <row r="528">
      <c r="A528" s="20"/>
      <c r="B528" s="20"/>
      <c r="C528" s="20"/>
    </row>
    <row r="529">
      <c r="A529" s="20"/>
      <c r="B529" s="20"/>
      <c r="C529" s="20"/>
    </row>
    <row r="530">
      <c r="A530" s="20"/>
      <c r="B530" s="20"/>
      <c r="C530" s="20"/>
    </row>
    <row r="531">
      <c r="A531" s="20"/>
      <c r="B531" s="20"/>
      <c r="C531" s="20"/>
    </row>
    <row r="532">
      <c r="A532" s="20"/>
      <c r="B532" s="20"/>
      <c r="C532" s="20"/>
    </row>
    <row r="533">
      <c r="A533" s="20"/>
      <c r="B533" s="20"/>
      <c r="C533" s="20"/>
    </row>
    <row r="534">
      <c r="A534" s="20"/>
      <c r="B534" s="20"/>
      <c r="C534" s="20"/>
    </row>
    <row r="535">
      <c r="A535" s="20"/>
      <c r="B535" s="20"/>
      <c r="C535" s="20"/>
    </row>
    <row r="536">
      <c r="A536" s="20"/>
      <c r="B536" s="20"/>
      <c r="C536" s="20"/>
    </row>
    <row r="537">
      <c r="A537" s="20"/>
      <c r="B537" s="20"/>
      <c r="C537" s="20"/>
    </row>
    <row r="538">
      <c r="A538" s="20"/>
      <c r="B538" s="20"/>
      <c r="C538" s="20"/>
    </row>
    <row r="539">
      <c r="A539" s="20"/>
      <c r="B539" s="20"/>
      <c r="C539" s="20"/>
    </row>
    <row r="540">
      <c r="A540" s="20"/>
      <c r="B540" s="20"/>
      <c r="C540" s="20"/>
    </row>
    <row r="541">
      <c r="A541" s="20"/>
      <c r="B541" s="20"/>
      <c r="C541" s="20"/>
    </row>
    <row r="542">
      <c r="A542" s="20"/>
      <c r="B542" s="20"/>
      <c r="C542" s="20"/>
    </row>
    <row r="543">
      <c r="A543" s="20"/>
      <c r="B543" s="20"/>
      <c r="C543" s="20"/>
    </row>
    <row r="544">
      <c r="A544" s="20"/>
      <c r="B544" s="20"/>
      <c r="C544" s="20"/>
    </row>
    <row r="545">
      <c r="A545" s="20"/>
      <c r="B545" s="20"/>
      <c r="C545" s="20"/>
    </row>
    <row r="546">
      <c r="A546" s="20"/>
      <c r="B546" s="20"/>
      <c r="C546" s="20"/>
    </row>
    <row r="547">
      <c r="A547" s="20"/>
      <c r="B547" s="20"/>
      <c r="C547" s="20"/>
    </row>
    <row r="548">
      <c r="A548" s="20"/>
      <c r="B548" s="20"/>
      <c r="C548" s="20"/>
    </row>
    <row r="549">
      <c r="A549" s="20"/>
      <c r="B549" s="20"/>
      <c r="C549" s="20"/>
    </row>
    <row r="550">
      <c r="A550" s="20"/>
      <c r="B550" s="20"/>
      <c r="C550" s="20"/>
    </row>
    <row r="551">
      <c r="A551" s="20"/>
      <c r="B551" s="20"/>
      <c r="C551" s="20"/>
    </row>
    <row r="552">
      <c r="A552" s="20"/>
      <c r="B552" s="20"/>
      <c r="C552" s="20"/>
    </row>
    <row r="553">
      <c r="A553" s="20"/>
      <c r="B553" s="20"/>
      <c r="C553" s="20"/>
    </row>
    <row r="554">
      <c r="A554" s="20"/>
      <c r="B554" s="20"/>
      <c r="C554" s="20"/>
    </row>
    <row r="555">
      <c r="A555" s="20"/>
      <c r="B555" s="20"/>
      <c r="C555" s="20"/>
    </row>
    <row r="556">
      <c r="A556" s="20"/>
      <c r="B556" s="20"/>
      <c r="C556" s="20"/>
    </row>
    <row r="557">
      <c r="A557" s="20"/>
      <c r="B557" s="20"/>
      <c r="C557" s="20"/>
    </row>
    <row r="558">
      <c r="A558" s="20"/>
      <c r="B558" s="20"/>
      <c r="C558" s="20"/>
    </row>
    <row r="559">
      <c r="A559" s="20"/>
      <c r="B559" s="20"/>
      <c r="C559" s="20"/>
    </row>
    <row r="560">
      <c r="A560" s="20"/>
      <c r="B560" s="20"/>
      <c r="C560" s="20"/>
    </row>
    <row r="561">
      <c r="A561" s="20"/>
      <c r="B561" s="20"/>
      <c r="C561" s="20"/>
    </row>
    <row r="562">
      <c r="A562" s="20"/>
      <c r="B562" s="20"/>
      <c r="C562" s="20"/>
    </row>
    <row r="563">
      <c r="A563" s="20"/>
      <c r="B563" s="20"/>
      <c r="C563" s="20"/>
    </row>
    <row r="564">
      <c r="A564" s="20"/>
      <c r="B564" s="20"/>
      <c r="C564" s="20"/>
    </row>
    <row r="565">
      <c r="A565" s="20"/>
      <c r="B565" s="20"/>
      <c r="C565" s="20"/>
    </row>
    <row r="566">
      <c r="A566" s="20"/>
      <c r="B566" s="20"/>
      <c r="C566" s="20"/>
    </row>
    <row r="567">
      <c r="A567" s="20"/>
      <c r="B567" s="20"/>
      <c r="C567" s="20"/>
    </row>
    <row r="568">
      <c r="A568" s="20"/>
      <c r="B568" s="20"/>
      <c r="C568" s="20"/>
    </row>
    <row r="569">
      <c r="A569" s="20"/>
      <c r="B569" s="20"/>
      <c r="C569" s="20"/>
    </row>
    <row r="570">
      <c r="A570" s="20"/>
      <c r="B570" s="20"/>
      <c r="C570" s="20"/>
    </row>
    <row r="571">
      <c r="A571" s="20"/>
      <c r="B571" s="20"/>
      <c r="C571" s="20"/>
    </row>
    <row r="572">
      <c r="A572" s="20"/>
      <c r="B572" s="20"/>
      <c r="C572" s="20"/>
    </row>
    <row r="573">
      <c r="A573" s="20"/>
      <c r="B573" s="20"/>
      <c r="C573" s="20"/>
    </row>
    <row r="574">
      <c r="A574" s="20"/>
      <c r="B574" s="20"/>
      <c r="C574" s="20"/>
    </row>
    <row r="575">
      <c r="A575" s="20"/>
      <c r="B575" s="20"/>
      <c r="C575" s="20"/>
    </row>
    <row r="576">
      <c r="A576" s="20"/>
      <c r="B576" s="20"/>
      <c r="C576" s="20"/>
    </row>
    <row r="577">
      <c r="A577" s="20"/>
      <c r="B577" s="20"/>
      <c r="C577" s="20"/>
    </row>
    <row r="578">
      <c r="A578" s="20"/>
      <c r="B578" s="20"/>
      <c r="C578" s="20"/>
    </row>
    <row r="579">
      <c r="A579" s="20"/>
      <c r="B579" s="20"/>
      <c r="C579" s="20"/>
    </row>
    <row r="580">
      <c r="A580" s="20"/>
      <c r="B580" s="20"/>
      <c r="C580" s="20"/>
    </row>
    <row r="581">
      <c r="A581" s="20"/>
      <c r="B581" s="20"/>
      <c r="C581" s="20"/>
    </row>
    <row r="582">
      <c r="A582" s="20"/>
      <c r="B582" s="20"/>
      <c r="C582" s="20"/>
    </row>
    <row r="583">
      <c r="A583" s="20"/>
      <c r="B583" s="20"/>
      <c r="C583" s="20"/>
    </row>
    <row r="584">
      <c r="A584" s="20"/>
      <c r="B584" s="20"/>
      <c r="C584" s="20"/>
    </row>
    <row r="585">
      <c r="A585" s="20"/>
      <c r="B585" s="20"/>
      <c r="C585" s="20"/>
    </row>
    <row r="586">
      <c r="A586" s="20"/>
      <c r="B586" s="20"/>
      <c r="C586" s="20"/>
    </row>
    <row r="587">
      <c r="A587" s="20"/>
      <c r="B587" s="20"/>
      <c r="C587" s="20"/>
    </row>
    <row r="588">
      <c r="A588" s="20"/>
      <c r="B588" s="20"/>
      <c r="C588" s="20"/>
    </row>
    <row r="589">
      <c r="A589" s="20"/>
      <c r="B589" s="20"/>
      <c r="C589" s="20"/>
    </row>
    <row r="590">
      <c r="A590" s="20"/>
      <c r="B590" s="20"/>
      <c r="C590" s="20"/>
    </row>
    <row r="591">
      <c r="A591" s="20"/>
      <c r="B591" s="20"/>
      <c r="C591" s="20"/>
    </row>
    <row r="592">
      <c r="A592" s="20"/>
      <c r="B592" s="20"/>
      <c r="C592" s="20"/>
    </row>
    <row r="593">
      <c r="A593" s="20"/>
      <c r="B593" s="20"/>
      <c r="C593" s="20"/>
    </row>
    <row r="594">
      <c r="A594" s="20"/>
      <c r="B594" s="20"/>
      <c r="C594" s="20"/>
    </row>
    <row r="595">
      <c r="A595" s="20"/>
      <c r="B595" s="20"/>
      <c r="C595" s="20"/>
    </row>
    <row r="596">
      <c r="A596" s="20"/>
      <c r="B596" s="20"/>
      <c r="C596" s="20"/>
    </row>
    <row r="597">
      <c r="A597" s="20"/>
      <c r="B597" s="20"/>
      <c r="C597" s="20"/>
    </row>
    <row r="598">
      <c r="A598" s="20"/>
      <c r="B598" s="20"/>
      <c r="C598" s="20"/>
    </row>
    <row r="599">
      <c r="A599" s="20"/>
      <c r="B599" s="20"/>
      <c r="C599" s="20"/>
    </row>
    <row r="600">
      <c r="A600" s="20"/>
      <c r="B600" s="20"/>
      <c r="C600" s="20"/>
    </row>
    <row r="601">
      <c r="A601" s="20"/>
      <c r="B601" s="20"/>
      <c r="C601" s="20"/>
    </row>
    <row r="602">
      <c r="A602" s="20"/>
      <c r="B602" s="20"/>
      <c r="C602" s="20"/>
    </row>
    <row r="603">
      <c r="A603" s="20"/>
      <c r="B603" s="20"/>
      <c r="C603" s="20"/>
    </row>
    <row r="604">
      <c r="A604" s="20"/>
      <c r="B604" s="20"/>
      <c r="C604" s="20"/>
    </row>
    <row r="605">
      <c r="A605" s="20"/>
      <c r="B605" s="20"/>
      <c r="C605" s="20"/>
    </row>
    <row r="606">
      <c r="A606" s="20"/>
      <c r="B606" s="20"/>
      <c r="C606" s="20"/>
    </row>
    <row r="607">
      <c r="A607" s="20"/>
      <c r="B607" s="20"/>
      <c r="C607" s="20"/>
    </row>
    <row r="608">
      <c r="A608" s="20"/>
      <c r="B608" s="20"/>
      <c r="C608" s="20"/>
    </row>
    <row r="609">
      <c r="A609" s="20"/>
      <c r="B609" s="20"/>
      <c r="C609" s="20"/>
    </row>
    <row r="610">
      <c r="A610" s="20"/>
      <c r="B610" s="20"/>
      <c r="C610" s="20"/>
    </row>
    <row r="611">
      <c r="A611" s="20"/>
      <c r="B611" s="20"/>
      <c r="C611" s="20"/>
    </row>
    <row r="612">
      <c r="A612" s="20"/>
      <c r="B612" s="20"/>
      <c r="C612" s="20"/>
    </row>
    <row r="613">
      <c r="A613" s="20"/>
      <c r="B613" s="20"/>
      <c r="C613" s="20"/>
    </row>
    <row r="614">
      <c r="A614" s="20"/>
      <c r="B614" s="20"/>
      <c r="C614" s="20"/>
    </row>
    <row r="615">
      <c r="A615" s="20"/>
      <c r="B615" s="20"/>
      <c r="C615" s="20"/>
    </row>
    <row r="616">
      <c r="A616" s="20"/>
      <c r="B616" s="20"/>
      <c r="C616" s="20"/>
    </row>
    <row r="617">
      <c r="A617" s="20"/>
      <c r="B617" s="20"/>
      <c r="C617" s="20"/>
    </row>
    <row r="618">
      <c r="A618" s="20"/>
      <c r="B618" s="20"/>
      <c r="C618" s="20"/>
    </row>
    <row r="619">
      <c r="A619" s="20"/>
      <c r="B619" s="20"/>
      <c r="C619" s="20"/>
    </row>
    <row r="620">
      <c r="A620" s="20"/>
      <c r="B620" s="20"/>
      <c r="C620" s="20"/>
    </row>
    <row r="621">
      <c r="A621" s="20"/>
      <c r="B621" s="20"/>
      <c r="C621" s="20"/>
    </row>
    <row r="622">
      <c r="A622" s="20"/>
      <c r="B622" s="20"/>
      <c r="C622" s="20"/>
    </row>
    <row r="623">
      <c r="A623" s="20"/>
      <c r="B623" s="20"/>
      <c r="C623" s="20"/>
    </row>
    <row r="624">
      <c r="A624" s="20"/>
      <c r="B624" s="20"/>
      <c r="C624" s="20"/>
    </row>
    <row r="625">
      <c r="A625" s="20"/>
      <c r="B625" s="20"/>
      <c r="C625" s="20"/>
    </row>
    <row r="626">
      <c r="A626" s="20"/>
      <c r="B626" s="20"/>
      <c r="C626" s="20"/>
    </row>
    <row r="627">
      <c r="A627" s="20"/>
      <c r="B627" s="20"/>
      <c r="C627" s="20"/>
    </row>
    <row r="628">
      <c r="A628" s="20"/>
      <c r="B628" s="20"/>
      <c r="C628" s="20"/>
    </row>
    <row r="629">
      <c r="A629" s="20"/>
      <c r="B629" s="20"/>
      <c r="C629" s="20"/>
    </row>
    <row r="630">
      <c r="A630" s="20"/>
      <c r="B630" s="20"/>
      <c r="C630" s="20"/>
    </row>
    <row r="631">
      <c r="A631" s="20"/>
      <c r="B631" s="20"/>
      <c r="C631" s="20"/>
    </row>
    <row r="632">
      <c r="A632" s="20"/>
      <c r="B632" s="20"/>
      <c r="C632" s="20"/>
    </row>
    <row r="633">
      <c r="A633" s="20"/>
      <c r="B633" s="20"/>
      <c r="C633" s="20"/>
    </row>
    <row r="634">
      <c r="A634" s="20"/>
      <c r="B634" s="20"/>
      <c r="C634" s="20"/>
    </row>
    <row r="635">
      <c r="A635" s="20"/>
      <c r="B635" s="20"/>
      <c r="C635" s="20"/>
    </row>
    <row r="636">
      <c r="A636" s="20"/>
      <c r="B636" s="20"/>
      <c r="C636" s="20"/>
    </row>
    <row r="637">
      <c r="A637" s="20"/>
      <c r="B637" s="20"/>
      <c r="C637" s="20"/>
    </row>
    <row r="638">
      <c r="A638" s="20"/>
      <c r="B638" s="20"/>
      <c r="C638" s="20"/>
    </row>
    <row r="639">
      <c r="A639" s="20"/>
      <c r="B639" s="20"/>
      <c r="C639" s="20"/>
    </row>
    <row r="640">
      <c r="A640" s="20"/>
      <c r="B640" s="20"/>
      <c r="C640" s="20"/>
    </row>
    <row r="641">
      <c r="A641" s="20"/>
      <c r="B641" s="20"/>
      <c r="C641" s="20"/>
    </row>
    <row r="642">
      <c r="A642" s="20"/>
      <c r="B642" s="20"/>
      <c r="C642" s="20"/>
    </row>
    <row r="643">
      <c r="A643" s="20"/>
      <c r="B643" s="20"/>
      <c r="C643" s="20"/>
    </row>
    <row r="644">
      <c r="A644" s="20"/>
      <c r="B644" s="20"/>
      <c r="C644" s="20"/>
    </row>
    <row r="645">
      <c r="A645" s="20"/>
      <c r="B645" s="20"/>
      <c r="C645" s="20"/>
    </row>
    <row r="646">
      <c r="A646" s="20"/>
      <c r="B646" s="20"/>
      <c r="C646" s="20"/>
    </row>
    <row r="647">
      <c r="A647" s="20"/>
      <c r="B647" s="20"/>
      <c r="C647" s="20"/>
    </row>
    <row r="648">
      <c r="A648" s="20"/>
      <c r="B648" s="20"/>
      <c r="C648" s="20"/>
    </row>
    <row r="649">
      <c r="A649" s="20"/>
      <c r="B649" s="20"/>
      <c r="C649" s="20"/>
    </row>
    <row r="650">
      <c r="A650" s="20"/>
      <c r="B650" s="20"/>
      <c r="C650" s="20"/>
    </row>
    <row r="651">
      <c r="A651" s="20"/>
      <c r="B651" s="20"/>
      <c r="C651" s="20"/>
    </row>
    <row r="652">
      <c r="A652" s="20"/>
      <c r="B652" s="20"/>
      <c r="C652" s="20"/>
    </row>
    <row r="653">
      <c r="A653" s="20"/>
      <c r="B653" s="20"/>
      <c r="C653" s="20"/>
    </row>
    <row r="654">
      <c r="A654" s="20"/>
      <c r="B654" s="20"/>
      <c r="C654" s="20"/>
    </row>
    <row r="655">
      <c r="A655" s="20"/>
      <c r="B655" s="20"/>
      <c r="C655" s="20"/>
    </row>
    <row r="656">
      <c r="A656" s="20"/>
      <c r="B656" s="20"/>
      <c r="C656" s="20"/>
    </row>
    <row r="657">
      <c r="A657" s="20"/>
      <c r="B657" s="20"/>
      <c r="C657" s="20"/>
    </row>
    <row r="658">
      <c r="A658" s="20"/>
      <c r="B658" s="20"/>
      <c r="C658" s="20"/>
    </row>
    <row r="659">
      <c r="A659" s="20"/>
      <c r="B659" s="20"/>
      <c r="C659" s="20"/>
    </row>
    <row r="660">
      <c r="A660" s="20"/>
      <c r="B660" s="20"/>
      <c r="C660" s="20"/>
    </row>
    <row r="661">
      <c r="A661" s="20"/>
      <c r="B661" s="20"/>
      <c r="C661" s="20"/>
    </row>
    <row r="662">
      <c r="A662" s="20"/>
      <c r="B662" s="20"/>
      <c r="C662" s="20"/>
    </row>
    <row r="663">
      <c r="A663" s="20"/>
      <c r="B663" s="20"/>
      <c r="C663" s="20"/>
    </row>
    <row r="664">
      <c r="A664" s="20"/>
      <c r="B664" s="20"/>
      <c r="C664" s="20"/>
    </row>
    <row r="665">
      <c r="A665" s="20"/>
      <c r="B665" s="20"/>
      <c r="C665" s="20"/>
    </row>
    <row r="666">
      <c r="A666" s="20"/>
      <c r="B666" s="20"/>
      <c r="C666" s="20"/>
    </row>
    <row r="667">
      <c r="A667" s="20"/>
      <c r="B667" s="20"/>
      <c r="C667" s="20"/>
    </row>
    <row r="668">
      <c r="A668" s="20"/>
      <c r="B668" s="20"/>
      <c r="C668" s="20"/>
    </row>
    <row r="669">
      <c r="A669" s="20"/>
      <c r="B669" s="20"/>
      <c r="C669" s="20"/>
    </row>
    <row r="670">
      <c r="A670" s="20"/>
      <c r="B670" s="20"/>
      <c r="C670" s="20"/>
    </row>
    <row r="671">
      <c r="A671" s="20"/>
      <c r="B671" s="20"/>
      <c r="C671" s="20"/>
    </row>
    <row r="672">
      <c r="A672" s="20"/>
      <c r="B672" s="20"/>
      <c r="C672" s="20"/>
    </row>
    <row r="673">
      <c r="A673" s="20"/>
      <c r="B673" s="20"/>
      <c r="C673" s="20"/>
    </row>
    <row r="674">
      <c r="A674" s="20"/>
      <c r="B674" s="20"/>
      <c r="C674" s="20"/>
    </row>
    <row r="675">
      <c r="A675" s="20"/>
      <c r="B675" s="20"/>
      <c r="C675" s="20"/>
    </row>
    <row r="676">
      <c r="A676" s="20"/>
      <c r="B676" s="20"/>
      <c r="C676" s="20"/>
    </row>
    <row r="677">
      <c r="A677" s="20"/>
      <c r="B677" s="20"/>
      <c r="C677" s="20"/>
    </row>
    <row r="678">
      <c r="A678" s="20"/>
      <c r="B678" s="20"/>
      <c r="C678" s="20"/>
    </row>
    <row r="679">
      <c r="A679" s="20"/>
      <c r="B679" s="20"/>
      <c r="C679" s="20"/>
    </row>
    <row r="680">
      <c r="A680" s="20"/>
      <c r="B680" s="20"/>
      <c r="C680" s="20"/>
    </row>
    <row r="681">
      <c r="A681" s="20"/>
      <c r="B681" s="20"/>
      <c r="C681" s="20"/>
    </row>
    <row r="682">
      <c r="A682" s="20"/>
      <c r="B682" s="20"/>
      <c r="C682" s="20"/>
    </row>
    <row r="683">
      <c r="A683" s="20"/>
      <c r="B683" s="20"/>
      <c r="C683" s="20"/>
    </row>
    <row r="684">
      <c r="A684" s="20"/>
      <c r="B684" s="20"/>
      <c r="C684" s="20"/>
    </row>
    <row r="685">
      <c r="A685" s="20"/>
      <c r="B685" s="20"/>
      <c r="C685" s="20"/>
    </row>
    <row r="686">
      <c r="A686" s="20"/>
      <c r="B686" s="20"/>
      <c r="C686" s="20"/>
    </row>
    <row r="687">
      <c r="A687" s="20"/>
      <c r="B687" s="20"/>
      <c r="C687" s="20"/>
    </row>
    <row r="688">
      <c r="A688" s="20"/>
      <c r="B688" s="20"/>
      <c r="C688" s="20"/>
    </row>
    <row r="689">
      <c r="A689" s="20"/>
      <c r="B689" s="20"/>
      <c r="C689" s="20"/>
    </row>
    <row r="690">
      <c r="A690" s="20"/>
      <c r="B690" s="20"/>
      <c r="C690" s="20"/>
    </row>
    <row r="691">
      <c r="A691" s="20"/>
      <c r="B691" s="20"/>
      <c r="C691" s="20"/>
    </row>
    <row r="692">
      <c r="A692" s="20"/>
      <c r="B692" s="20"/>
      <c r="C692" s="20"/>
    </row>
    <row r="693">
      <c r="A693" s="20"/>
      <c r="B693" s="20"/>
      <c r="C693" s="20"/>
    </row>
    <row r="694">
      <c r="A694" s="20"/>
      <c r="B694" s="20"/>
      <c r="C694" s="20"/>
    </row>
    <row r="695">
      <c r="A695" s="20"/>
      <c r="B695" s="20"/>
      <c r="C695" s="20"/>
    </row>
    <row r="696">
      <c r="A696" s="20"/>
      <c r="B696" s="20"/>
      <c r="C696" s="20"/>
    </row>
    <row r="697">
      <c r="A697" s="20"/>
      <c r="B697" s="20"/>
      <c r="C697" s="20"/>
    </row>
    <row r="698">
      <c r="A698" s="20"/>
      <c r="B698" s="20"/>
      <c r="C698" s="20"/>
    </row>
    <row r="699">
      <c r="A699" s="20"/>
      <c r="B699" s="20"/>
      <c r="C699" s="20"/>
    </row>
    <row r="700">
      <c r="A700" s="20"/>
      <c r="B700" s="20"/>
      <c r="C700" s="20"/>
    </row>
    <row r="701">
      <c r="A701" s="20"/>
      <c r="B701" s="20"/>
      <c r="C701" s="20"/>
    </row>
    <row r="702">
      <c r="A702" s="20"/>
      <c r="B702" s="20"/>
      <c r="C702" s="20"/>
    </row>
    <row r="703">
      <c r="A703" s="20"/>
      <c r="B703" s="20"/>
      <c r="C703" s="20"/>
    </row>
    <row r="704">
      <c r="A704" s="20"/>
      <c r="B704" s="20"/>
      <c r="C704" s="20"/>
    </row>
    <row r="705">
      <c r="A705" s="20"/>
      <c r="B705" s="20"/>
      <c r="C705" s="20"/>
    </row>
    <row r="706">
      <c r="A706" s="20"/>
      <c r="B706" s="20"/>
      <c r="C706" s="20"/>
    </row>
    <row r="707">
      <c r="A707" s="20"/>
      <c r="B707" s="20"/>
      <c r="C707" s="20"/>
    </row>
    <row r="708">
      <c r="A708" s="20"/>
      <c r="B708" s="20"/>
      <c r="C708" s="20"/>
    </row>
    <row r="709">
      <c r="A709" s="20"/>
      <c r="B709" s="20"/>
      <c r="C709" s="20"/>
    </row>
    <row r="710">
      <c r="A710" s="20"/>
      <c r="B710" s="20"/>
      <c r="C710" s="20"/>
    </row>
    <row r="711">
      <c r="A711" s="20"/>
      <c r="B711" s="20"/>
      <c r="C711" s="20"/>
    </row>
    <row r="712">
      <c r="A712" s="20"/>
      <c r="B712" s="20"/>
      <c r="C712" s="20"/>
    </row>
    <row r="713">
      <c r="A713" s="20"/>
      <c r="B713" s="20"/>
      <c r="C713" s="20"/>
    </row>
    <row r="714">
      <c r="A714" s="20"/>
      <c r="B714" s="20"/>
      <c r="C714" s="20"/>
    </row>
    <row r="715">
      <c r="A715" s="20"/>
      <c r="B715" s="20"/>
      <c r="C715" s="20"/>
    </row>
    <row r="716">
      <c r="A716" s="20"/>
      <c r="B716" s="20"/>
      <c r="C716" s="20"/>
    </row>
    <row r="717">
      <c r="A717" s="20"/>
      <c r="B717" s="20"/>
      <c r="C717" s="20"/>
    </row>
    <row r="718">
      <c r="A718" s="20"/>
      <c r="B718" s="20"/>
      <c r="C718" s="20"/>
    </row>
    <row r="719">
      <c r="A719" s="20"/>
      <c r="B719" s="20"/>
      <c r="C719" s="20"/>
    </row>
    <row r="720">
      <c r="A720" s="20"/>
      <c r="B720" s="20"/>
      <c r="C720" s="20"/>
    </row>
    <row r="721">
      <c r="A721" s="20"/>
      <c r="B721" s="20"/>
      <c r="C721" s="20"/>
    </row>
    <row r="722">
      <c r="A722" s="20"/>
      <c r="B722" s="20"/>
      <c r="C722" s="20"/>
    </row>
    <row r="723">
      <c r="A723" s="20"/>
      <c r="B723" s="20"/>
      <c r="C723" s="20"/>
    </row>
    <row r="724">
      <c r="A724" s="20"/>
      <c r="B724" s="20"/>
      <c r="C724" s="20"/>
    </row>
    <row r="725">
      <c r="A725" s="20"/>
      <c r="B725" s="20"/>
      <c r="C725" s="20"/>
    </row>
    <row r="726">
      <c r="A726" s="20"/>
      <c r="B726" s="20"/>
      <c r="C726" s="20"/>
    </row>
    <row r="727">
      <c r="A727" s="20"/>
      <c r="B727" s="20"/>
      <c r="C727" s="20"/>
    </row>
    <row r="728">
      <c r="A728" s="20"/>
      <c r="B728" s="20"/>
      <c r="C728" s="20"/>
    </row>
    <row r="729">
      <c r="A729" s="20"/>
      <c r="B729" s="20"/>
      <c r="C729" s="20"/>
    </row>
    <row r="730">
      <c r="A730" s="20"/>
      <c r="B730" s="20"/>
      <c r="C730" s="20"/>
    </row>
    <row r="731">
      <c r="A731" s="20"/>
      <c r="B731" s="20"/>
      <c r="C731" s="20"/>
    </row>
    <row r="732">
      <c r="A732" s="20"/>
      <c r="B732" s="20"/>
      <c r="C732" s="20"/>
    </row>
    <row r="733">
      <c r="A733" s="20"/>
      <c r="B733" s="20"/>
      <c r="C733" s="20"/>
    </row>
    <row r="734">
      <c r="A734" s="20"/>
      <c r="B734" s="20"/>
      <c r="C734" s="20"/>
    </row>
    <row r="735">
      <c r="A735" s="20"/>
      <c r="B735" s="20"/>
      <c r="C735" s="20"/>
    </row>
    <row r="736">
      <c r="A736" s="20"/>
      <c r="B736" s="20"/>
      <c r="C736" s="20"/>
    </row>
    <row r="737">
      <c r="A737" s="20"/>
      <c r="B737" s="20"/>
      <c r="C737" s="20"/>
    </row>
    <row r="738">
      <c r="A738" s="20"/>
      <c r="B738" s="20"/>
      <c r="C738" s="20"/>
    </row>
    <row r="739">
      <c r="A739" s="20"/>
      <c r="B739" s="20"/>
      <c r="C739" s="20"/>
    </row>
    <row r="740">
      <c r="A740" s="20"/>
      <c r="B740" s="20"/>
      <c r="C740" s="20"/>
    </row>
    <row r="741">
      <c r="A741" s="20"/>
      <c r="B741" s="20"/>
      <c r="C741" s="20"/>
    </row>
    <row r="742">
      <c r="A742" s="20"/>
      <c r="B742" s="20"/>
      <c r="C742" s="20"/>
    </row>
    <row r="743">
      <c r="A743" s="20"/>
      <c r="B743" s="20"/>
      <c r="C743" s="20"/>
    </row>
    <row r="744">
      <c r="A744" s="20"/>
      <c r="B744" s="20"/>
      <c r="C744" s="20"/>
    </row>
    <row r="745">
      <c r="A745" s="20"/>
      <c r="B745" s="20"/>
      <c r="C745" s="20"/>
    </row>
    <row r="746">
      <c r="A746" s="20"/>
      <c r="B746" s="20"/>
      <c r="C746" s="20"/>
    </row>
    <row r="747">
      <c r="A747" s="20"/>
      <c r="B747" s="20"/>
      <c r="C747" s="20"/>
    </row>
    <row r="748">
      <c r="A748" s="20"/>
      <c r="B748" s="20"/>
      <c r="C748" s="20"/>
    </row>
    <row r="749">
      <c r="A749" s="20"/>
      <c r="B749" s="20"/>
      <c r="C749" s="20"/>
    </row>
    <row r="750">
      <c r="A750" s="20"/>
      <c r="B750" s="20"/>
      <c r="C750" s="20"/>
    </row>
    <row r="751">
      <c r="A751" s="20"/>
      <c r="B751" s="20"/>
      <c r="C751" s="20"/>
    </row>
    <row r="752">
      <c r="A752" s="20"/>
      <c r="B752" s="20"/>
      <c r="C752" s="20"/>
    </row>
    <row r="753">
      <c r="A753" s="20"/>
      <c r="B753" s="20"/>
      <c r="C753" s="20"/>
    </row>
    <row r="754">
      <c r="A754" s="20"/>
      <c r="B754" s="20"/>
      <c r="C754" s="20"/>
    </row>
    <row r="755">
      <c r="A755" s="20"/>
      <c r="B755" s="20"/>
      <c r="C755" s="20"/>
    </row>
    <row r="756">
      <c r="A756" s="20"/>
      <c r="B756" s="20"/>
      <c r="C756" s="20"/>
    </row>
    <row r="757">
      <c r="A757" s="20"/>
      <c r="B757" s="20"/>
      <c r="C757" s="20"/>
    </row>
    <row r="758">
      <c r="A758" s="20"/>
      <c r="B758" s="20"/>
      <c r="C758" s="20"/>
    </row>
    <row r="759">
      <c r="A759" s="20"/>
      <c r="B759" s="20"/>
      <c r="C759" s="20"/>
    </row>
    <row r="760">
      <c r="A760" s="20"/>
      <c r="B760" s="20"/>
      <c r="C760" s="20"/>
    </row>
    <row r="761">
      <c r="A761" s="20"/>
      <c r="B761" s="20"/>
      <c r="C761" s="20"/>
    </row>
    <row r="762">
      <c r="A762" s="20"/>
      <c r="B762" s="20"/>
      <c r="C762" s="20"/>
    </row>
    <row r="763">
      <c r="A763" s="20"/>
      <c r="B763" s="20"/>
      <c r="C763" s="20"/>
    </row>
    <row r="764">
      <c r="A764" s="20"/>
      <c r="B764" s="20"/>
      <c r="C764" s="20"/>
    </row>
    <row r="765">
      <c r="A765" s="20"/>
      <c r="B765" s="20"/>
      <c r="C765" s="20"/>
    </row>
    <row r="766">
      <c r="A766" s="20"/>
      <c r="B766" s="20"/>
      <c r="C766" s="20"/>
    </row>
    <row r="767">
      <c r="A767" s="20"/>
      <c r="B767" s="20"/>
      <c r="C767" s="20"/>
    </row>
    <row r="768">
      <c r="A768" s="20"/>
      <c r="B768" s="20"/>
      <c r="C768" s="20"/>
    </row>
    <row r="769">
      <c r="A769" s="20"/>
      <c r="B769" s="20"/>
      <c r="C769" s="20"/>
    </row>
    <row r="770">
      <c r="A770" s="20"/>
      <c r="B770" s="20"/>
      <c r="C770" s="20"/>
    </row>
    <row r="771">
      <c r="A771" s="20"/>
      <c r="B771" s="20"/>
      <c r="C771" s="20"/>
    </row>
    <row r="772">
      <c r="A772" s="20"/>
      <c r="B772" s="20"/>
      <c r="C772" s="20"/>
    </row>
    <row r="773">
      <c r="A773" s="20"/>
      <c r="B773" s="20"/>
      <c r="C773" s="20"/>
    </row>
    <row r="774">
      <c r="A774" s="20"/>
      <c r="B774" s="20"/>
      <c r="C774" s="20"/>
    </row>
    <row r="775">
      <c r="A775" s="20"/>
      <c r="B775" s="20"/>
      <c r="C775" s="20"/>
    </row>
    <row r="776">
      <c r="A776" s="20"/>
      <c r="B776" s="20"/>
      <c r="C776" s="20"/>
    </row>
    <row r="777">
      <c r="A777" s="20"/>
      <c r="B777" s="20"/>
      <c r="C777" s="20"/>
    </row>
    <row r="778">
      <c r="A778" s="20"/>
      <c r="B778" s="20"/>
      <c r="C778" s="20"/>
    </row>
    <row r="779">
      <c r="A779" s="20"/>
      <c r="B779" s="20"/>
      <c r="C779" s="20"/>
    </row>
    <row r="780">
      <c r="A780" s="20"/>
      <c r="B780" s="20"/>
      <c r="C780" s="20"/>
    </row>
    <row r="781">
      <c r="A781" s="20"/>
      <c r="B781" s="20"/>
      <c r="C781" s="20"/>
    </row>
    <row r="782">
      <c r="A782" s="20"/>
      <c r="B782" s="20"/>
      <c r="C782" s="20"/>
    </row>
    <row r="783">
      <c r="A783" s="20"/>
      <c r="B783" s="20"/>
      <c r="C783" s="20"/>
    </row>
    <row r="784">
      <c r="A784" s="20"/>
      <c r="B784" s="20"/>
      <c r="C784" s="20"/>
    </row>
    <row r="785">
      <c r="A785" s="20"/>
      <c r="B785" s="20"/>
      <c r="C785" s="20"/>
    </row>
    <row r="786">
      <c r="A786" s="20"/>
      <c r="B786" s="20"/>
      <c r="C786" s="20"/>
    </row>
    <row r="787">
      <c r="A787" s="20"/>
      <c r="B787" s="20"/>
      <c r="C787" s="20"/>
    </row>
    <row r="788">
      <c r="A788" s="20"/>
      <c r="B788" s="20"/>
      <c r="C788" s="20"/>
    </row>
    <row r="789">
      <c r="A789" s="20"/>
      <c r="B789" s="20"/>
      <c r="C789" s="20"/>
    </row>
    <row r="790">
      <c r="A790" s="20"/>
      <c r="B790" s="20"/>
      <c r="C790" s="20"/>
    </row>
    <row r="791">
      <c r="A791" s="20"/>
      <c r="B791" s="20"/>
      <c r="C791" s="20"/>
    </row>
    <row r="792">
      <c r="A792" s="20"/>
      <c r="B792" s="20"/>
      <c r="C792" s="20"/>
    </row>
    <row r="793">
      <c r="A793" s="20"/>
      <c r="B793" s="20"/>
      <c r="C793" s="20"/>
    </row>
    <row r="794">
      <c r="A794" s="20"/>
      <c r="B794" s="20"/>
      <c r="C794" s="20"/>
    </row>
    <row r="795">
      <c r="A795" s="20"/>
      <c r="B795" s="20"/>
      <c r="C795" s="20"/>
    </row>
    <row r="796">
      <c r="A796" s="20"/>
      <c r="B796" s="20"/>
      <c r="C796" s="20"/>
    </row>
    <row r="797">
      <c r="A797" s="20"/>
      <c r="B797" s="20"/>
      <c r="C797" s="20"/>
    </row>
    <row r="798">
      <c r="A798" s="20"/>
      <c r="B798" s="20"/>
      <c r="C798" s="20"/>
    </row>
    <row r="799">
      <c r="A799" s="20"/>
      <c r="B799" s="20"/>
      <c r="C799" s="20"/>
    </row>
    <row r="800">
      <c r="A800" s="20"/>
      <c r="B800" s="20"/>
      <c r="C800" s="20"/>
    </row>
    <row r="801">
      <c r="A801" s="20"/>
      <c r="B801" s="20"/>
      <c r="C801" s="20"/>
    </row>
    <row r="802">
      <c r="A802" s="20"/>
      <c r="B802" s="20"/>
      <c r="C802" s="20"/>
    </row>
    <row r="803">
      <c r="A803" s="20"/>
      <c r="B803" s="20"/>
      <c r="C803" s="20"/>
    </row>
    <row r="804">
      <c r="A804" s="20"/>
      <c r="B804" s="20"/>
      <c r="C804" s="20"/>
    </row>
    <row r="805">
      <c r="A805" s="20"/>
      <c r="B805" s="20"/>
      <c r="C805" s="20"/>
    </row>
    <row r="806">
      <c r="A806" s="20"/>
      <c r="B806" s="20"/>
      <c r="C806" s="20"/>
    </row>
    <row r="807">
      <c r="A807" s="20"/>
      <c r="B807" s="20"/>
      <c r="C807" s="20"/>
    </row>
    <row r="808">
      <c r="A808" s="20"/>
      <c r="B808" s="20"/>
      <c r="C808" s="20"/>
    </row>
    <row r="809">
      <c r="A809" s="20"/>
      <c r="B809" s="20"/>
      <c r="C809" s="20"/>
    </row>
    <row r="810">
      <c r="A810" s="20"/>
      <c r="B810" s="20"/>
      <c r="C810" s="20"/>
    </row>
    <row r="811">
      <c r="A811" s="20"/>
      <c r="B811" s="20"/>
      <c r="C811" s="20"/>
    </row>
    <row r="812">
      <c r="A812" s="20"/>
      <c r="B812" s="20"/>
      <c r="C812" s="20"/>
    </row>
    <row r="813">
      <c r="A813" s="20"/>
      <c r="B813" s="20"/>
      <c r="C813" s="20"/>
    </row>
    <row r="814">
      <c r="A814" s="20"/>
      <c r="B814" s="20"/>
      <c r="C814" s="20"/>
    </row>
    <row r="815">
      <c r="A815" s="20"/>
      <c r="B815" s="20"/>
      <c r="C815" s="20"/>
    </row>
    <row r="816">
      <c r="A816" s="20"/>
      <c r="B816" s="20"/>
      <c r="C816" s="20"/>
    </row>
    <row r="817">
      <c r="A817" s="20"/>
      <c r="B817" s="20"/>
      <c r="C817" s="20"/>
    </row>
    <row r="818">
      <c r="A818" s="20"/>
      <c r="B818" s="20"/>
      <c r="C818" s="20"/>
    </row>
    <row r="819">
      <c r="A819" s="20"/>
      <c r="B819" s="20"/>
      <c r="C819" s="20"/>
    </row>
    <row r="820">
      <c r="A820" s="20"/>
      <c r="B820" s="20"/>
      <c r="C820" s="20"/>
    </row>
    <row r="821">
      <c r="A821" s="20"/>
      <c r="B821" s="20"/>
      <c r="C821" s="20"/>
    </row>
    <row r="822">
      <c r="A822" s="20"/>
      <c r="B822" s="20"/>
      <c r="C822" s="20"/>
    </row>
    <row r="823">
      <c r="A823" s="20"/>
      <c r="B823" s="20"/>
      <c r="C823" s="20"/>
    </row>
    <row r="824">
      <c r="A824" s="20"/>
      <c r="B824" s="20"/>
      <c r="C824" s="20"/>
    </row>
    <row r="825">
      <c r="A825" s="20"/>
      <c r="B825" s="20"/>
      <c r="C825" s="20"/>
    </row>
    <row r="826">
      <c r="A826" s="20"/>
      <c r="B826" s="20"/>
      <c r="C826" s="20"/>
    </row>
    <row r="827">
      <c r="A827" s="20"/>
      <c r="B827" s="20"/>
      <c r="C827" s="20"/>
    </row>
    <row r="828">
      <c r="A828" s="20"/>
      <c r="B828" s="20"/>
      <c r="C828" s="20"/>
    </row>
    <row r="829">
      <c r="A829" s="20"/>
      <c r="B829" s="20"/>
      <c r="C829" s="20"/>
    </row>
    <row r="830">
      <c r="A830" s="20"/>
      <c r="B830" s="20"/>
      <c r="C830" s="20"/>
    </row>
    <row r="831">
      <c r="A831" s="20"/>
      <c r="B831" s="20"/>
      <c r="C831" s="20"/>
    </row>
    <row r="832">
      <c r="A832" s="20"/>
      <c r="B832" s="20"/>
      <c r="C832" s="20"/>
    </row>
    <row r="833">
      <c r="A833" s="20"/>
      <c r="B833" s="20"/>
      <c r="C833" s="20"/>
    </row>
    <row r="834">
      <c r="A834" s="20"/>
      <c r="B834" s="20"/>
      <c r="C834" s="20"/>
    </row>
    <row r="835">
      <c r="A835" s="20"/>
      <c r="B835" s="20"/>
      <c r="C835" s="20"/>
    </row>
    <row r="836">
      <c r="A836" s="20"/>
      <c r="B836" s="20"/>
      <c r="C836" s="20"/>
    </row>
    <row r="837">
      <c r="A837" s="20"/>
      <c r="B837" s="20"/>
      <c r="C837" s="20"/>
    </row>
    <row r="838">
      <c r="A838" s="20"/>
      <c r="B838" s="20"/>
      <c r="C838" s="20"/>
    </row>
    <row r="839">
      <c r="A839" s="20"/>
      <c r="B839" s="20"/>
      <c r="C839" s="20"/>
    </row>
    <row r="840">
      <c r="A840" s="20"/>
      <c r="B840" s="20"/>
      <c r="C840" s="20"/>
    </row>
    <row r="841">
      <c r="A841" s="20"/>
      <c r="B841" s="20"/>
      <c r="C841" s="20"/>
    </row>
    <row r="842">
      <c r="A842" s="20"/>
      <c r="B842" s="20"/>
      <c r="C842" s="20"/>
    </row>
    <row r="843">
      <c r="A843" s="20"/>
      <c r="B843" s="20"/>
      <c r="C843" s="20"/>
    </row>
    <row r="844">
      <c r="A844" s="20"/>
      <c r="B844" s="20"/>
      <c r="C844" s="20"/>
    </row>
    <row r="845">
      <c r="A845" s="20"/>
      <c r="B845" s="20"/>
      <c r="C845" s="20"/>
    </row>
    <row r="846">
      <c r="A846" s="20"/>
      <c r="B846" s="20"/>
      <c r="C846" s="20"/>
    </row>
    <row r="847">
      <c r="A847" s="20"/>
      <c r="B847" s="20"/>
      <c r="C847" s="20"/>
    </row>
    <row r="848">
      <c r="A848" s="20"/>
      <c r="B848" s="20"/>
      <c r="C848" s="20"/>
    </row>
    <row r="849">
      <c r="A849" s="20"/>
      <c r="B849" s="20"/>
      <c r="C849" s="20"/>
    </row>
    <row r="850">
      <c r="A850" s="20"/>
      <c r="B850" s="20"/>
      <c r="C850" s="20"/>
    </row>
    <row r="851">
      <c r="A851" s="20"/>
      <c r="B851" s="20"/>
      <c r="C851" s="20"/>
    </row>
    <row r="852">
      <c r="A852" s="20"/>
      <c r="B852" s="20"/>
      <c r="C852" s="20"/>
    </row>
    <row r="853">
      <c r="A853" s="20"/>
      <c r="B853" s="20"/>
      <c r="C853" s="20"/>
    </row>
    <row r="854">
      <c r="A854" s="20"/>
      <c r="B854" s="20"/>
      <c r="C854" s="20"/>
    </row>
    <row r="855">
      <c r="A855" s="20"/>
      <c r="B855" s="20"/>
      <c r="C855" s="20"/>
    </row>
    <row r="856">
      <c r="A856" s="20"/>
      <c r="B856" s="20"/>
      <c r="C856" s="20"/>
    </row>
    <row r="857">
      <c r="A857" s="20"/>
      <c r="B857" s="20"/>
      <c r="C857" s="20"/>
    </row>
    <row r="858">
      <c r="A858" s="20"/>
      <c r="B858" s="20"/>
      <c r="C858" s="20"/>
    </row>
    <row r="859">
      <c r="A859" s="20"/>
      <c r="B859" s="20"/>
      <c r="C859" s="20"/>
    </row>
    <row r="860">
      <c r="A860" s="20"/>
      <c r="B860" s="20"/>
      <c r="C860" s="20"/>
    </row>
    <row r="861">
      <c r="A861" s="20"/>
      <c r="B861" s="20"/>
      <c r="C861" s="20"/>
    </row>
    <row r="862">
      <c r="A862" s="20"/>
      <c r="B862" s="20"/>
      <c r="C862" s="20"/>
    </row>
    <row r="863">
      <c r="A863" s="20"/>
      <c r="B863" s="20"/>
      <c r="C863" s="20"/>
    </row>
    <row r="864">
      <c r="A864" s="20"/>
      <c r="B864" s="20"/>
      <c r="C864" s="20"/>
    </row>
    <row r="865">
      <c r="A865" s="20"/>
      <c r="B865" s="20"/>
      <c r="C865" s="20"/>
    </row>
    <row r="866">
      <c r="A866" s="20"/>
      <c r="B866" s="20"/>
      <c r="C866" s="20"/>
    </row>
    <row r="867">
      <c r="A867" s="20"/>
      <c r="B867" s="20"/>
      <c r="C867" s="20"/>
    </row>
    <row r="868">
      <c r="A868" s="20"/>
      <c r="B868" s="20"/>
      <c r="C868" s="20"/>
    </row>
    <row r="869">
      <c r="A869" s="20"/>
      <c r="B869" s="20"/>
      <c r="C869" s="20"/>
    </row>
    <row r="870">
      <c r="A870" s="20"/>
      <c r="B870" s="20"/>
      <c r="C870" s="20"/>
    </row>
    <row r="871">
      <c r="A871" s="20"/>
      <c r="B871" s="20"/>
      <c r="C871" s="20"/>
    </row>
    <row r="872">
      <c r="A872" s="20"/>
      <c r="B872" s="20"/>
      <c r="C872" s="20"/>
    </row>
    <row r="873">
      <c r="A873" s="20"/>
      <c r="B873" s="20"/>
      <c r="C873" s="20"/>
    </row>
    <row r="874">
      <c r="A874" s="20"/>
      <c r="B874" s="20"/>
      <c r="C874" s="20"/>
    </row>
    <row r="875">
      <c r="A875" s="20"/>
      <c r="B875" s="20"/>
      <c r="C875" s="20"/>
    </row>
    <row r="876">
      <c r="A876" s="20"/>
      <c r="B876" s="20"/>
      <c r="C876" s="20"/>
    </row>
    <row r="877">
      <c r="A877" s="20"/>
      <c r="B877" s="20"/>
      <c r="C877" s="20"/>
    </row>
    <row r="878">
      <c r="A878" s="20"/>
      <c r="B878" s="20"/>
      <c r="C878" s="20"/>
    </row>
    <row r="879">
      <c r="A879" s="20"/>
      <c r="B879" s="20"/>
      <c r="C879" s="20"/>
    </row>
    <row r="880">
      <c r="A880" s="20"/>
      <c r="B880" s="20"/>
      <c r="C880" s="20"/>
    </row>
    <row r="881">
      <c r="A881" s="20"/>
      <c r="B881" s="20"/>
      <c r="C881" s="20"/>
    </row>
    <row r="882">
      <c r="A882" s="20"/>
      <c r="B882" s="20"/>
      <c r="C882" s="20"/>
    </row>
    <row r="883">
      <c r="A883" s="20"/>
      <c r="B883" s="20"/>
      <c r="C883" s="20"/>
    </row>
    <row r="884">
      <c r="A884" s="20"/>
      <c r="B884" s="20"/>
      <c r="C884" s="20"/>
    </row>
    <row r="885">
      <c r="A885" s="20"/>
      <c r="B885" s="20"/>
      <c r="C885" s="20"/>
    </row>
    <row r="886">
      <c r="A886" s="20"/>
      <c r="B886" s="20"/>
      <c r="C886" s="20"/>
    </row>
    <row r="887">
      <c r="A887" s="20"/>
      <c r="B887" s="20"/>
      <c r="C887" s="20"/>
    </row>
    <row r="888">
      <c r="A888" s="20"/>
      <c r="B888" s="20"/>
      <c r="C888" s="20"/>
    </row>
    <row r="889">
      <c r="A889" s="20"/>
      <c r="B889" s="20"/>
      <c r="C889" s="20"/>
    </row>
    <row r="890">
      <c r="A890" s="20"/>
      <c r="B890" s="20"/>
      <c r="C890" s="20"/>
    </row>
    <row r="891">
      <c r="A891" s="20"/>
      <c r="B891" s="20"/>
      <c r="C891" s="20"/>
    </row>
    <row r="892">
      <c r="A892" s="20"/>
      <c r="B892" s="20"/>
      <c r="C892" s="20"/>
    </row>
    <row r="893">
      <c r="A893" s="20"/>
      <c r="B893" s="20"/>
      <c r="C893" s="20"/>
    </row>
    <row r="894">
      <c r="A894" s="20"/>
      <c r="B894" s="20"/>
      <c r="C894" s="20"/>
    </row>
    <row r="895">
      <c r="A895" s="20"/>
      <c r="B895" s="20"/>
      <c r="C895" s="20"/>
    </row>
    <row r="896">
      <c r="A896" s="20"/>
      <c r="B896" s="20"/>
      <c r="C896" s="20"/>
    </row>
    <row r="897">
      <c r="A897" s="20"/>
      <c r="B897" s="20"/>
      <c r="C897" s="20"/>
    </row>
    <row r="898">
      <c r="A898" s="20"/>
      <c r="B898" s="20"/>
      <c r="C898" s="20"/>
    </row>
    <row r="899">
      <c r="A899" s="20"/>
      <c r="B899" s="20"/>
      <c r="C899" s="20"/>
    </row>
    <row r="900">
      <c r="A900" s="20"/>
      <c r="B900" s="20"/>
      <c r="C900" s="20"/>
    </row>
    <row r="901">
      <c r="A901" s="20"/>
      <c r="B901" s="20"/>
      <c r="C901" s="20"/>
    </row>
    <row r="902">
      <c r="A902" s="20"/>
      <c r="B902" s="20"/>
      <c r="C902" s="20"/>
    </row>
    <row r="903">
      <c r="A903" s="20"/>
      <c r="B903" s="20"/>
      <c r="C903" s="20"/>
    </row>
    <row r="904">
      <c r="A904" s="20"/>
      <c r="B904" s="20"/>
      <c r="C904" s="20"/>
    </row>
    <row r="905">
      <c r="A905" s="20"/>
      <c r="B905" s="20"/>
      <c r="C905" s="20"/>
    </row>
    <row r="906">
      <c r="A906" s="20"/>
      <c r="B906" s="20"/>
      <c r="C906" s="20"/>
    </row>
    <row r="907">
      <c r="A907" s="20"/>
      <c r="B907" s="20"/>
      <c r="C907" s="20"/>
    </row>
    <row r="908">
      <c r="A908" s="20"/>
      <c r="B908" s="20"/>
      <c r="C908" s="20"/>
    </row>
    <row r="909">
      <c r="A909" s="20"/>
      <c r="B909" s="20"/>
      <c r="C909" s="20"/>
    </row>
    <row r="910">
      <c r="A910" s="20"/>
      <c r="B910" s="20"/>
      <c r="C910" s="20"/>
    </row>
    <row r="911">
      <c r="A911" s="20"/>
      <c r="B911" s="20"/>
      <c r="C911" s="20"/>
    </row>
    <row r="912">
      <c r="A912" s="20"/>
      <c r="B912" s="20"/>
      <c r="C912" s="20"/>
    </row>
    <row r="913">
      <c r="A913" s="20"/>
      <c r="B913" s="20"/>
      <c r="C913" s="20"/>
    </row>
    <row r="914">
      <c r="A914" s="20"/>
      <c r="B914" s="20"/>
      <c r="C914" s="20"/>
    </row>
    <row r="915">
      <c r="A915" s="20"/>
      <c r="B915" s="20"/>
      <c r="C915" s="20"/>
    </row>
    <row r="916">
      <c r="A916" s="20"/>
      <c r="B916" s="20"/>
      <c r="C916" s="20"/>
    </row>
    <row r="917">
      <c r="A917" s="20"/>
      <c r="B917" s="20"/>
      <c r="C917" s="20"/>
    </row>
    <row r="918">
      <c r="A918" s="20"/>
      <c r="B918" s="20"/>
      <c r="C918" s="20"/>
    </row>
    <row r="919">
      <c r="A919" s="20"/>
      <c r="B919" s="20"/>
      <c r="C919" s="20"/>
    </row>
    <row r="920">
      <c r="A920" s="20"/>
      <c r="B920" s="20"/>
      <c r="C920" s="20"/>
    </row>
    <row r="921">
      <c r="A921" s="20"/>
      <c r="B921" s="20"/>
      <c r="C921" s="20"/>
    </row>
    <row r="922">
      <c r="A922" s="20"/>
      <c r="B922" s="20"/>
      <c r="C922" s="20"/>
    </row>
    <row r="923">
      <c r="A923" s="20"/>
      <c r="B923" s="20"/>
      <c r="C923" s="20"/>
    </row>
    <row r="924">
      <c r="A924" s="20"/>
      <c r="B924" s="20"/>
      <c r="C924" s="20"/>
    </row>
    <row r="925">
      <c r="A925" s="20"/>
      <c r="B925" s="20"/>
      <c r="C925" s="20"/>
    </row>
    <row r="926">
      <c r="A926" s="20"/>
      <c r="B926" s="20"/>
      <c r="C926" s="20"/>
    </row>
    <row r="927">
      <c r="A927" s="20"/>
      <c r="B927" s="20"/>
      <c r="C927" s="20"/>
    </row>
    <row r="928">
      <c r="A928" s="20"/>
      <c r="B928" s="20"/>
      <c r="C928" s="20"/>
    </row>
    <row r="929">
      <c r="A929" s="20"/>
      <c r="B929" s="20"/>
      <c r="C929" s="20"/>
    </row>
    <row r="930">
      <c r="A930" s="20"/>
      <c r="B930" s="20"/>
      <c r="C930" s="20"/>
    </row>
    <row r="931">
      <c r="A931" s="20"/>
      <c r="B931" s="20"/>
      <c r="C931" s="20"/>
    </row>
    <row r="932">
      <c r="A932" s="20"/>
      <c r="B932" s="20"/>
      <c r="C932" s="20"/>
    </row>
    <row r="933">
      <c r="A933" s="20"/>
      <c r="B933" s="20"/>
      <c r="C933" s="20"/>
    </row>
    <row r="934">
      <c r="A934" s="20"/>
      <c r="B934" s="20"/>
      <c r="C934" s="20"/>
    </row>
    <row r="935">
      <c r="A935" s="20"/>
      <c r="B935" s="20"/>
      <c r="C935" s="20"/>
    </row>
    <row r="936">
      <c r="A936" s="20"/>
      <c r="B936" s="20"/>
      <c r="C936" s="20"/>
    </row>
    <row r="937">
      <c r="A937" s="20"/>
      <c r="B937" s="20"/>
      <c r="C937" s="20"/>
    </row>
    <row r="938">
      <c r="A938" s="20"/>
      <c r="B938" s="20"/>
      <c r="C938" s="20"/>
    </row>
    <row r="939">
      <c r="A939" s="20"/>
      <c r="B939" s="20"/>
      <c r="C939" s="20"/>
    </row>
    <row r="940">
      <c r="A940" s="20"/>
      <c r="B940" s="20"/>
      <c r="C940" s="20"/>
    </row>
    <row r="941">
      <c r="A941" s="20"/>
      <c r="B941" s="20"/>
      <c r="C941" s="20"/>
    </row>
    <row r="942">
      <c r="A942" s="20"/>
      <c r="B942" s="20"/>
      <c r="C942" s="20"/>
    </row>
    <row r="943">
      <c r="A943" s="20"/>
      <c r="B943" s="20"/>
      <c r="C943" s="20"/>
    </row>
    <row r="944">
      <c r="A944" s="20"/>
      <c r="B944" s="20"/>
      <c r="C944" s="20"/>
    </row>
    <row r="945">
      <c r="A945" s="20"/>
      <c r="B945" s="20"/>
      <c r="C945" s="20"/>
    </row>
    <row r="946">
      <c r="A946" s="20"/>
      <c r="B946" s="20"/>
      <c r="C946" s="20"/>
    </row>
    <row r="947">
      <c r="A947" s="20"/>
      <c r="B947" s="20"/>
      <c r="C947" s="20"/>
    </row>
    <row r="948">
      <c r="A948" s="20"/>
      <c r="B948" s="20"/>
      <c r="C948" s="20"/>
    </row>
    <row r="949">
      <c r="A949" s="20"/>
      <c r="B949" s="20"/>
      <c r="C949" s="20"/>
    </row>
    <row r="950">
      <c r="A950" s="20"/>
      <c r="B950" s="20"/>
      <c r="C950" s="20"/>
    </row>
    <row r="951">
      <c r="A951" s="20"/>
      <c r="B951" s="20"/>
      <c r="C951" s="20"/>
    </row>
    <row r="952">
      <c r="A952" s="20"/>
      <c r="B952" s="20"/>
      <c r="C952" s="20"/>
    </row>
    <row r="953">
      <c r="A953" s="20"/>
      <c r="B953" s="20"/>
      <c r="C953" s="20"/>
    </row>
    <row r="954">
      <c r="A954" s="20"/>
      <c r="B954" s="20"/>
      <c r="C954" s="20"/>
    </row>
    <row r="955">
      <c r="A955" s="20"/>
      <c r="B955" s="20"/>
      <c r="C955" s="20"/>
    </row>
    <row r="956">
      <c r="A956" s="20"/>
      <c r="B956" s="20"/>
      <c r="C956" s="20"/>
    </row>
    <row r="957">
      <c r="A957" s="20"/>
      <c r="B957" s="20"/>
      <c r="C957" s="20"/>
    </row>
    <row r="958">
      <c r="A958" s="20"/>
      <c r="B958" s="20"/>
      <c r="C958" s="20"/>
    </row>
    <row r="959">
      <c r="A959" s="20"/>
      <c r="B959" s="20"/>
      <c r="C959" s="20"/>
    </row>
    <row r="960">
      <c r="A960" s="20"/>
      <c r="B960" s="20"/>
      <c r="C960" s="20"/>
    </row>
    <row r="961">
      <c r="A961" s="20"/>
      <c r="B961" s="20"/>
      <c r="C961" s="20"/>
    </row>
    <row r="962">
      <c r="A962" s="20"/>
      <c r="B962" s="20"/>
      <c r="C962" s="20"/>
    </row>
    <row r="963">
      <c r="A963" s="20"/>
      <c r="B963" s="20"/>
      <c r="C963" s="20"/>
    </row>
    <row r="964">
      <c r="A964" s="20"/>
      <c r="B964" s="20"/>
      <c r="C964" s="20"/>
    </row>
    <row r="965">
      <c r="A965" s="20"/>
      <c r="B965" s="20"/>
      <c r="C965" s="20"/>
    </row>
    <row r="966">
      <c r="A966" s="20"/>
      <c r="B966" s="20"/>
      <c r="C966" s="20"/>
    </row>
    <row r="967">
      <c r="A967" s="20"/>
      <c r="B967" s="20"/>
      <c r="C967" s="20"/>
    </row>
    <row r="968">
      <c r="A968" s="20"/>
      <c r="B968" s="20"/>
      <c r="C968" s="20"/>
    </row>
    <row r="969">
      <c r="A969" s="20"/>
      <c r="B969" s="20"/>
      <c r="C969" s="20"/>
    </row>
    <row r="970">
      <c r="A970" s="20"/>
      <c r="B970" s="20"/>
      <c r="C970" s="20"/>
    </row>
    <row r="971">
      <c r="A971" s="20"/>
      <c r="B971" s="20"/>
      <c r="C971" s="20"/>
    </row>
    <row r="972">
      <c r="A972" s="20"/>
      <c r="B972" s="20"/>
      <c r="C972" s="20"/>
    </row>
    <row r="973">
      <c r="A973" s="20"/>
      <c r="B973" s="20"/>
      <c r="C973" s="20"/>
    </row>
    <row r="974">
      <c r="A974" s="20"/>
      <c r="B974" s="20"/>
      <c r="C974" s="20"/>
    </row>
    <row r="975">
      <c r="A975" s="20"/>
      <c r="B975" s="20"/>
      <c r="C975" s="20"/>
    </row>
    <row r="976">
      <c r="A976" s="20"/>
      <c r="B976" s="20"/>
      <c r="C976" s="20"/>
    </row>
    <row r="977">
      <c r="A977" s="20"/>
      <c r="B977" s="20"/>
      <c r="C977" s="20"/>
    </row>
    <row r="978">
      <c r="A978" s="20"/>
      <c r="B978" s="20"/>
      <c r="C978" s="20"/>
    </row>
    <row r="979">
      <c r="A979" s="20"/>
      <c r="B979" s="20"/>
      <c r="C979" s="20"/>
    </row>
    <row r="980">
      <c r="A980" s="20"/>
      <c r="B980" s="20"/>
      <c r="C980" s="20"/>
    </row>
    <row r="981">
      <c r="A981" s="20"/>
      <c r="B981" s="20"/>
      <c r="C981" s="20"/>
    </row>
    <row r="982">
      <c r="A982" s="20"/>
      <c r="B982" s="20"/>
      <c r="C982" s="20"/>
    </row>
    <row r="983">
      <c r="A983" s="20"/>
      <c r="B983" s="20"/>
      <c r="C983" s="20"/>
    </row>
    <row r="984">
      <c r="A984" s="20"/>
      <c r="B984" s="20"/>
      <c r="C984" s="20"/>
    </row>
    <row r="985">
      <c r="A985" s="20"/>
      <c r="B985" s="20"/>
      <c r="C985" s="20"/>
    </row>
    <row r="986">
      <c r="A986" s="20"/>
      <c r="B986" s="20"/>
      <c r="C986" s="20"/>
    </row>
    <row r="987">
      <c r="A987" s="20"/>
      <c r="B987" s="20"/>
      <c r="C987" s="20"/>
    </row>
    <row r="988">
      <c r="A988" s="20"/>
      <c r="B988" s="20"/>
      <c r="C988" s="20"/>
    </row>
    <row r="989">
      <c r="A989" s="20"/>
      <c r="B989" s="20"/>
      <c r="C989" s="20"/>
    </row>
    <row r="990">
      <c r="A990" s="20"/>
      <c r="B990" s="20"/>
      <c r="C990" s="20"/>
    </row>
    <row r="991">
      <c r="A991" s="20"/>
      <c r="B991" s="20"/>
      <c r="C991" s="20"/>
    </row>
    <row r="992">
      <c r="A992" s="20"/>
      <c r="B992" s="20"/>
      <c r="C992" s="20"/>
    </row>
    <row r="993">
      <c r="A993" s="20"/>
      <c r="B993" s="20"/>
      <c r="C993" s="20"/>
    </row>
    <row r="994">
      <c r="A994" s="20"/>
      <c r="B994" s="20"/>
      <c r="C994" s="20"/>
    </row>
    <row r="995">
      <c r="A995" s="20"/>
      <c r="B995" s="20"/>
      <c r="C995" s="20"/>
    </row>
    <row r="996">
      <c r="A996" s="20"/>
      <c r="B996" s="20"/>
      <c r="C996" s="20"/>
    </row>
    <row r="997">
      <c r="A997" s="20"/>
      <c r="B997" s="20"/>
      <c r="C997" s="20"/>
    </row>
    <row r="998">
      <c r="A998" s="20"/>
      <c r="B998" s="20"/>
      <c r="C998" s="20"/>
    </row>
    <row r="999">
      <c r="A999" s="20"/>
      <c r="B999" s="20"/>
      <c r="C999" s="20"/>
    </row>
    <row r="1000">
      <c r="A1000" s="20"/>
      <c r="B1000" s="20"/>
      <c r="C1000" s="20"/>
    </row>
  </sheetData>
  <conditionalFormatting sqref="A1:J1">
    <cfRule type="notContainsBlanks" dxfId="0" priority="1">
      <formula>LEN(TRIM(A1))&gt;0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98"/>
    <hyperlink r:id="rId48" ref="B99"/>
    <hyperlink r:id="rId49" ref="B100"/>
    <hyperlink r:id="rId50" ref="B101"/>
    <hyperlink r:id="rId51" ref="B102"/>
    <hyperlink r:id="rId52" ref="B103"/>
    <hyperlink r:id="rId53" ref="B104"/>
    <hyperlink r:id="rId54" ref="B105"/>
    <hyperlink r:id="rId55" ref="B106"/>
    <hyperlink r:id="rId56" ref="B107"/>
    <hyperlink r:id="rId57" ref="B108"/>
    <hyperlink r:id="rId58" ref="B109"/>
    <hyperlink r:id="rId59" ref="B110"/>
    <hyperlink r:id="rId60" ref="B111"/>
    <hyperlink r:id="rId61" ref="B112"/>
    <hyperlink r:id="rId62" ref="B114"/>
    <hyperlink r:id="rId63" ref="B115"/>
    <hyperlink r:id="rId64" ref="B116"/>
    <hyperlink r:id="rId65" ref="B117"/>
    <hyperlink r:id="rId66" ref="B118"/>
    <hyperlink r:id="rId67" ref="B122"/>
    <hyperlink r:id="rId68" ref="B123"/>
    <hyperlink r:id="rId69" ref="B124"/>
  </hyperlinks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8.38"/>
    <col customWidth="1" min="2" max="2" width="28.75"/>
    <col customWidth="1" min="3" max="3" width="24.5"/>
    <col customWidth="1" min="4" max="4" width="14.38"/>
    <col customWidth="1" min="5" max="5" width="8.0"/>
    <col customWidth="1" min="6" max="7" width="7.63"/>
    <col customWidth="1" min="8" max="8" width="21.63"/>
    <col customWidth="1" min="9" max="9" width="26.75"/>
    <col customWidth="1" min="10" max="26" width="7.63"/>
  </cols>
  <sheetData>
    <row r="1">
      <c r="A1" s="7" t="s">
        <v>202</v>
      </c>
      <c r="B1" s="7" t="s">
        <v>203</v>
      </c>
      <c r="C1" s="7" t="s">
        <v>204</v>
      </c>
      <c r="D1" s="7" t="s">
        <v>205</v>
      </c>
      <c r="E1" s="7" t="s">
        <v>206</v>
      </c>
      <c r="F1" s="7" t="s">
        <v>207</v>
      </c>
      <c r="G1" s="7" t="s">
        <v>208</v>
      </c>
      <c r="H1" s="7" t="s">
        <v>209</v>
      </c>
      <c r="I1" s="7" t="s">
        <v>210</v>
      </c>
    </row>
    <row r="2">
      <c r="A2" s="7" t="s">
        <v>211</v>
      </c>
      <c r="B2" s="7" t="s">
        <v>212</v>
      </c>
      <c r="C2" s="7" t="s">
        <v>213</v>
      </c>
      <c r="D2" s="21">
        <v>42325.0</v>
      </c>
      <c r="E2" s="22">
        <v>68.0</v>
      </c>
      <c r="F2" s="22">
        <v>13.0</v>
      </c>
      <c r="G2" s="22">
        <v>16.0</v>
      </c>
      <c r="H2" s="23" t="str">
        <f>HYPERLINK("https://www.linkedin.com/pulse/detoxing-plastics-from-your-body-dr-idelle-brand?trkInfo=VSRPsearchId%3A4662113671466775237371%2CVSRPtargetId%3A7677651681496580106%2CVSRPcmpt%3Aprimary&amp;trk=vsrp_influencer_content_res_name","https://www.linkedin.com/pulse/detoxing-plastics-from-your-body-dr-idelle-brand?trkInfo=VSRPsearchId%3A4662113671466775237371%2CVSRPtargetId%3A7677651681496580106%2CVSRPcmpt%3Aprimary&amp;trk=vsrp_influencer_content_res_name")</f>
        <v>https://www.linkedin.com/pulse/detoxing-plastics-from-your-body-dr-idelle-brand?trkInfo=VSRPsearchId%3A4662113671466775237371%2CVSRPtargetId%3A7677651681496580106%2CVSRPcmpt%3Aprimary&amp;trk=vsrp_influencer_content_res_name</v>
      </c>
      <c r="I2" s="23" t="str">
        <f>HYPERLINK("https://media.licdn.com/mpr/mpr/shrinknp_400_400/p/1/000/068/1c7/1d81500.jpg","https://media.licdn.com/mpr/mpr/shrinknp_400_400/p/1/000/068/1c7/1d81500.jpg")</f>
        <v>https://media.licdn.com/mpr/mpr/shrinknp_400_400/p/1/000/068/1c7/1d81500.jpg</v>
      </c>
    </row>
    <row r="3">
      <c r="A3" s="24" t="s">
        <v>214</v>
      </c>
      <c r="B3" s="7" t="s">
        <v>215</v>
      </c>
      <c r="C3" s="7" t="s">
        <v>216</v>
      </c>
      <c r="D3" s="21">
        <v>42325.0</v>
      </c>
      <c r="E3" s="22">
        <v>54.0</v>
      </c>
      <c r="F3" s="22">
        <v>3.0</v>
      </c>
      <c r="G3" s="22">
        <v>3.0</v>
      </c>
      <c r="H3" s="23" t="str">
        <f>HYPERLINK("https://www.linkedin.com/pulse/microbeads-we-need-national-ban-mike-ritchie?trkInfo=VSRPsearchId%3A4662113671466775237371%2CVSRPtargetId%3A7458956823789723977%2CVSRPcmpt%3Aprimary&amp;trk=vsrp_influencer_content_res_name","https://www.linkedin.com/pulse/microbeads-we-need-national-ban-mike-ritchie?trkInfo=VSRPsearchId%3A4662113671466775237371%2CVSRPtargetId%3A7458956823789723977%2CVSRPcmpt%3Aprimary&amp;trk=vsrp_influencer_content_res_name")</f>
        <v>https://www.linkedin.com/pulse/microbeads-we-need-national-ban-mike-ritchie?trkInfo=VSRPsearchId%3A4662113671466775237371%2CVSRPtargetId%3A7458956823789723977%2CVSRPcmpt%3Aprimary&amp;trk=vsrp_influencer_content_res_name</v>
      </c>
      <c r="I3" s="23" t="str">
        <f>HYPERLINK("https://media.licdn.com/mpr/mpr/shrinknp_400_400/p/6/000/1dc/0e5/158d05d.jpg","https://media.licdn.com/mpr/mpr/shrinknp_400_400/p/6/000/1dc/0e5/158d05d.jpg")</f>
        <v>https://media.licdn.com/mpr/mpr/shrinknp_400_400/p/6/000/1dc/0e5/158d05d.jpg</v>
      </c>
    </row>
    <row r="4">
      <c r="A4" s="7" t="s">
        <v>217</v>
      </c>
      <c r="B4" s="7" t="s">
        <v>218</v>
      </c>
      <c r="C4" s="7" t="s">
        <v>219</v>
      </c>
      <c r="D4" s="21">
        <v>42465.0</v>
      </c>
      <c r="E4" s="22">
        <v>23.0</v>
      </c>
      <c r="F4" s="22">
        <v>3.0</v>
      </c>
      <c r="G4" s="22">
        <v>6.0</v>
      </c>
      <c r="H4" s="23" t="str">
        <f>HYPERLINK("https://www.linkedin.com/pulse/truth-parabens-michelle-skelly?trkInfo=VSRPsearchId%3A4662113671466775237371%2CVSRPtargetId%3A8056572992715071602%2CVSRPcmpt%3Aprimary&amp;trk=vsrp_influencer_content_res_name","https://www.linkedin.com/pulse/truth-parabens-michelle-skelly?trkInfo=VSRPsearchId%3A4662113671466775237371%2CVSRPtargetId%3A8056572992715071602%2CVSRPcmpt%3Aprimary&amp;trk=vsrp_influencer_content_res_name")</f>
        <v>https://www.linkedin.com/pulse/truth-parabens-michelle-skelly?trkInfo=VSRPsearchId%3A4662113671466775237371%2CVSRPtargetId%3A8056572992715071602%2CVSRPcmpt%3Aprimary&amp;trk=vsrp_influencer_content_res_name</v>
      </c>
      <c r="I4" s="23" t="str">
        <f t="shared" ref="I4:I5" si="1">HYPERLINK("https://media.licdn.com/mpr/mpr/shrinknp_400_400/p/7/005/0b3/089/0bc820a.jpg","https://media.licdn.com/mpr/mpr/shrinknp_400_400/p/7/005/0b3/089/0bc820a.jpg")</f>
        <v>https://media.licdn.com/mpr/mpr/shrinknp_400_400/p/7/005/0b3/089/0bc820a.jpg</v>
      </c>
    </row>
    <row r="5">
      <c r="A5" s="7" t="s">
        <v>220</v>
      </c>
      <c r="B5" s="7" t="s">
        <v>218</v>
      </c>
      <c r="C5" s="7" t="s">
        <v>219</v>
      </c>
      <c r="D5" s="21">
        <v>42298.0</v>
      </c>
      <c r="E5" s="22">
        <v>14.0</v>
      </c>
      <c r="F5" s="22">
        <v>3.0</v>
      </c>
      <c r="G5" s="22">
        <v>1.0</v>
      </c>
      <c r="H5" s="23" t="str">
        <f>HYPERLINK("https://www.linkedin.com/pulse/demystifying-chemistry-skin-care-michelle-skelly?trkInfo=VSRPsearchId%3A4662113671466775237371%2CVSRPtargetId%3A8606150798444555491%2CVSRPcmpt%3Aprimary&amp;trk=vsrp_influencer_content_res_name","https://www.linkedin.com/pulse/demystifying-chemistry-skin-care-michelle-skelly?trkInfo=VSRPsearchId%3A4662113671466775237371%2CVSRPtargetId%3A8606150798444555491%2CVSRPcmpt%3Aprimary&amp;trk=vsrp_influencer_content_res_name")</f>
        <v>https://www.linkedin.com/pulse/demystifying-chemistry-skin-care-michelle-skelly?trkInfo=VSRPsearchId%3A4662113671466775237371%2CVSRPtargetId%3A8606150798444555491%2CVSRPcmpt%3Aprimary&amp;trk=vsrp_influencer_content_res_name</v>
      </c>
      <c r="I5" s="23" t="str">
        <f t="shared" si="1"/>
        <v>https://media.licdn.com/mpr/mpr/shrinknp_400_400/p/7/005/0b3/089/0bc820a.jpg</v>
      </c>
    </row>
    <row r="6">
      <c r="A6" s="7" t="s">
        <v>221</v>
      </c>
      <c r="B6" s="7" t="s">
        <v>222</v>
      </c>
      <c r="C6" s="7" t="s">
        <v>223</v>
      </c>
      <c r="D6" s="21">
        <v>42285.0</v>
      </c>
      <c r="E6" s="22">
        <v>21.0</v>
      </c>
      <c r="F6" s="22">
        <v>5.0</v>
      </c>
      <c r="G6" s="22">
        <v>4.0</v>
      </c>
      <c r="H6" s="23" t="str">
        <f>HYPERLINK("https://www.linkedin.com/pulse/9-things-impact-your-risk-breast-cancer-husnia-karimi?trkInfo=VSRPsearchId%3A4662113671466775237371%2CVSRPtargetId%3A7406490595787720296%2CVSRPcmpt%3Aprimary&amp;trk=vsrp_influencer_content_res_name","https://www.linkedin.com/pulse/9-things-impact-your-risk-breast-cancer-husnia-karimi?trkInfo=VSRPsearchId%3A4662113671466775237371%2CVSRPtargetId%3A7406490595787720296%2CVSRPcmpt%3Aprimary&amp;trk=vsrp_influencer_content_res_name")</f>
        <v>https://www.linkedin.com/pulse/9-things-impact-your-risk-breast-cancer-husnia-karimi?trkInfo=VSRPsearchId%3A4662113671466775237371%2CVSRPtargetId%3A7406490595787720296%2CVSRPcmpt%3Aprimary&amp;trk=vsrp_influencer_content_res_name</v>
      </c>
      <c r="I6" s="23" t="str">
        <f>HYPERLINK("https://media.licdn.com/mpr/mpr/shrinknp_400_400/AAEAAQAAAAAAAAdIAAAAJDVmNGJhMDQ5LWEzMDItNDU2NC1iYjM1LWM3OGE5ZDEyNTBjNw.jpg","https://media.licdn.com/mpr/mpr/shrinknp_400_400/AAEAAQAAAAAAAAdIAAAAJDVmNGJhMDQ5LWEzMDItNDU2NC1iYjM1LWM3OGE5ZDEyNTBjNw.jpg")</f>
        <v>https://media.licdn.com/mpr/mpr/shrinknp_400_400/AAEAAQAAAAAAAAdIAAAAJDVmNGJhMDQ5LWEzMDItNDU2NC1iYjM1LWM3OGE5ZDEyNTBjNw.jpg</v>
      </c>
    </row>
    <row r="7">
      <c r="A7" s="7" t="s">
        <v>224</v>
      </c>
      <c r="B7" s="7" t="s">
        <v>225</v>
      </c>
      <c r="C7" s="7" t="s">
        <v>226</v>
      </c>
      <c r="D7" s="21">
        <v>42282.0</v>
      </c>
      <c r="E7" s="22">
        <v>2.0</v>
      </c>
      <c r="F7" s="22">
        <v>7.0</v>
      </c>
      <c r="G7" s="22">
        <v>0.0</v>
      </c>
      <c r="H7" s="23" t="str">
        <f>HYPERLINK("https://www.linkedin.com/pulse/water-everywhere-jeffrey-dobken-md-mph?trkInfo=VSRPsearchId%3A4662113671466775237371%2CVSRPtargetId%3A7072854034826346899%2CVSRPcmpt%3Aprimary&amp;trk=vsrp_influencer_content_res_name","https://www.linkedin.com/pulse/water-everywhere-jeffrey-dobken-md-mph?trkInfo=VSRPsearchId%3A4662113671466775237371%2CVSRPtargetId%3A7072854034826346899%2CVSRPcmpt%3Aprimary&amp;trk=vsrp_influencer_content_res_name")</f>
        <v>https://www.linkedin.com/pulse/water-everywhere-jeffrey-dobken-md-mph?trkInfo=VSRPsearchId%3A4662113671466775237371%2CVSRPtargetId%3A7072854034826346899%2CVSRPcmpt%3Aprimary&amp;trk=vsrp_influencer_content_res_name</v>
      </c>
      <c r="I7" s="23" t="str">
        <f>HYPERLINK("https://media.licdn.com/mpr/mpr/shrinknp_400_400/p/1/005/0b0/0aa/3b6d441.jpg","https://media.licdn.com/mpr/mpr/shrinknp_400_400/p/1/005/0b0/0aa/3b6d441.jpg")</f>
        <v>https://media.licdn.com/mpr/mpr/shrinknp_400_400/p/1/005/0b0/0aa/3b6d441.jpg</v>
      </c>
    </row>
    <row r="8">
      <c r="A8" s="7" t="s">
        <v>227</v>
      </c>
      <c r="B8" s="7" t="s">
        <v>228</v>
      </c>
      <c r="C8" s="7" t="s">
        <v>229</v>
      </c>
      <c r="D8" s="21">
        <v>42201.0</v>
      </c>
      <c r="E8" s="22">
        <v>24.0</v>
      </c>
      <c r="F8" s="22">
        <v>0.0</v>
      </c>
      <c r="G8" s="22">
        <v>0.0</v>
      </c>
      <c r="H8" s="23" t="str">
        <f>HYPERLINK("https://www.linkedin.com/pulse/toxic-12-more-william-high-eagle-sandoval?trkInfo=VSRPsearchId%3A4662113671466775237371%2CVSRPtargetId%3A8392584245724398719%2CVSRPcmpt%3Aprimary&amp;trk=vsrp_influencer_content_res_name","https://www.linkedin.com/pulse/toxic-12-more-william-high-eagle-sandoval?trkInfo=VSRPsearchId%3A4662113671466775237371%2CVSRPtargetId%3A8392584245724398719%2CVSRPcmpt%3Aprimary&amp;trk=vsrp_influencer_content_res_name")</f>
        <v>https://www.linkedin.com/pulse/toxic-12-more-william-high-eagle-sandoval?trkInfo=VSRPsearchId%3A4662113671466775237371%2CVSRPtargetId%3A8392584245724398719%2CVSRPcmpt%3Aprimary&amp;trk=vsrp_influencer_content_res_name</v>
      </c>
      <c r="I8" s="23" t="str">
        <f>HYPERLINK("https://media.licdn.com/media/AAEAAQAAAAAAAAWIAAAAJGVmYzRhZDVmLTk4ZDQtNDQzNS1hNjY0LTY5NzRmYmNmZDUxYw.jpg","https://media.licdn.com/media/AAEAAQAAAAAAAAWIAAAAJGVmYzRhZDVmLTk4ZDQtNDQzNS1hNjY0LTY5NzRmYmNmZDUxYw.jpg")</f>
        <v>https://media.licdn.com/media/AAEAAQAAAAAAAAWIAAAAJGVmYzRhZDVmLTk4ZDQtNDQzNS1hNjY0LTY5NzRmYmNmZDUxYw.jpg</v>
      </c>
    </row>
    <row r="9">
      <c r="A9" s="7" t="s">
        <v>230</v>
      </c>
      <c r="B9" s="7" t="s">
        <v>231</v>
      </c>
      <c r="C9" s="7" t="s">
        <v>232</v>
      </c>
      <c r="D9" s="21">
        <v>42202.0</v>
      </c>
      <c r="E9" s="22">
        <v>9.0</v>
      </c>
      <c r="F9" s="22">
        <v>1.0</v>
      </c>
      <c r="G9" s="22">
        <v>2.0</v>
      </c>
      <c r="H9" s="23" t="str">
        <f>HYPERLINK("https://www.linkedin.com/pulse/documentary-reveals-how-prolific-chemicals-our-daily-ty-walking-deer?trkInfo=VSRPsearchId%3A4662113671466775237371%2CVSRPtargetId%3A8107121623323649069%2CVSRPcmpt%3Aprimary&amp;trk=vsrp_influencer_content_res_name","https://www.linkedin.com/pulse/documentary-reveals-how-prolific-chemicals-our-daily-ty-walking-deer?trkInfo=VSRPsearchId%3A4662113671466775237371%2CVSRPtargetId%3A8107121623323649069%2CVSRPcmpt%3Aprimary&amp;trk=vsrp_influencer_content_res_name")</f>
        <v>https://www.linkedin.com/pulse/documentary-reveals-how-prolific-chemicals-our-daily-ty-walking-deer?trkInfo=VSRPsearchId%3A4662113671466775237371%2CVSRPtargetId%3A8107121623323649069%2CVSRPcmpt%3Aprimary&amp;trk=vsrp_influencer_content_res_name</v>
      </c>
      <c r="I9" s="23" t="str">
        <f>HYPERLINK("https://media.licdn.com/mpr/mpr/shrinknp_400_400/p/5/005/073/1dc/2ba4e39.jpg","https://media.licdn.com/mpr/mpr/shrinknp_400_400/p/5/005/073/1dc/2ba4e39.jpg")</f>
        <v>https://media.licdn.com/mpr/mpr/shrinknp_400_400/p/5/005/073/1dc/2ba4e39.jpg</v>
      </c>
    </row>
    <row r="10">
      <c r="A10" s="7" t="s">
        <v>233</v>
      </c>
      <c r="B10" s="7" t="s">
        <v>234</v>
      </c>
      <c r="C10" s="7"/>
      <c r="D10" s="21">
        <v>42230.0</v>
      </c>
      <c r="E10" s="22">
        <v>2.0</v>
      </c>
      <c r="F10" s="22">
        <v>1.0</v>
      </c>
      <c r="G10" s="22">
        <v>0.0</v>
      </c>
      <c r="H10" s="23" t="str">
        <f>HYPERLINK("https://www.linkedin.com/pulse/review-top-3-rosacea-lotions-ingredients-hampton-skin-care?trkInfo=VSRPsearchId%3A4662113671466778316904%2CVSRPtargetId%3A8343202016579539303%2CVSRPcmpt%3Aprimary&amp;trk=vsrp_influencer_content_res_name","https://www.linkedin.com/pulse/review-top-3-rosacea-lotions-ingredients-hampton-skin-care?trkInfo=VSRPsearchId%3A4662113671466778316904%2CVSRPtargetId%3A8343202016579539303%2CVSRPcmpt%3Aprimary&amp;trk=vsrp_influencer_content_res_name")</f>
        <v>https://www.linkedin.com/pulse/review-top-3-rosacea-lotions-ingredients-hampton-skin-care?trkInfo=VSRPsearchId%3A4662113671466778316904%2CVSRPtargetId%3A8343202016579539303%2CVSRPcmpt%3Aprimary&amp;trk=vsrp_influencer_content_res_name</v>
      </c>
      <c r="I10" s="23" t="str">
        <f>HYPERLINK("https://media.licdn.com/mpr/mpr/shrinknp_400_400/AAEAAQAAAAAAAALfAAAAJDhkMDI1MTExLWNlM2MtNGVlNi1iZWVjLWI2Y2E5ODI2N2NiMQ.jpg","https://media.licdn.com/mpr/mpr/shrinknp_400_400/AAEAAQAAAAAAAALfAAAAJDhkMDI1MTExLWNlM2MtNGVlNi1iZWVjLWI2Y2E5ODI2N2NiMQ.jpg")</f>
        <v>https://media.licdn.com/mpr/mpr/shrinknp_400_400/AAEAAQAAAAAAAALfAAAAJDhkMDI1MTExLWNlM2MtNGVlNi1iZWVjLWI2Y2E5ODI2N2NiMQ.jpg</v>
      </c>
    </row>
    <row r="11">
      <c r="A11" s="7" t="s">
        <v>235</v>
      </c>
      <c r="B11" s="7" t="s">
        <v>236</v>
      </c>
      <c r="C11" s="7" t="s">
        <v>237</v>
      </c>
      <c r="D11" s="21">
        <v>42376.0</v>
      </c>
      <c r="E11" s="22">
        <v>0.0</v>
      </c>
      <c r="F11" s="22">
        <v>1.0</v>
      </c>
      <c r="G11" s="22">
        <v>0.0</v>
      </c>
      <c r="H11" s="23" t="str">
        <f>HYPERLINK("https://www.linkedin.com/pulse/whats-really-your-personal-care-products-traci-m-radice?trkInfo=VSRPsearchId%3A4662113671466778316904%2CVSRPtargetId%3A7006367284873279830%2CVSRPcmpt%3Aprimary&amp;trk=vsrp_influencer_content_res_name","https://www.linkedin.com/pulse/whats-really-your-personal-care-products-traci-m-radice?trkInfo=VSRPsearchId%3A4662113671466778316904%2CVSRPtargetId%3A7006367284873279830%2CVSRPcmpt%3Aprimary&amp;trk=vsrp_influencer_content_res_name")</f>
        <v>https://www.linkedin.com/pulse/whats-really-your-personal-care-products-traci-m-radice?trkInfo=VSRPsearchId%3A4662113671466778316904%2CVSRPtargetId%3A7006367284873279830%2CVSRPcmpt%3Aprimary&amp;trk=vsrp_influencer_content_res_name</v>
      </c>
      <c r="I11" s="23" t="str">
        <f>HYPERLINK("https://media.licdn.com/mpr/mpr/shrinknp_400_400/p/4/005/0aa/2da/186b6e7.jpg","https://media.licdn.com/mpr/mpr/shrinknp_400_400/p/4/005/0aa/2da/186b6e7.jpg")</f>
        <v>https://media.licdn.com/mpr/mpr/shrinknp_400_400/p/4/005/0aa/2da/186b6e7.jpg</v>
      </c>
    </row>
    <row r="12">
      <c r="A12" s="7" t="s">
        <v>238</v>
      </c>
      <c r="B12" s="7"/>
      <c r="C12" s="7" t="s">
        <v>239</v>
      </c>
      <c r="D12" s="21">
        <v>42035.0</v>
      </c>
      <c r="E12" s="22">
        <v>1.0</v>
      </c>
      <c r="F12" s="22">
        <v>1.0</v>
      </c>
      <c r="G12" s="22">
        <v>0.0</v>
      </c>
      <c r="H12" s="23" t="str">
        <f>HYPERLINK("https://www.linkedin.com/pulse/detox-real-joseph-edward-bosiljevac-jr-md-phd-facs?trkInfo=VSRPsearchId%3A4662113671466778316904%2CVSRPtargetId%3A7739270537474114204%2CVSRPcmpt%3Aprimary&amp;trk=vsrp_influencer_content_res_name","https://www.linkedin.com/pulse/detox-real-joseph-edward-bosiljevac-jr-md-phd-facs?trkInfo=VSRPsearchId%3A4662113671466778316904%2CVSRPtargetId%3A7739270537474114204%2CVSRPcmpt%3Aprimary&amp;trk=vsrp_influencer_content_res_name")</f>
        <v>https://www.linkedin.com/pulse/detox-real-joseph-edward-bosiljevac-jr-md-phd-facs?trkInfo=VSRPsearchId%3A4662113671466778316904%2CVSRPtargetId%3A7739270537474114204%2CVSRPcmpt%3Aprimary&amp;trk=vsrp_influencer_content_res_name</v>
      </c>
      <c r="I12" s="23" t="str">
        <f>HYPERLINK("https://media.licdn.com/mpr/mpr/shrinknp_400_400/p/3/000/0da/2e6/3f5761a.jpg","https://media.licdn.com/mpr/mpr/shrinknp_400_400/p/3/000/0da/2e6/3f5761a.jpg")</f>
        <v>https://media.licdn.com/mpr/mpr/shrinknp_400_400/p/3/000/0da/2e6/3f5761a.jpg</v>
      </c>
    </row>
    <row r="13">
      <c r="A13" s="7" t="s">
        <v>240</v>
      </c>
      <c r="B13" s="7" t="s">
        <v>241</v>
      </c>
      <c r="C13" s="7" t="s">
        <v>242</v>
      </c>
      <c r="D13" s="21">
        <v>42294.0</v>
      </c>
      <c r="E13" s="22">
        <v>7.0</v>
      </c>
      <c r="F13" s="22">
        <v>0.0</v>
      </c>
      <c r="G13" s="22">
        <v>1.0</v>
      </c>
      <c r="H13" s="23" t="str">
        <f>HYPERLINK("https://www.linkedin.com/pulse/how-support-breast-health-everyday-scott-banks?trkInfo=VSRPsearchId%3A4662113671466778316904%2CVSRPtargetId%3A8332024201582110272%2CVSRPcmpt%3Aprimary&amp;trk=vsrp_influencer_content_res_name","https://www.linkedin.com/pulse/how-support-breast-health-everyday-scott-banks?trkInfo=VSRPsearchId%3A4662113671466778316904%2CVSRPtargetId%3A8332024201582110272%2CVSRPcmpt%3Aprimary&amp;trk=vsrp_influencer_content_res_name")</f>
        <v>https://www.linkedin.com/pulse/how-support-breast-health-everyday-scott-banks?trkInfo=VSRPsearchId%3A4662113671466778316904%2CVSRPtargetId%3A8332024201582110272%2CVSRPcmpt%3Aprimary&amp;trk=vsrp_influencer_content_res_name</v>
      </c>
      <c r="I13" s="23" t="str">
        <f>HYPERLINK("https://media.licdn.com/mpr/mpr/shrinknp_400_400/p/2/005/057/156/1489128.jpg","https://media.licdn.com/mpr/mpr/shrinknp_400_400/p/2/005/057/156/1489128.jpg")</f>
        <v>https://media.licdn.com/mpr/mpr/shrinknp_400_400/p/2/005/057/156/1489128.jpg</v>
      </c>
    </row>
    <row r="14">
      <c r="A14" s="7" t="s">
        <v>243</v>
      </c>
      <c r="B14" s="7" t="s">
        <v>244</v>
      </c>
      <c r="C14" s="7"/>
      <c r="D14" s="21">
        <v>42345.0</v>
      </c>
      <c r="E14" s="22">
        <v>3.0</v>
      </c>
      <c r="F14" s="22">
        <v>0.0</v>
      </c>
      <c r="G14" s="22">
        <v>1.0</v>
      </c>
      <c r="H14" s="23" t="str">
        <f>HYPERLINK("https://www.linkedin.com/pulse/how-hollywood-got-detoxification-all-wrong-ryan-hendrickson?trkInfo=VSRPsearchId%3A4662113671466778316904%2CVSRPtargetId%3A7774497147126460442%2CVSRPcmpt%3Aprimary&amp;trk=vsrp_influencer_content_res_name","https://www.linkedin.com/pulse/how-hollywood-got-detoxification-all-wrong-ryan-hendrickson?trkInfo=VSRPsearchId%3A4662113671466778316904%2CVSRPtargetId%3A7774497147126460442%2CVSRPcmpt%3Aprimary&amp;trk=vsrp_influencer_content_res_name")</f>
        <v>https://www.linkedin.com/pulse/how-hollywood-got-detoxification-all-wrong-ryan-hendrickson?trkInfo=VSRPsearchId%3A4662113671466778316904%2CVSRPtargetId%3A7774497147126460442%2CVSRPcmpt%3Aprimary&amp;trk=vsrp_influencer_content_res_name</v>
      </c>
      <c r="I14" s="23" t="str">
        <f>HYPERLINK("https://media.licdn.com/mpr/mpr/shrinknp_400_400/AAEAAQAAAAAAAAWCAAAAJDMxYzkwZGI1LThiOTUtNDA5NS1iNzFjLTg0ZGRkM2YwYzUzNw.jpg","https://media.licdn.com/mpr/mpr/shrinknp_400_400/AAEAAQAAAAAAAAWCAAAAJDMxYzkwZGI1LThiOTUtNDA5NS1iNzFjLTg0ZGRkM2YwYzUzNw.jpg")</f>
        <v>https://media.licdn.com/mpr/mpr/shrinknp_400_400/AAEAAQAAAAAAAAWCAAAAJDMxYzkwZGI1LThiOTUtNDA5NS1iNzFjLTg0ZGRkM2YwYzUzNw.jpg</v>
      </c>
    </row>
    <row r="15">
      <c r="A15" s="7" t="s">
        <v>245</v>
      </c>
      <c r="B15" s="7" t="s">
        <v>246</v>
      </c>
      <c r="C15" s="7" t="s">
        <v>247</v>
      </c>
      <c r="D15" s="21">
        <v>42499.0</v>
      </c>
      <c r="E15" s="22">
        <v>3.0</v>
      </c>
      <c r="F15" s="22">
        <v>0.0</v>
      </c>
      <c r="G15" s="22">
        <v>0.0</v>
      </c>
      <c r="H15" s="23" t="str">
        <f>HYPERLINK("https://www.linkedin.com/pulse/uncovering-hidden-health-hazards-amanda-murphy-rn-ba-hn-bc?trkInfo=VSRPsearchId%3A4662113671466778316904%2CVSRPtargetId%3A7992013876558579349%2CVSRPcmpt%3Aprimary&amp;trk=vsrp_influencer_content_res_name","https://www.linkedin.com/pulse/uncovering-hidden-health-hazards-amanda-murphy-rn-ba-hn-bc?trkInfo=VSRPsearchId%3A4662113671466778316904%2CVSRPtargetId%3A7992013876558579349%2CVSRPcmpt%3Aprimary&amp;trk=vsrp_influencer_content_res_name")</f>
        <v>https://www.linkedin.com/pulse/uncovering-hidden-health-hazards-amanda-murphy-rn-ba-hn-bc?trkInfo=VSRPsearchId%3A4662113671466778316904%2CVSRPtargetId%3A7992013876558579349%2CVSRPcmpt%3Aprimary&amp;trk=vsrp_influencer_content_res_name</v>
      </c>
      <c r="I15" s="7"/>
    </row>
    <row r="16">
      <c r="A16" s="7" t="s">
        <v>248</v>
      </c>
      <c r="B16" s="7" t="s">
        <v>249</v>
      </c>
      <c r="C16" s="7" t="s">
        <v>250</v>
      </c>
      <c r="D16" s="21">
        <v>41855.0</v>
      </c>
      <c r="E16" s="22">
        <v>1.0</v>
      </c>
      <c r="F16" s="22">
        <v>4.0</v>
      </c>
      <c r="G16" s="22">
        <v>0.0</v>
      </c>
      <c r="H16" s="23" t="str">
        <f>HYPERLINK("https://www.linkedin.com/pulse/20140804153859-8118251-are-we-too-clean-for-our-own-good?trkInfo=VSRPsearchId%3A4662113671466779218983%2CVSRPtargetId%3A8712038405696930435%2CVSRPcmpt%3Aprimary&amp;trk=vsrp_influencer_content_res_name","https://www.linkedin.com/pulse/20140804153859-8118251-are-we-too-clean-for-our-own-good?trkInfo=VSRPsearchId%3A4662113671466779218983%2CVSRPtargetId%3A8712038405696930435%2CVSRPcmpt%3Aprimary&amp;trk=vsrp_influencer_content_res_name")</f>
        <v>https://www.linkedin.com/pulse/20140804153859-8118251-are-we-too-clean-for-our-own-good?trkInfo=VSRPsearchId%3A4662113671466779218983%2CVSRPtargetId%3A8712038405696930435%2CVSRPcmpt%3Aprimary&amp;trk=vsrp_influencer_content_res_name</v>
      </c>
      <c r="I16" s="23" t="str">
        <f>HYPERLINK("https://media.licdn.com/mpr/mpr/shrink_100_100/p/1/000/0cd/2c0/032e3ae.jpg","https://media.licdn.com/mpr/mpr/shrink_100_100/p/1/000/0cd/2c0/032e3ae.jpg")</f>
        <v>https://media.licdn.com/mpr/mpr/shrink_100_100/p/1/000/0cd/2c0/032e3ae.jpg</v>
      </c>
    </row>
    <row r="17">
      <c r="A17" s="24" t="s">
        <v>251</v>
      </c>
      <c r="B17" s="7" t="s">
        <v>252</v>
      </c>
      <c r="C17" s="7" t="s">
        <v>253</v>
      </c>
      <c r="D17" s="21">
        <v>42464.0</v>
      </c>
      <c r="E17" s="22">
        <v>2.0</v>
      </c>
      <c r="F17" s="22">
        <v>0.0</v>
      </c>
      <c r="G17" s="22">
        <v>0.0</v>
      </c>
      <c r="H17" s="23" t="str">
        <f>HYPERLINK("https://www.linkedin.com/pulse/client-interview-sandy-polentes-bausc-todd-boyt?trkInfo=VSRPsearchId%3A4662113671466779218983%2CVSRPtargetId%3A7325120628390128877%2CVSRPcmpt%3Aprimary&amp;trk=vsrp_influencer_content_res_name","https://www.linkedin.com/pulse/client-interview-sandy-polentes-bausc-todd-boyt?trkInfo=VSRPsearchId%3A4662113671466779218983%2CVSRPtargetId%3A7325120628390128877%2CVSRPcmpt%3Aprimary&amp;trk=vsrp_influencer_content_res_name")</f>
        <v>https://www.linkedin.com/pulse/client-interview-sandy-polentes-bausc-todd-boyt?trkInfo=VSRPsearchId%3A4662113671466779218983%2CVSRPtargetId%3A7325120628390128877%2CVSRPcmpt%3Aprimary&amp;trk=vsrp_influencer_content_res_name</v>
      </c>
      <c r="I17" s="23" t="str">
        <f>HYPERLINK("https://media.licdn.com/media/p/1/000/208/2e3/1c5c3f9.jpg","https://media.licdn.com/media/p/1/000/208/2e3/1c5c3f9.jpg")</f>
        <v>https://media.licdn.com/media/p/1/000/208/2e3/1c5c3f9.jpg</v>
      </c>
    </row>
    <row r="18">
      <c r="A18" s="7" t="s">
        <v>254</v>
      </c>
      <c r="B18" s="7" t="s">
        <v>255</v>
      </c>
      <c r="C18" s="7" t="s">
        <v>256</v>
      </c>
      <c r="D18" s="21">
        <v>42453.0</v>
      </c>
      <c r="E18" s="22">
        <v>3.0</v>
      </c>
      <c r="F18" s="22">
        <v>0.0</v>
      </c>
      <c r="G18" s="22">
        <v>1.0</v>
      </c>
      <c r="H18" s="23" t="str">
        <f>HYPERLINK("https://www.linkedin.com/pulse/want-buy-non-toxic-products-look-one-five-maceachern-care2-qadir?trkInfo=VSRPsearchId%3A4662113671466779218983%2CVSRPtargetId%3A8090780624562305543%2CVSRPcmpt%3Aprimary&amp;trk=vsrp_influencer_content_res_name","https://www.linkedin.com/pulse/want-buy-non-toxic-products-look-one-five-maceachern-care2-qadir?trkInfo=VSRPsearchId%3A4662113671466779218983%2CVSRPtargetId%3A8090780624562305543%2CVSRPcmpt%3Aprimary&amp;trk=vsrp_influencer_content_res_name")</f>
        <v>https://www.linkedin.com/pulse/want-buy-non-toxic-products-look-one-five-maceachern-care2-qadir?trkInfo=VSRPsearchId%3A4662113671466779218983%2CVSRPtargetId%3A8090780624562305543%2CVSRPcmpt%3Aprimary&amp;trk=vsrp_influencer_content_res_name</v>
      </c>
      <c r="I18" s="25" t="str">
        <f>HYPERLINK("https://media.licdn.com/mpr/mpr/shrinknp_400_400/AAEAAQAAAAAAAAkzAAAAJGE5OGEyYTNjLWI3NDMtNDQ3NC1iMjI4LWZhOTdkOTViYmE3NA.jpg","https://media.licdn.com/mpr/mpr/shrinknp_400_400/AAEAAQAAAAAAAAkzAAAAJGE5OGEyYTNjLWI3NDMtNDQ3NC1iMjI4LWZhOTdkOTViYmE3NA.jpg")</f>
        <v>https://media.licdn.com/mpr/mpr/shrinknp_400_400/AAEAAQAAAAAAAAkzAAAAJGE5OGEyYTNjLWI3NDMtNDQ3NC1iMjI4LWZhOTdkOTViYmE3NA.jpg</v>
      </c>
    </row>
    <row r="19">
      <c r="A19" s="7" t="s">
        <v>257</v>
      </c>
      <c r="B19" s="7" t="s">
        <v>258</v>
      </c>
      <c r="C19" s="7" t="s">
        <v>259</v>
      </c>
      <c r="D19" s="21">
        <v>42444.0</v>
      </c>
      <c r="E19" s="22">
        <v>1.0</v>
      </c>
      <c r="F19" s="22">
        <v>0.0</v>
      </c>
      <c r="G19" s="22">
        <v>0.0</v>
      </c>
      <c r="H19" s="23" t="str">
        <f>HYPERLINK("https://www.linkedin.com/pulse/its-just-skin-deep-nourish-coaches?trkInfo=VSRPsearchId%3A4662113671466779218983%2CVSRPtargetId%3A8221800767950238272%2CVSRPcmpt%3Aprimary&amp;trk=vsrp_influencer_content_res_name","https://www.linkedin.com/pulse/its-just-skin-deep-nourish-coaches?trkInfo=VSRPsearchId%3A4662113671466779218983%2CVSRPtargetId%3A8221800767950238272%2CVSRPcmpt%3Aprimary&amp;trk=vsrp_influencer_content_res_name")</f>
        <v>https://www.linkedin.com/pulse/its-just-skin-deep-nourish-coaches?trkInfo=VSRPsearchId%3A4662113671466779218983%2CVSRPtargetId%3A8221800767950238272%2CVSRPcmpt%3Aprimary&amp;trk=vsrp_influencer_content_res_name</v>
      </c>
      <c r="I19" s="23" t="str">
        <f>HYPERLINK("https://media.licdn.com/mpr/mpr/shrinknp_400_400/AAEAAQAAAAAAAALpAAAAJDkyNzczMzlhLTUxYjItNDEzNi1iYTgwLTZkMWJiZDkzOGNiYQ.jpg","https://media.licdn.com/mpr/mpr/shrinknp_400_400/AAEAAQAAAAAAAALpAAAAJDkyNzczMzlhLTUxYjItNDEzNi1iYTgwLTZkMWJiZDkzOGNiYQ.jpg")</f>
        <v>https://media.licdn.com/mpr/mpr/shrinknp_400_400/AAEAAQAAAAAAAALpAAAAJDkyNzczMzlhLTUxYjItNDEzNi1iYTgwLTZkMWJiZDkzOGNiYQ.jpg</v>
      </c>
    </row>
    <row r="20">
      <c r="A20" s="7" t="s">
        <v>260</v>
      </c>
      <c r="B20" s="7" t="s">
        <v>261</v>
      </c>
      <c r="C20" s="7" t="s">
        <v>262</v>
      </c>
      <c r="D20" s="21">
        <v>42464.0</v>
      </c>
      <c r="E20" s="22">
        <v>2.0</v>
      </c>
      <c r="F20" s="22">
        <v>0.0</v>
      </c>
      <c r="G20" s="22">
        <v>0.0</v>
      </c>
      <c r="H20" s="23" t="str">
        <f>HYPERLINK("https://www.linkedin.com/pulse/what-endocrine-disrupting-chemicals-ruth-romano-dipm?trkInfo=VSRPsearchId%3A4662113671466779218983%2CVSRPtargetId%3A6995858363782309369%2CVSRPcmpt%3Aprimary&amp;trk=vsrp_influencer_content_res_name","https://www.linkedin.com/pulse/what-endocrine-disrupting-chemicals-ruth-romano-dipm?trkInfo=VSRPsearchId%3A4662113671466779218983%2CVSRPtargetId%3A6995858363782309369%2CVSRPcmpt%3Aprimary&amp;trk=vsrp_influencer_content_res_name")</f>
        <v>https://www.linkedin.com/pulse/what-endocrine-disrupting-chemicals-ruth-romano-dipm?trkInfo=VSRPsearchId%3A4662113671466779218983%2CVSRPtargetId%3A6995858363782309369%2CVSRPcmpt%3Aprimary&amp;trk=vsrp_influencer_content_res_name</v>
      </c>
      <c r="I20" s="23" t="str">
        <f>HYPERLINK("https://media.licdn.com/mpr/mpr/shrinknp_400_400/p/7/000/260/353/0b5899c.jpg","https://media.licdn.com/mpr/mpr/shrinknp_400_400/p/7/000/260/353/0b5899c.jpg")</f>
        <v>https://media.licdn.com/mpr/mpr/shrinknp_400_400/p/7/000/260/353/0b5899c.jpg</v>
      </c>
    </row>
    <row r="21">
      <c r="A21" s="7" t="s">
        <v>263</v>
      </c>
      <c r="B21" s="7" t="s">
        <v>264</v>
      </c>
      <c r="C21" s="7" t="s">
        <v>265</v>
      </c>
      <c r="D21" s="21">
        <v>42305.0</v>
      </c>
      <c r="E21" s="22">
        <v>1.0</v>
      </c>
      <c r="F21" s="22">
        <v>0.0</v>
      </c>
      <c r="G21" s="22">
        <v>0.0</v>
      </c>
      <c r="H21" s="23" t="str">
        <f>HYPERLINK("https://www.linkedin.com/pulse/why-you-should-only-use-non-toxic-nail-polish-dawn-gifford?trkInfo=VSRPsearchId%3A4662113671466779987531%2CVSRPtargetId%3A9161446913698242664%2CVSRPcmpt%3Aprimary&amp;trk=vsrp_influencer_content_res_name","https://www.linkedin.com/pulse/why-you-should-only-use-non-toxic-nail-polish-dawn-gifford?trkInfo=VSRPsearchId%3A4662113671466779987531%2CVSRPtargetId%3A9161446913698242664%2CVSRPcmpt%3Aprimary&amp;trk=vsrp_influencer_content_res_name")</f>
        <v>https://www.linkedin.com/pulse/why-you-should-only-use-non-toxic-nail-polish-dawn-gifford?trkInfo=VSRPsearchId%3A4662113671466779987531%2CVSRPtargetId%3A9161446913698242664%2CVSRPcmpt%3Aprimary&amp;trk=vsrp_influencer_content_res_name</v>
      </c>
      <c r="I21" s="23" t="str">
        <f>HYPERLINK("https://media.licdn.com/mpr/mpr/shrinknp_400_400/p/7/000/1c9/34d/36e0dc8.jpg","https://media.licdn.com/mpr/mpr/shrinknp_400_400/p/7/000/1c9/34d/36e0dc8.jpg")</f>
        <v>https://media.licdn.com/mpr/mpr/shrinknp_400_400/p/7/000/1c9/34d/36e0dc8.jpg</v>
      </c>
    </row>
    <row r="22">
      <c r="A22" s="7" t="s">
        <v>266</v>
      </c>
      <c r="B22" s="7" t="s">
        <v>267</v>
      </c>
      <c r="C22" s="7"/>
      <c r="D22" s="21">
        <v>41834.0</v>
      </c>
      <c r="E22" s="22">
        <v>0.0</v>
      </c>
      <c r="F22" s="22">
        <v>0.0</v>
      </c>
      <c r="G22" s="22">
        <v>0.0</v>
      </c>
      <c r="H22" s="23" t="str">
        <f>HYPERLINK("https://www.linkedin.com/pulse/20140714153449-154446996-the-dirty-dozen?trkInfo=VSRPsearchId%3A4662113671466779987531%2CVSRPtargetId%3A8772753363431613122%2CVSRPcmpt%3Aprimary&amp;trk=vsrp_influencer_content_res_name","https://www.linkedin.com/pulse/20140714153449-154446996-the-dirty-dozen?trkInfo=VSRPsearchId%3A4662113671466779987531%2CVSRPtargetId%3A8772753363431613122%2CVSRPcmpt%3Aprimary&amp;trk=vsrp_influencer_content_res_name")</f>
        <v>https://www.linkedin.com/pulse/20140714153449-154446996-the-dirty-dozen?trkInfo=VSRPsearchId%3A4662113671466779987531%2CVSRPtargetId%3A8772753363431613122%2CVSRPcmpt%3Aprimary&amp;trk=vsrp_influencer_content_res_name</v>
      </c>
      <c r="I22" s="7"/>
    </row>
    <row r="23">
      <c r="A23" s="7" t="s">
        <v>268</v>
      </c>
      <c r="B23" s="7" t="s">
        <v>269</v>
      </c>
      <c r="C23" s="7" t="s">
        <v>270</v>
      </c>
      <c r="D23" s="21">
        <v>42321.0</v>
      </c>
      <c r="E23" s="22">
        <v>1.0</v>
      </c>
      <c r="F23" s="22">
        <v>0.0</v>
      </c>
      <c r="G23" s="22">
        <v>0.0</v>
      </c>
      <c r="H23" s="23" t="str">
        <f>HYPERLINK("https://www.linkedin.com/pulse/toxic-ingredients-frequently-used-cosmetic-products-alina-naumenko?trkInfo=VSRPsearchId%3A4662113671466779987531%2CVSRPtargetId%3A7800628644928621227%2CVSRPcmpt%3Aprimary&amp;trk=vsrp_influencer_content_res_name","https://www.linkedin.com/pulse/toxic-ingredients-frequently-used-cosmetic-products-alina-naumenko?trkInfo=VSRPsearchId%3A4662113671466779987531%2CVSRPtargetId%3A7800628644928621227%2CVSRPcmpt%3Aprimary&amp;trk=vsrp_influencer_content_res_name")</f>
        <v>https://www.linkedin.com/pulse/toxic-ingredients-frequently-used-cosmetic-products-alina-naumenko?trkInfo=VSRPsearchId%3A4662113671466779987531%2CVSRPtargetId%3A7800628644928621227%2CVSRPcmpt%3Aprimary&amp;trk=vsrp_influencer_content_res_name</v>
      </c>
      <c r="I23" s="23" t="str">
        <f>HYPERLINK("https://media.licdn.com/mpr/mpr/shrinknp_400_400/AAEAAQAAAAAAAAWvAAAAJDU5MGIwOTllLTE3MTctNDc4MC05ZmM0LTg1ZmRmMjc3Y2FjZQ.jpg","https://media.licdn.com/mpr/mpr/shrinknp_400_400/AAEAAQAAAAAAAAWvAAAAJDU5MGIwOTllLTE3MTctNDc4MC05ZmM0LTg1ZmRmMjc3Y2FjZQ.jpg")</f>
        <v>https://media.licdn.com/mpr/mpr/shrinknp_400_400/AAEAAQAAAAAAAAWvAAAAJDU5MGIwOTllLTE3MTctNDc4MC05ZmM0LTg1ZmRmMjc3Y2FjZQ.jpg</v>
      </c>
    </row>
    <row r="24">
      <c r="A24" s="7" t="s">
        <v>271</v>
      </c>
      <c r="B24" s="7" t="s">
        <v>272</v>
      </c>
      <c r="C24" s="7" t="s">
        <v>273</v>
      </c>
      <c r="D24" s="21">
        <v>42458.0</v>
      </c>
      <c r="E24" s="22">
        <v>0.0</v>
      </c>
      <c r="F24" s="22">
        <v>0.0</v>
      </c>
      <c r="G24" s="22">
        <v>0.0</v>
      </c>
      <c r="H24" s="23" t="str">
        <f>HYPERLINK("https://www.linkedin.com/pulse/turn-back-time-frankie-simmonds?trkInfo=VSRPsearchId%3A4662113671466779987531%2CVSRPtargetId%3A7003865720851796153%2CVSRPcmpt%3Aprimary&amp;trk=vsrp_influencer_content_res_name","https://www.linkedin.com/pulse/turn-back-time-frankie-simmonds?trkInfo=VSRPsearchId%3A4662113671466779987531%2CVSRPtargetId%3A7003865720851796153%2CVSRPcmpt%3Aprimary&amp;trk=vsrp_influencer_content_res_name")</f>
        <v>https://www.linkedin.com/pulse/turn-back-time-frankie-simmonds?trkInfo=VSRPsearchId%3A4662113671466779987531%2CVSRPtargetId%3A7003865720851796153%2CVSRPcmpt%3Aprimary&amp;trk=vsrp_influencer_content_res_name</v>
      </c>
      <c r="I24" s="23" t="str">
        <f>HYPERLINK("https://media.licdn.com/mpr/mpr/shrinknp_400_400/AAEAAQAAAAAAAAbtAAAAJDU4NGZhNTU2LTg2MWEtNDk1Yy05ZjZkLWQxMzY2OGEyZDVmNg.jpg","https://media.licdn.com/mpr/mpr/shrinknp_400_400/AAEAAQAAAAAAAAbtAAAAJDU4NGZhNTU2LTg2MWEtNDk1Yy05ZjZkLWQxMzY2OGEyZDVmNg.jpg")</f>
        <v>https://media.licdn.com/mpr/mpr/shrinknp_400_400/AAEAAQAAAAAAAAbtAAAAJDU4NGZhNTU2LTg2MWEtNDk1Yy05ZjZkLWQxMzY2OGEyZDVmNg.jpg</v>
      </c>
    </row>
    <row r="25">
      <c r="A25" s="7" t="s">
        <v>274</v>
      </c>
      <c r="B25" s="7" t="s">
        <v>275</v>
      </c>
      <c r="C25" s="7" t="s">
        <v>276</v>
      </c>
      <c r="D25" s="21">
        <v>42025.0</v>
      </c>
      <c r="E25" s="22">
        <v>1.0</v>
      </c>
      <c r="F25" s="22">
        <v>0.0</v>
      </c>
      <c r="G25" s="22">
        <v>0.0</v>
      </c>
      <c r="H25" s="23" t="str">
        <f>HYPERLINK("https://www.linkedin.com/pulse/destroying-your-hormone-balance-bikram-dhillon-md?trkInfo=VSRPsearchId%3A4662113671466779987531%2CVSRPtargetId%3A7353769812100961562%2CVSRPcmpt%3Aprimary&amp;trk=vsrp_influencer_content_res_name","https://www.linkedin.com/pulse/destroying-your-hormone-balance-bikram-dhillon-md?trkInfo=VSRPsearchId%3A4662113671466779987531%2CVSRPtargetId%3A7353769812100961562%2CVSRPcmpt%3Aprimary&amp;trk=vsrp_influencer_content_res_name")</f>
        <v>https://www.linkedin.com/pulse/destroying-your-hormone-balance-bikram-dhillon-md?trkInfo=VSRPsearchId%3A4662113671466779987531%2CVSRPtargetId%3A7353769812100961562%2CVSRPcmpt%3Aprimary&amp;trk=vsrp_influencer_content_res_name</v>
      </c>
      <c r="I25" s="7"/>
    </row>
    <row r="26">
      <c r="A26" s="7" t="s">
        <v>277</v>
      </c>
      <c r="B26" s="7" t="s">
        <v>278</v>
      </c>
      <c r="C26" s="7" t="s">
        <v>279</v>
      </c>
      <c r="D26" s="21">
        <v>42513.0</v>
      </c>
      <c r="E26" s="22">
        <v>3.0</v>
      </c>
      <c r="F26" s="22">
        <v>1.0</v>
      </c>
      <c r="G26" s="22">
        <v>0.0</v>
      </c>
      <c r="H26" s="23" t="str">
        <f>HYPERLINK("https://www.linkedin.com/pulse/moodcosmetics-chemical-truth-vivienne-bosch?trkInfo=VSRPsearchId%3A4662113671466779987531%2CVSRPtargetId%3A7957199767404666109%2CVSRPcmpt%3Aprimary&amp;trk=vsrp_influencer_content_res_name","https://www.linkedin.com/pulse/moodcosmetics-chemical-truth-vivienne-bosch?trkInfo=VSRPsearchId%3A4662113671466779987531%2CVSRPtargetId%3A7957199767404666109%2CVSRPcmpt%3Aprimary&amp;trk=vsrp_influencer_content_res_name")</f>
        <v>https://www.linkedin.com/pulse/moodcosmetics-chemical-truth-vivienne-bosch?trkInfo=VSRPsearchId%3A4662113671466779987531%2CVSRPtargetId%3A7957199767404666109%2CVSRPcmpt%3Aprimary&amp;trk=vsrp_influencer_content_res_name</v>
      </c>
      <c r="I26" s="23" t="str">
        <f>HYPERLINK("https://media.licdn.com/media/p/8/000/1ea/034/2afa6a6.jpg","https://media.licdn.com/media/p/8/000/1ea/034/2afa6a6.jpg")</f>
        <v>https://media.licdn.com/media/p/8/000/1ea/034/2afa6a6.jpg</v>
      </c>
    </row>
    <row r="27">
      <c r="A27" s="7" t="s">
        <v>280</v>
      </c>
      <c r="B27" s="7" t="s">
        <v>281</v>
      </c>
      <c r="C27" s="7" t="s">
        <v>282</v>
      </c>
      <c r="D27" s="21">
        <v>42278.0</v>
      </c>
      <c r="E27" s="22">
        <v>0.0</v>
      </c>
      <c r="F27" s="22">
        <v>0.0</v>
      </c>
      <c r="G27" s="22">
        <v>1.0</v>
      </c>
      <c r="H27" s="23" t="str">
        <f>HYPERLINK("https://www.linkedin.com/pulse/toxins-your-skincare-products-marjorie-serralles-russell?trkInfo=VSRPsearchId%3A4662113671466780561531%2CVSRPtargetId%3A7485381087012065312%2CVSRPcmpt%3Aprimary&amp;trk=vsrp_influencer_content_res_name","https://www.linkedin.com/pulse/toxins-your-skincare-products-marjorie-serralles-russell?trkInfo=VSRPsearchId%3A4662113671466780561531%2CVSRPtargetId%3A7485381087012065312%2CVSRPcmpt%3Aprimary&amp;trk=vsrp_influencer_content_res_name")</f>
        <v>https://www.linkedin.com/pulse/toxins-your-skincare-products-marjorie-serralles-russell?trkInfo=VSRPsearchId%3A4662113671466780561531%2CVSRPtargetId%3A7485381087012065312%2CVSRPcmpt%3Aprimary&amp;trk=vsrp_influencer_content_res_name</v>
      </c>
      <c r="I27" s="7"/>
    </row>
    <row r="28">
      <c r="A28" s="7" t="s">
        <v>283</v>
      </c>
      <c r="B28" s="7" t="s">
        <v>284</v>
      </c>
      <c r="C28" s="7" t="s">
        <v>285</v>
      </c>
      <c r="D28" s="21">
        <v>42421.0</v>
      </c>
      <c r="E28" s="22">
        <v>1.0</v>
      </c>
      <c r="F28" s="22">
        <v>0.0</v>
      </c>
      <c r="G28" s="22">
        <v>0.0</v>
      </c>
      <c r="H28" s="23" t="str">
        <f>HYPERLINK("https://www.linkedin.com/pulse/its-time-break-up-your-make-up-kathryne-kadie-gagnon?trkInfo=VSRPsearchId%3A4662113671466780561531%2CVSRPtargetId%3A7180458303074256247%2CVSRPcmpt%3Aprimary&amp;trk=vsrp_influencer_content_res_name","https://www.linkedin.com/pulse/its-time-break-up-your-make-up-kathryne-kadie-gagnon?trkInfo=VSRPsearchId%3A4662113671466780561531%2CVSRPtargetId%3A7180458303074256247%2CVSRPcmpt%3Aprimary&amp;trk=vsrp_influencer_content_res_name")</f>
        <v>https://www.linkedin.com/pulse/its-time-break-up-your-make-up-kathryne-kadie-gagnon?trkInfo=VSRPsearchId%3A4662113671466780561531%2CVSRPtargetId%3A7180458303074256247%2CVSRPcmpt%3Aprimary&amp;trk=vsrp_influencer_content_res_name</v>
      </c>
      <c r="I28" s="23" t="str">
        <f>HYPERLINK("https://media.licdn.com/media/AAEAAQAAAAAAAAL3AAAAJDE4ZDUxMDhjLTUxNTktNGIzNy05Zjc1LWEzZTdjNGNiNDFkYw.jpg","https://media.licdn.com/media/AAEAAQAAAAAAAAL3AAAAJDE4ZDUxMDhjLTUxNTktNGIzNy05Zjc1LWEzZTdjNGNiNDFkYw.jpg")</f>
        <v>https://media.licdn.com/media/AAEAAQAAAAAAAAL3AAAAJDE4ZDUxMDhjLTUxNTktNGIzNy05Zjc1LWEzZTdjNGNiNDFkYw.jpg</v>
      </c>
    </row>
    <row r="29">
      <c r="A29" s="7" t="s">
        <v>286</v>
      </c>
      <c r="B29" s="7" t="s">
        <v>287</v>
      </c>
      <c r="C29" s="7" t="s">
        <v>288</v>
      </c>
      <c r="D29" s="21">
        <v>42241.0</v>
      </c>
      <c r="E29" s="22">
        <v>0.0</v>
      </c>
      <c r="F29" s="22">
        <v>0.0</v>
      </c>
      <c r="G29" s="22">
        <v>0.0</v>
      </c>
      <c r="H29" s="23" t="str">
        <f>HYPERLINK("https://www.linkedin.com/pulse/toxic-beauty-more-than-lead-lipstick-sarah-lobisco-nd?trkInfo=VSRPsearchId%3A4662113671466780561531%2CVSRPtargetId%3A7893651261717124064%2CVSRPcmpt%3Aprimary&amp;trk=vsrp_influencer_content_res_name","https://www.linkedin.com/pulse/toxic-beauty-more-than-lead-lipstick-sarah-lobisco-nd?trkInfo=VSRPsearchId%3A4662113671466780561531%2CVSRPtargetId%3A7893651261717124064%2CVSRPcmpt%3Aprimary&amp;trk=vsrp_influencer_content_res_name")</f>
        <v>https://www.linkedin.com/pulse/toxic-beauty-more-than-lead-lipstick-sarah-lobisco-nd?trkInfo=VSRPsearchId%3A4662113671466780561531%2CVSRPtargetId%3A7893651261717124064%2CVSRPcmpt%3Aprimary&amp;trk=vsrp_influencer_content_res_name</v>
      </c>
      <c r="I29" s="23" t="str">
        <f>HYPERLINK("https://media.licdn.com/mpr/mpr/shrinknp_400_400/AAEAAQAAAAAAAAQwAAAAJGM0YTJhNTIxLWZlYTEtNDNmYS1hYWQ3LWMyNGEyOGFmMTA3NA.jpg","https://media.licdn.com/mpr/mpr/shrinknp_400_400/AAEAAQAAAAAAAAQwAAAAJGM0YTJhNTIxLWZlYTEtNDNmYS1hYWQ3LWMyNGEyOGFmMTA3NA.jpg")</f>
        <v>https://media.licdn.com/mpr/mpr/shrinknp_400_400/AAEAAQAAAAAAAAQwAAAAJGM0YTJhNTIxLWZlYTEtNDNmYS1hYWQ3LWMyNGEyOGFmMTA3NA.jpg</v>
      </c>
    </row>
    <row r="30">
      <c r="A30" s="7" t="s">
        <v>289</v>
      </c>
      <c r="B30" s="7" t="s">
        <v>290</v>
      </c>
      <c r="C30" s="7" t="s">
        <v>291</v>
      </c>
      <c r="D30" s="21">
        <v>42184.0</v>
      </c>
      <c r="E30" s="22">
        <v>1.0</v>
      </c>
      <c r="F30" s="22">
        <v>1.0</v>
      </c>
      <c r="G30" s="22">
        <v>0.0</v>
      </c>
      <c r="H30" s="23" t="str">
        <f>HYPERLINK("https://www.linkedin.com/pulse/what-we-must-do-part-six-kevin-galalae?trkInfo=VSRPsearchId%3A4662113671466780561531%2CVSRPtargetId%3A8877171479367521517%2CVSRPcmpt%3Aprimary&amp;trk=vsrp_influencer_content_res_name","https://www.linkedin.com/pulse/what-we-must-do-part-six-kevin-galalae?trkInfo=VSRPsearchId%3A4662113671466780561531%2CVSRPtargetId%3A8877171479367521517%2CVSRPcmpt%3Aprimary&amp;trk=vsrp_influencer_content_res_name")</f>
        <v>https://www.linkedin.com/pulse/what-we-must-do-part-six-kevin-galalae?trkInfo=VSRPsearchId%3A4662113671466780561531%2CVSRPtargetId%3A8877171479367521517%2CVSRPcmpt%3Aprimary&amp;trk=vsrp_influencer_content_res_name</v>
      </c>
      <c r="I30" s="23" t="str">
        <f>HYPERLINK("https://media.licdn.com/mpr/mpr/shrinknp_400_400/AAEAAQAAAAAAAAIUAAAAJGE0OTIzZWZlLTEyYzEtNDQwNC1iMTcyLTE5MDM5ZjFjMDJjNQ.jpg","https://media.licdn.com/mpr/mpr/shrinknp_400_400/AAEAAQAAAAAAAAIUAAAAJGE0OTIzZWZlLTEyYzEtNDQwNC1iMTcyLTE5MDM5ZjFjMDJjNQ.jpg")</f>
        <v>https://media.licdn.com/mpr/mpr/shrinknp_400_400/AAEAAQAAAAAAAAIUAAAAJGE0OTIzZWZlLTEyYzEtNDQwNC1iMTcyLTE5MDM5ZjFjMDJjNQ.jpg</v>
      </c>
    </row>
    <row r="31">
      <c r="A31" s="7" t="s">
        <v>292</v>
      </c>
      <c r="B31" s="7" t="s">
        <v>293</v>
      </c>
      <c r="C31" s="7" t="s">
        <v>294</v>
      </c>
      <c r="D31" s="21">
        <v>42382.0</v>
      </c>
      <c r="E31" s="22">
        <v>3.0</v>
      </c>
      <c r="F31" s="22">
        <v>0.0</v>
      </c>
      <c r="G31" s="22">
        <v>1.0</v>
      </c>
      <c r="H31" s="23" t="str">
        <f>HYPERLINK("https://www.linkedin.com/pulse/decode-content-your-cosmetics-j%C3%BCrgen-hanssens?trkInfo=VSRPsearchId%3A4662113671466780561531%2CVSRPtargetId%3A8604179150969872277%2CVSRPcmpt%3Aprimary&amp;trk=vsrp_influencer_content_res_name","https://www.linkedin.com/pulse/decode-content-your-cosmetics-j%C3%BCrgen-hanssens?trkInfo=VSRPsearchId%3A4662113671466780561531%2CVSRPtargetId%3A8604179150969872277%2CVSRPcmpt%3Aprimary&amp;trk=vsrp_influencer_content_res_name")</f>
        <v>https://www.linkedin.com/pulse/decode-content-your-cosmetics-j%C3%BCrgen-hanssens?trkInfo=VSRPsearchId%3A4662113671466780561531%2CVSRPtargetId%3A8604179150969872277%2CVSRPcmpt%3Aprimary&amp;trk=vsrp_influencer_content_res_name</v>
      </c>
      <c r="I31" s="23" t="str">
        <f>HYPERLINK("https://media.licdn.com/mpr/mpr/shrinknp_400_400/p/2/005/048/1ca/25dd418.jpg","https://media.licdn.com/mpr/mpr/shrinknp_400_400/p/2/005/048/1ca/25dd418.jpg")</f>
        <v>https://media.licdn.com/mpr/mpr/shrinknp_400_400/p/2/005/048/1ca/25dd418.jpg</v>
      </c>
    </row>
    <row r="32">
      <c r="A32" s="7" t="s">
        <v>295</v>
      </c>
      <c r="B32" s="7" t="s">
        <v>296</v>
      </c>
      <c r="C32" s="7" t="s">
        <v>297</v>
      </c>
      <c r="D32" s="21">
        <v>42143.0</v>
      </c>
      <c r="E32" s="22">
        <v>1.0</v>
      </c>
      <c r="F32" s="22">
        <v>1.0</v>
      </c>
      <c r="G32" s="22">
        <v>0.0</v>
      </c>
      <c r="H32" s="23" t="str">
        <f>HYPERLINK("https://www.linkedin.com/pulse/how-avoid-toxic-chemicals-baby-products-answer-ismomin-wilson?trkInfo=VSRPsearchId%3A4662113671466780561531%2CVSRPtargetId%3A7358697605637352789%2CVSRPcmpt%3Aprimary&amp;trk=vsrp_influencer_content_res_name","https://www.linkedin.com/pulse/how-avoid-toxic-chemicals-baby-products-answer-ismomin-wilson?trkInfo=VSRPsearchId%3A4662113671466780561531%2CVSRPtargetId%3A7358697605637352789%2CVSRPcmpt%3Aprimary&amp;trk=vsrp_influencer_content_res_name")</f>
        <v>https://www.linkedin.com/pulse/how-avoid-toxic-chemicals-baby-products-answer-ismomin-wilson?trkInfo=VSRPsearchId%3A4662113671466780561531%2CVSRPtargetId%3A7358697605637352789%2CVSRPcmpt%3Aprimary&amp;trk=vsrp_influencer_content_res_name</v>
      </c>
      <c r="I32" s="23" t="str">
        <f>HYPERLINK("https://media.licdn.com/mpr/mpr/shrinknp_400_400/AAEAAQAAAAAAAAX6AAAAJGJmYjQ3NGRiLWVlZGEtNGRhYy1hOWNhLWNhMzczYTkzMmZmZQ.jpg","https://media.licdn.com/mpr/mpr/shrinknp_400_400/AAEAAQAAAAAAAAX6AAAAJGJmYjQ3NGRiLWVlZGEtNGRhYy1hOWNhLWNhMzczYTkzMmZmZQ.jpg")</f>
        <v>https://media.licdn.com/mpr/mpr/shrinknp_400_400/AAEAAQAAAAAAAAX6AAAAJGJmYjQ3NGRiLWVlZGEtNGRhYy1hOWNhLWNhMzczYTkzMmZmZQ.jpg</v>
      </c>
    </row>
    <row r="33">
      <c r="A33" s="7" t="s">
        <v>298</v>
      </c>
      <c r="B33" s="7" t="s">
        <v>299</v>
      </c>
      <c r="C33" s="7" t="s">
        <v>300</v>
      </c>
      <c r="D33" s="21">
        <v>42347.0</v>
      </c>
      <c r="E33" s="22">
        <v>2.0</v>
      </c>
      <c r="F33" s="22">
        <v>0.0</v>
      </c>
      <c r="G33" s="22">
        <v>0.0</v>
      </c>
      <c r="H33" s="23" t="str">
        <f>HYPERLINK("https://www.linkedin.com/pulse/jouvea-revolutionary-approach-skincare-tatyana-sutherland?trkInfo=VSRPsearchId%3A4662113671466781689699%2CVSRPtargetId%3A7891557589218210631%2CVSRPcmpt%3Aprimary&amp;trk=vsrp_influencer_content_res_name","https://www.linkedin.com/pulse/jouvea-revolutionary-approach-skincare-tatyana-sutherland?trkInfo=VSRPsearchId%3A4662113671466781689699%2CVSRPtargetId%3A7891557589218210631%2CVSRPcmpt%3Aprimary&amp;trk=vsrp_influencer_content_res_name")</f>
        <v>https://www.linkedin.com/pulse/jouvea-revolutionary-approach-skincare-tatyana-sutherland?trkInfo=VSRPsearchId%3A4662113671466781689699%2CVSRPtargetId%3A7891557589218210631%2CVSRPcmpt%3Aprimary&amp;trk=vsrp_influencer_content_res_name</v>
      </c>
      <c r="I33" s="23" t="str">
        <f>HYPERLINK("https://media.licdn.com/mpr/mpr/shrinknp_400_400/p/4/000/167/143/049b32d.jpg","https://media.licdn.com/mpr/mpr/shrinknp_400_400/p/4/000/167/143/049b32d.jpg")</f>
        <v>https://media.licdn.com/mpr/mpr/shrinknp_400_400/p/4/000/167/143/049b32d.jpg</v>
      </c>
    </row>
    <row r="34">
      <c r="A34" s="7" t="s">
        <v>301</v>
      </c>
      <c r="B34" s="7" t="s">
        <v>302</v>
      </c>
      <c r="C34" s="7" t="s">
        <v>303</v>
      </c>
      <c r="D34" s="21">
        <v>42466.0</v>
      </c>
      <c r="E34" s="22">
        <v>0.0</v>
      </c>
      <c r="F34" s="22">
        <v>0.0</v>
      </c>
      <c r="G34" s="22">
        <v>0.0</v>
      </c>
      <c r="H34" s="23" t="str">
        <f>HYPERLINK("https://www.linkedin.com/pulse/wellness-air-quality-you-what-breathe-detox-nigeria-1?trkInfo=VSRPsearchId%3A4662113671466781689699%2CVSRPtargetId%3A6928376953042574483%2CVSRPcmpt%3Aprimary&amp;trk=vsrp_influencer_content_res_name","https://www.linkedin.com/pulse/wellness-air-quality-you-what-breathe-detox-nigeria-1?trkInfo=VSRPsearchId%3A4662113671466781689699%2CVSRPtargetId%3A6928376953042574483%2CVSRPcmpt%3Aprimary&amp;trk=vsrp_influencer_content_res_name")</f>
        <v>https://www.linkedin.com/pulse/wellness-air-quality-you-what-breathe-detox-nigeria-1?trkInfo=VSRPsearchId%3A4662113671466781689699%2CVSRPtargetId%3A6928376953042574483%2CVSRPcmpt%3Aprimary&amp;trk=vsrp_influencer_content_res_name</v>
      </c>
      <c r="I34" s="23" t="str">
        <f>HYPERLINK("https://media.licdn.com/mpr/mpr/shrinknp_400_400/AAEAAQAAAAAAAAUnAAAAJDNiMWI4M2FkLWNjNjAtNDg1ZS1hN2JjLTRiZjIxYzdmYzY2NQ.jpg","https://media.licdn.com/mpr/mpr/shrinknp_400_400/AAEAAQAAAAAAAAUnAAAAJDNiMWI4M2FkLWNjNjAtNDg1ZS1hN2JjLTRiZjIxYzdmYzY2NQ.jpg")</f>
        <v>https://media.licdn.com/mpr/mpr/shrinknp_400_400/AAEAAQAAAAAAAAUnAAAAJDNiMWI4M2FkLWNjNjAtNDg1ZS1hN2JjLTRiZjIxYzdmYzY2NQ.jpg</v>
      </c>
    </row>
    <row r="35">
      <c r="A35" s="7" t="s">
        <v>304</v>
      </c>
      <c r="B35" s="7" t="s">
        <v>305</v>
      </c>
      <c r="C35" s="7" t="s">
        <v>306</v>
      </c>
      <c r="D35" s="21">
        <v>42536.0</v>
      </c>
      <c r="E35" s="22">
        <v>0.0</v>
      </c>
      <c r="F35" s="22">
        <v>0.0</v>
      </c>
      <c r="G35" s="22">
        <v>0.0</v>
      </c>
      <c r="H35" s="23" t="str">
        <f>HYPERLINK("https://www.linkedin.com/pulse/endocrine-disruptor-decision-andrew-bourne?trkInfo=VSRPsearchId%3A4662113671466782288378%2CVSRPtargetId%3A7723317743363648966%2CVSRPcmpt%3Aprimary&amp;trk=vsrp_influencer_content_res_name","https://www.linkedin.com/pulse/endocrine-disruptor-decision-andrew-bourne?trkInfo=VSRPsearchId%3A4662113671466782288378%2CVSRPtargetId%3A7723317743363648966%2CVSRPcmpt%3Aprimary&amp;trk=vsrp_influencer_content_res_name")</f>
        <v>https://www.linkedin.com/pulse/endocrine-disruptor-decision-andrew-bourne?trkInfo=VSRPsearchId%3A4662113671466782288378%2CVSRPtargetId%3A7723317743363648966%2CVSRPcmpt%3Aprimary&amp;trk=vsrp_influencer_content_res_name</v>
      </c>
      <c r="I35" s="23" t="str">
        <f>HYPERLINK("https://media.licdn.com/media/p/2/000/19d/031/26d0ccf.jpg","https://media.licdn.com/media/p/2/000/19d/031/26d0ccf.jpg")</f>
        <v>https://media.licdn.com/media/p/2/000/19d/031/26d0ccf.jpg</v>
      </c>
    </row>
    <row r="36">
      <c r="A36" s="7" t="s">
        <v>307</v>
      </c>
      <c r="B36" s="7" t="s">
        <v>308</v>
      </c>
      <c r="C36" s="7" t="s">
        <v>309</v>
      </c>
      <c r="D36" s="21">
        <v>42178.0</v>
      </c>
      <c r="E36" s="22">
        <v>6.0</v>
      </c>
      <c r="F36" s="22">
        <v>0.0</v>
      </c>
      <c r="G36" s="22">
        <v>0.0</v>
      </c>
      <c r="H36" s="23" t="str">
        <f>HYPERLINK("https://www.linkedin.com/pulse/epa-announces-plan-use-new-methods-endocrine-lisa-campbell?trkInfo=VSRPsearchId%3A4662113671466782288378%2CVSRPtargetId%3A8616726341533977000%2CVSRPcmpt%3Aprimary&amp;trk=vsrp_influencer_content_res_name","https://www.linkedin.com/pulse/epa-announces-plan-use-new-methods-endocrine-lisa-campbell?trkInfo=VSRPsearchId%3A4662113671466782288378%2CVSRPtargetId%3A8616726341533977000%2CVSRPcmpt%3Aprimary&amp;trk=vsrp_influencer_content_res_name")</f>
        <v>https://www.linkedin.com/pulse/epa-announces-plan-use-new-methods-endocrine-lisa-campbell?trkInfo=VSRPsearchId%3A4662113671466782288378%2CVSRPtargetId%3A8616726341533977000%2CVSRPcmpt%3Aprimary&amp;trk=vsrp_influencer_content_res_name</v>
      </c>
      <c r="I36" s="23" t="str">
        <f>HYPERLINK("https://media.licdn.com/media/AAEAAQAAAAAAAAK7AAAAJGMzZDI4MDE5LTU5MDItNGMwNy1hZDQxLTQxOGJlMGM1ZTYzMA.jpg","https://media.licdn.com/media/AAEAAQAAAAAAAAK7AAAAJGMzZDI4MDE5LTU5MDItNGMwNy1hZDQxLTQxOGJlMGM1ZTYzMA.jpg")</f>
        <v>https://media.licdn.com/media/AAEAAQAAAAAAAAK7AAAAJGMzZDI4MDE5LTU5MDItNGMwNy1hZDQxLTQxOGJlMGM1ZTYzMA.jpg</v>
      </c>
    </row>
    <row r="37">
      <c r="A37" s="7" t="s">
        <v>310</v>
      </c>
      <c r="B37" s="7" t="s">
        <v>311</v>
      </c>
      <c r="C37" s="24" t="s">
        <v>312</v>
      </c>
      <c r="D37" s="21">
        <v>41730.0</v>
      </c>
      <c r="E37" s="22">
        <v>0.0</v>
      </c>
      <c r="F37" s="22">
        <v>0.0</v>
      </c>
      <c r="G37" s="22">
        <v>0.0</v>
      </c>
      <c r="H37" s="23" t="str">
        <f>HYPERLINK("https://www.linkedin.com/pulse/20140401062417-36789366-the-degradation-kinetics-of-the-endocrine-disruptor-benzyl-butyl-phthalate-using-ozone-and-uv-radiation?trkInfo=VSRPsearchId%3A4662113671466782288378%2CVSRPtargetId%3A7108589391734077478%2CVSRPcmpt%3Aprimary&amp;trk=vsrp_influencer_content_res_name","https://www.linkedin.com/pulse/20140401062417-36789366-the-degradation-kinetics-of-the-endocrine-disruptor-benzyl-butyl-phthalate-using-ozone-and-uv-radiation?trkInfo=VSRPsearchId%3A4662113671466782288378%2CVSRPtargetId%3A7108589391734077478%2CVSRPcmpt%3Aprimary&amp;trk=vsrp_influencer_content_res_name")</f>
        <v>https://www.linkedin.com/pulse/20140401062417-36789366-the-degradation-kinetics-of-the-endocrine-disruptor-benzyl-butyl-phthalate-using-ozone-and-uv-radiation?trkInfo=VSRPsearchId%3A4662113671466782288378%2CVSRPtargetId%3A7108589391734077478%2CVSRPcmpt%3Aprimary&amp;trk=vsrp_influencer_content_res_name</v>
      </c>
      <c r="I37" s="7"/>
    </row>
    <row r="38">
      <c r="A38" s="7" t="s">
        <v>313</v>
      </c>
      <c r="B38" s="7" t="s">
        <v>314</v>
      </c>
      <c r="C38" s="7" t="s">
        <v>213</v>
      </c>
      <c r="D38" s="21">
        <v>42530.0</v>
      </c>
      <c r="E38" s="22">
        <v>3.0</v>
      </c>
      <c r="F38" s="22">
        <v>4.0</v>
      </c>
      <c r="G38" s="22">
        <v>1.0</v>
      </c>
      <c r="H38" s="23" t="str">
        <f>HYPERLINK("https://www.linkedin.com/pulse/tragedy-toothpaste-dr-idelle-brand?trkInfo=VSRPsearchId%3A4662113671466782288378%2CVSRPtargetId%3A9059381347065989286%2CVSRPcmpt%3Aprimary&amp;trk=vsrp_influencer_content_res_name","https://www.linkedin.com/pulse/tragedy-toothpaste-dr-idelle-brand?trkInfo=VSRPsearchId%3A4662113671466782288378%2CVSRPtargetId%3A9059381347065989286%2CVSRPcmpt%3Aprimary&amp;trk=vsrp_influencer_content_res_name")</f>
        <v>https://www.linkedin.com/pulse/tragedy-toothpaste-dr-idelle-brand?trkInfo=VSRPsearchId%3A4662113671466782288378%2CVSRPtargetId%3A9059381347065989286%2CVSRPcmpt%3Aprimary&amp;trk=vsrp_influencer_content_res_name</v>
      </c>
      <c r="I38" s="23" t="str">
        <f>HYPERLINK("https://media.licdn.com/mpr/mpr/shrinknp_400_400/p/1/000/068/1c7/1d81500.jpg","https://media.licdn.com/mpr/mpr/shrinknp_400_400/p/1/000/068/1c7/1d81500.jpg")</f>
        <v>https://media.licdn.com/mpr/mpr/shrinknp_400_400/p/1/000/068/1c7/1d81500.jpg</v>
      </c>
    </row>
    <row r="39">
      <c r="A39" s="7" t="s">
        <v>315</v>
      </c>
      <c r="B39" s="7" t="s">
        <v>316</v>
      </c>
      <c r="C39" s="7" t="s">
        <v>317</v>
      </c>
      <c r="D39" s="21">
        <v>42531.0</v>
      </c>
      <c r="E39" s="22">
        <v>20.0</v>
      </c>
      <c r="F39" s="22">
        <v>1.0</v>
      </c>
      <c r="G39" s="22">
        <v>2.0</v>
      </c>
      <c r="H39" s="23" t="str">
        <f>HYPERLINK("https://www.linkedin.com/pulse/new-eu-criteria-endocrine-disrupting-chemicals-you-ready-manibusan?trkInfo=VSRPsearchId%3A4662113671466782288378%2CVSRPtargetId%3A7064504401231671878%2CVSRPcmpt%3Aprimary&amp;trk=vsrp_influencer_content_res_name","https://www.linkedin.com/pulse/new-eu-criteria-endocrine-disrupting-chemicals-you-ready-manibusan?trkInfo=VSRPsearchId%3A4662113671466782288378%2CVSRPtargetId%3A7064504401231671878%2CVSRPcmpt%3Aprimary&amp;trk=vsrp_influencer_content_res_name")</f>
        <v>https://www.linkedin.com/pulse/new-eu-criteria-endocrine-disrupting-chemicals-you-ready-manibusan?trkInfo=VSRPsearchId%3A4662113671466782288378%2CVSRPtargetId%3A7064504401231671878%2CVSRPcmpt%3Aprimary&amp;trk=vsrp_influencer_content_res_name</v>
      </c>
      <c r="I39" s="23" t="str">
        <f>HYPERLINK("https://media.licdn.com/mpr/mpr/shrinknp_400_400/AAEAAQAAAAAAAAKMAAAAJDc4Y2MzMTE1LTk4MmQtNDcxOC1hOTdmLThhMWIxNzU5NWFlZA.jpg","https://media.licdn.com/mpr/mpr/shrinknp_400_400/AAEAAQAAAAAAAAKMAAAAJDc4Y2MzMTE1LTk4MmQtNDcxOC1hOTdmLThhMWIxNzU5NWFlZA.jpg")</f>
        <v>https://media.licdn.com/mpr/mpr/shrinknp_400_400/AAEAAQAAAAAAAAKMAAAAJDc4Y2MzMTE1LTk4MmQtNDcxOC1hOTdmLThhMWIxNzU5NWFlZA.jpg</v>
      </c>
    </row>
    <row r="40">
      <c r="A40" s="7" t="s">
        <v>318</v>
      </c>
      <c r="B40" s="7" t="s">
        <v>319</v>
      </c>
      <c r="C40" s="7" t="s">
        <v>320</v>
      </c>
      <c r="D40" s="21">
        <v>42128.0</v>
      </c>
      <c r="E40" s="22">
        <v>9.0</v>
      </c>
      <c r="F40" s="22">
        <v>2.0</v>
      </c>
      <c r="G40" s="22">
        <v>0.0</v>
      </c>
      <c r="H40" s="23" t="str">
        <f>HYPERLINK("https://www.linkedin.com/pulse/safety-assessment-cosmetic-ingredients-the-personal-care-association?trkInfo=VSRPsearchId%3A4662113671466783274759%2CVSRPtargetId%3A8417219704001186673%2CVSRPcmpt%3Aprimary&amp;trk=vsrp_influencer_content_res_name","https://www.linkedin.com/pulse/safety-assessment-cosmetic-ingredients-the-personal-care-association?trkInfo=VSRPsearchId%3A4662113671466783274759%2CVSRPtargetId%3A8417219704001186673%2CVSRPcmpt%3Aprimary&amp;trk=vsrp_influencer_content_res_name")</f>
        <v>https://www.linkedin.com/pulse/safety-assessment-cosmetic-ingredients-the-personal-care-association?trkInfo=VSRPsearchId%3A4662113671466783274759%2CVSRPtargetId%3A8417219704001186673%2CVSRPcmpt%3Aprimary&amp;trk=vsrp_influencer_content_res_name</v>
      </c>
      <c r="I40" s="7"/>
    </row>
    <row r="41">
      <c r="A41" s="7" t="s">
        <v>321</v>
      </c>
      <c r="B41" s="7" t="s">
        <v>322</v>
      </c>
      <c r="C41" s="7" t="s">
        <v>256</v>
      </c>
      <c r="D41" s="21">
        <v>42298.0</v>
      </c>
      <c r="E41" s="22">
        <v>5.0</v>
      </c>
      <c r="F41" s="22">
        <v>1.0</v>
      </c>
      <c r="G41" s="22">
        <v>0.0</v>
      </c>
      <c r="H41" s="23" t="str">
        <f>HYPERLINK("https://www.linkedin.com/pulse/your-sunscreen-killing-baby-coral-reefs-dr-noman-f-qadir?trkInfo=VSRPsearchId%3A4662113671466783274759%2CVSRPtargetId%3A7111124306954556073%2CVSRPcmpt%3Aprimary&amp;trk=vsrp_influencer_content_res_name","https://www.linkedin.com/pulse/your-sunscreen-killing-baby-coral-reefs-dr-noman-f-qadir?trkInfo=VSRPsearchId%3A4662113671466783274759%2CVSRPtargetId%3A7111124306954556073%2CVSRPcmpt%3Aprimary&amp;trk=vsrp_influencer_content_res_name")</f>
        <v>https://www.linkedin.com/pulse/your-sunscreen-killing-baby-coral-reefs-dr-noman-f-qadir?trkInfo=VSRPsearchId%3A4662113671466783274759%2CVSRPtargetId%3A7111124306954556073%2CVSRPcmpt%3Aprimary&amp;trk=vsrp_influencer_content_res_name</v>
      </c>
      <c r="I41" s="23" t="str">
        <f>HYPERLINK("https://media.licdn.com/mpr/mpr/shrinknp_400_400/AAEAAQAAAAAAAAkzAAAAJGE5OGEyYTNjLWI3NDMtNDQ3NC1iMjI4LWZhOTdkOTViYmE3NA.jpg","https://media.licdn.com/mpr/mpr/shrinknp_400_400/AAEAAQAAAAAAAAkzAAAAJGE5OGEyYTNjLWI3NDMtNDQ3NC1iMjI4LWZhOTdkOTViYmE3NA.jpg")</f>
        <v>https://media.licdn.com/mpr/mpr/shrinknp_400_400/AAEAAQAAAAAAAAkzAAAAJGE5OGEyYTNjLWI3NDMtNDQ3NC1iMjI4LWZhOTdkOTViYmE3NA.jpg</v>
      </c>
    </row>
    <row r="42">
      <c r="A42" s="7" t="s">
        <v>323</v>
      </c>
      <c r="B42" s="7" t="s">
        <v>324</v>
      </c>
      <c r="C42" s="7" t="s">
        <v>325</v>
      </c>
      <c r="D42" s="21">
        <v>41919.0</v>
      </c>
      <c r="E42" s="22">
        <v>6.0</v>
      </c>
      <c r="F42" s="22">
        <v>1.0</v>
      </c>
      <c r="G42" s="22">
        <v>0.0</v>
      </c>
      <c r="H42" s="23" t="str">
        <f>HYPERLINK("https://www.linkedin.com/pulse/20141007031223-21525104-dangerous-dentisty-bpa-in-dental-fillings?trkInfo=VSRPsearchId%3A4662113671466783274759%2CVSRPtargetId%3A8134487670544487489%2CVSRPcmpt%3Aprimary&amp;trk=vsrp_influencer_content_res_name","https://www.linkedin.com/pulse/20141007031223-21525104-dangerous-dentisty-bpa-in-dental-fillings?trkInfo=VSRPsearchId%3A4662113671466783274759%2CVSRPtargetId%3A8134487670544487489%2CVSRPcmpt%3Aprimary&amp;trk=vsrp_influencer_content_res_name")</f>
        <v>https://www.linkedin.com/pulse/20141007031223-21525104-dangerous-dentisty-bpa-in-dental-fillings?trkInfo=VSRPsearchId%3A4662113671466783274759%2CVSRPtargetId%3A8134487670544487489%2CVSRPcmpt%3Aprimary&amp;trk=vsrp_influencer_content_res_name</v>
      </c>
      <c r="I42" s="23" t="str">
        <f>HYPERLINK("https://media.licdn.com/mpr/mpr/shrinknp_400_400/AAEAAQAAAAAAAAIaAAAAJDAyNzkxZmEwLTFmN2ItNDRjOC04ODdiLWEzNzBiOTFkYmZkMw.jpg","https://media.licdn.com/mpr/mpr/shrinknp_400_400/AAEAAQAAAAAAAAIaAAAAJDAyNzkxZmEwLTFmN2ItNDRjOC04ODdiLWEzNzBiOTFkYmZkMw.jpg")</f>
        <v>https://media.licdn.com/mpr/mpr/shrinknp_400_400/AAEAAQAAAAAAAAIaAAAAJDAyNzkxZmEwLTFmN2ItNDRjOC04ODdiLWEzNzBiOTFkYmZkMw.jpg</v>
      </c>
    </row>
    <row r="43">
      <c r="A43" s="7" t="s">
        <v>326</v>
      </c>
      <c r="B43" s="7" t="s">
        <v>327</v>
      </c>
      <c r="C43" s="7" t="s">
        <v>328</v>
      </c>
      <c r="D43" s="21">
        <v>42459.0</v>
      </c>
      <c r="E43" s="22">
        <v>2.0</v>
      </c>
      <c r="F43" s="22">
        <v>1.0</v>
      </c>
      <c r="G43" s="22">
        <v>0.0</v>
      </c>
      <c r="H43" s="23" t="str">
        <f>HYPERLINK("https://www.linkedin.com/pulse/how-we-came-learn-endocrine-disruptors-fascinating-history-markey?trkInfo=VSRPsearchId%3A4662113671466783954939%2CVSRPtargetId%3A7126209103861524084%2CVSRPcmpt%3Aprimary&amp;trk=vsrp_influencer_content_res_name","https://www.linkedin.com/pulse/how-we-came-learn-endocrine-disruptors-fascinating-history-markey?trkInfo=VSRPsearchId%3A4662113671466783954939%2CVSRPtargetId%3A7126209103861524084%2CVSRPcmpt%3Aprimary&amp;trk=vsrp_influencer_content_res_name")</f>
        <v>https://www.linkedin.com/pulse/how-we-came-learn-endocrine-disruptors-fascinating-history-markey?trkInfo=VSRPsearchId%3A4662113671466783954939%2CVSRPtargetId%3A7126209103861524084%2CVSRPcmpt%3Aprimary&amp;trk=vsrp_influencer_content_res_name</v>
      </c>
      <c r="I43" s="23" t="str">
        <f>HYPERLINK("https://media.licdn.com/mpr/mpr/shrinknp_400_400/AAEAAQAAAAAAAAVPAAAAJDYxZWE2ZjI3LWZkNDctNGIxMy1hY2RmLTBjMDNjOGYwZGVhZg.jpg","https://media.licdn.com/mpr/mpr/shrinknp_400_400/AAEAAQAAAAAAAAVPAAAAJDYxZWE2ZjI3LWZkNDctNGIxMy1hY2RmLTBjMDNjOGYwZGVhZg.jpg")</f>
        <v>https://media.licdn.com/mpr/mpr/shrinknp_400_400/AAEAAQAAAAAAAAVPAAAAJDYxZWE2ZjI3LWZkNDctNGIxMy1hY2RmLTBjMDNjOGYwZGVhZg.jpg</v>
      </c>
    </row>
    <row r="44">
      <c r="A44" s="7" t="s">
        <v>329</v>
      </c>
      <c r="B44" s="7" t="s">
        <v>330</v>
      </c>
      <c r="C44" s="7" t="s">
        <v>331</v>
      </c>
      <c r="D44" s="21">
        <v>42536.0</v>
      </c>
      <c r="E44" s="22">
        <v>2.0</v>
      </c>
      <c r="F44" s="22">
        <v>0.0</v>
      </c>
      <c r="G44" s="22">
        <v>0.0</v>
      </c>
      <c r="H44" s="23" t="str">
        <f>HYPERLINK("https://www.linkedin.com/pulse/new-criteria-endocrine-disruptors-announced-mikko-v%C3%A4%C3%A4n%C3%A4nen?trkInfo=VSRPsearchId%3A4662113671466784340755%2CVSRPtargetId%3A7858997197298663525%2CVSRPcmpt%3Aprimary&amp;trk=vsrp_influencer_content_res_name","https://www.linkedin.com/pulse/new-criteria-endocrine-disruptors-announced-mikko-v%C3%A4%C3%A4n%C3%A4nen?trkInfo=VSRPsearchId%3A4662113671466784340755%2CVSRPtargetId%3A7858997197298663525%2CVSRPcmpt%3Aprimary&amp;trk=vsrp_influencer_content_res_name")</f>
        <v>https://www.linkedin.com/pulse/new-criteria-endocrine-disruptors-announced-mikko-v%C3%A4%C3%A4n%C3%A4nen?trkInfo=VSRPsearchId%3A4662113671466784340755%2CVSRPtargetId%3A7858997197298663525%2CVSRPcmpt%3Aprimary&amp;trk=vsrp_influencer_content_res_name</v>
      </c>
      <c r="I44" s="23" t="str">
        <f>HYPERLINK("https://media.licdn.com/mpr/mpr/shrinknp_400_400/AAEAAQAAAAAAAASBAAAAJGQ5ZTA1YjUxLTgzZDMtNDQ3Yi05MGIxLTgwZjEyOWMxYmY3ZQ.jpg","https://media.licdn.com/mpr/mpr/shrinknp_400_400/AAEAAQAAAAAAAASBAAAAJGQ5ZTA1YjUxLTgzZDMtNDQ3Yi05MGIxLTgwZjEyOWMxYmY3ZQ.jpg")</f>
        <v>https://media.licdn.com/mpr/mpr/shrinknp_400_400/AAEAAQAAAAAAAASBAAAAJGQ5ZTA1YjUxLTgzZDMtNDQ3Yi05MGIxLTgwZjEyOWMxYmY3ZQ.jpg</v>
      </c>
    </row>
    <row r="45">
      <c r="A45" s="7" t="s">
        <v>332</v>
      </c>
      <c r="B45" s="7" t="s">
        <v>333</v>
      </c>
      <c r="C45" s="7" t="s">
        <v>334</v>
      </c>
      <c r="D45" s="21">
        <v>42482.0</v>
      </c>
      <c r="E45" s="22">
        <v>4.0</v>
      </c>
      <c r="F45" s="22">
        <v>0.0</v>
      </c>
      <c r="G45" s="22">
        <v>1.0</v>
      </c>
      <c r="H45" s="23" t="str">
        <f>HYPERLINK("https://www.linkedin.com/pulse/summer-comming-oxybenzone-know-what-does-j-b-hertzler?trkInfo=VSRPsearchId%3A4662113671466784340755%2CVSRPtargetId%3A8117401034462258402%2CVSRPcmpt%3Aprimary&amp;trk=vsrp_influencer_content_res_name","https://www.linkedin.com/pulse/summer-comming-oxybenzone-know-what-does-j-b-hertzler?trkInfo=VSRPsearchId%3A4662113671466784340755%2CVSRPtargetId%3A8117401034462258402%2CVSRPcmpt%3Aprimary&amp;trk=vsrp_influencer_content_res_name")</f>
        <v>https://www.linkedin.com/pulse/summer-comming-oxybenzone-know-what-does-j-b-hertzler?trkInfo=VSRPsearchId%3A4662113671466784340755%2CVSRPtargetId%3A8117401034462258402%2CVSRPcmpt%3Aprimary&amp;trk=vsrp_influencer_content_res_name</v>
      </c>
      <c r="I45" s="23" t="str">
        <f>HYPERLINK("https://media.licdn.com/mpr/mpr/shrinknp_400_400/AAEAAQAAAAAAAAiPAAAAJGY3YmQzNWMyLTIyYjktNDRjYi05NTkxLWY1YmU3YWVlNjA5Zg.jpg","https://media.licdn.com/mpr/mpr/shrinknp_400_400/AAEAAQAAAAAAAAiPAAAAJGY3YmQzNWMyLTIyYjktNDRjYi05NTkxLWY1YmU3YWVlNjA5Zg.jpg")</f>
        <v>https://media.licdn.com/mpr/mpr/shrinknp_400_400/AAEAAQAAAAAAAAiPAAAAJGY3YmQzNWMyLTIyYjktNDRjYi05NTkxLWY1YmU3YWVlNjA5Zg.jpg</v>
      </c>
    </row>
    <row r="46">
      <c r="A46" s="7" t="s">
        <v>335</v>
      </c>
      <c r="B46" s="7" t="s">
        <v>336</v>
      </c>
      <c r="C46" s="7" t="s">
        <v>337</v>
      </c>
      <c r="D46" s="21">
        <v>42452.0</v>
      </c>
      <c r="E46" s="22">
        <v>1.0</v>
      </c>
      <c r="F46" s="22">
        <v>0.0</v>
      </c>
      <c r="G46" s="22">
        <v>1.0</v>
      </c>
      <c r="H46" s="23" t="str">
        <f>HYPERLINK("https://www.linkedin.com/pulse/purge-parabens-other-junk-kristina-sampson?trkInfo=VSRPsearchId%3A4662113671466784340755%2CVSRPtargetId%3A7339301663994035102%2CVSRPcmpt%3Aprimary&amp;trk=vsrp_influencer_content_res_name","https://www.linkedin.com/pulse/purge-parabens-other-junk-kristina-sampson?trkInfo=VSRPsearchId%3A4662113671466784340755%2CVSRPtargetId%3A7339301663994035102%2CVSRPcmpt%3Aprimary&amp;trk=vsrp_influencer_content_res_name")</f>
        <v>https://www.linkedin.com/pulse/purge-parabens-other-junk-kristina-sampson?trkInfo=VSRPsearchId%3A4662113671466784340755%2CVSRPtargetId%3A7339301663994035102%2CVSRPcmpt%3Aprimary&amp;trk=vsrp_influencer_content_res_name</v>
      </c>
      <c r="I46" s="23" t="str">
        <f>HYPERLINK("https://media.licdn.com/mpr/mpr/shrinknp_400_400/AAEAAQAAAAAAAASuAAAAJDFhZDhlMGJkLTMzMjEtNGMxYS1hYzBmLWJkMzJhMzM4ZGMzMQ.jpg","https://media.licdn.com/mpr/mpr/shrinknp_400_400/AAEAAQAAAAAAAASuAAAAJDFhZDhlMGJkLTMzMjEtNGMxYS1hYzBmLWJkMzJhMzM4ZGMzMQ.jpg")</f>
        <v>https://media.licdn.com/mpr/mpr/shrinknp_400_400/AAEAAQAAAAAAAASuAAAAJDFhZDhlMGJkLTMzMjEtNGMxYS1hYzBmLWJkMzJhMzM4ZGMzMQ.jpg</v>
      </c>
    </row>
    <row r="47">
      <c r="A47" s="7" t="s">
        <v>338</v>
      </c>
      <c r="B47" s="7" t="s">
        <v>339</v>
      </c>
      <c r="C47" s="7" t="s">
        <v>219</v>
      </c>
      <c r="D47" s="21">
        <v>42500.0</v>
      </c>
      <c r="E47" s="22">
        <v>8.0</v>
      </c>
      <c r="F47" s="22">
        <v>0.0</v>
      </c>
      <c r="G47" s="22">
        <v>2.0</v>
      </c>
      <c r="H47" s="23" t="str">
        <f>HYPERLINK("https://www.linkedin.com/pulse/skin-cancer-awareness-month-sun-safety-tips-michelle-skelly?trkInfo=VSRPsearchId%3A4662113671466784340755%2CVSRPtargetId%3A7621482042122450648%2CVSRPcmpt%3Aprimary&amp;trk=vsrp_influencer_content_res_name","https://www.linkedin.com/pulse/skin-cancer-awareness-month-sun-safety-tips-michelle-skelly?trkInfo=VSRPsearchId%3A4662113671466784340755%2CVSRPtargetId%3A7621482042122450648%2CVSRPcmpt%3Aprimary&amp;trk=vsrp_influencer_content_res_name")</f>
        <v>https://www.linkedin.com/pulse/skin-cancer-awareness-month-sun-safety-tips-michelle-skelly?trkInfo=VSRPsearchId%3A4662113671466784340755%2CVSRPtargetId%3A7621482042122450648%2CVSRPcmpt%3Aprimary&amp;trk=vsrp_influencer_content_res_name</v>
      </c>
      <c r="I47" s="23" t="str">
        <f>HYPERLINK("https://media.licdn.com/mpr/mpr/shrinknp_400_400/p/7/005/0b3/089/0bc820a.jpg","https://media.licdn.com/mpr/mpr/shrinknp_400_400/p/7/005/0b3/089/0bc820a.jpg")</f>
        <v>https://media.licdn.com/mpr/mpr/shrinknp_400_400/p/7/005/0b3/089/0bc820a.jpg</v>
      </c>
    </row>
    <row r="48">
      <c r="A48" s="7" t="s">
        <v>340</v>
      </c>
      <c r="B48" s="7" t="s">
        <v>341</v>
      </c>
      <c r="C48" s="7" t="s">
        <v>342</v>
      </c>
      <c r="D48" s="21">
        <v>42347.0</v>
      </c>
      <c r="E48" s="22">
        <v>1.0</v>
      </c>
      <c r="F48" s="22">
        <v>0.0</v>
      </c>
      <c r="G48" s="22">
        <v>0.0</v>
      </c>
      <c r="H48" s="23" t="str">
        <f>HYPERLINK("https://www.linkedin.com/pulse/antibacterial-soap-well-marketed-fallacy-talal-al-hamad?trkInfo=VSRPsearchId%3A4662113671466785094792%2CVSRPtargetId%3A7199660535492935663%2CVSRPcmpt%3Aprimary&amp;trk=vsrp_influencer_content_res_name","https://www.linkedin.com/pulse/antibacterial-soap-well-marketed-fallacy-talal-al-hamad?trkInfo=VSRPsearchId%3A4662113671466785094792%2CVSRPtargetId%3A7199660535492935663%2CVSRPcmpt%3Aprimary&amp;trk=vsrp_influencer_content_res_name")</f>
        <v>https://www.linkedin.com/pulse/antibacterial-soap-well-marketed-fallacy-talal-al-hamad?trkInfo=VSRPsearchId%3A4662113671466785094792%2CVSRPtargetId%3A7199660535492935663%2CVSRPcmpt%3Aprimary&amp;trk=vsrp_influencer_content_res_name</v>
      </c>
      <c r="I48" s="23" t="str">
        <f>HYPERLINK("https://media.licdn.com/mpr/mpr/shrinknp_400_400/AAEAAQAAAAAAAAUNAAAAJGMwZTlkMDlmLWJjZmQtNDJhYS1iMzUxLWY0MzNkMzMyMzM1Yg.jpg","https://media.licdn.com/mpr/mpr/shrinknp_400_400/AAEAAQAAAAAAAAUNAAAAJGMwZTlkMDlmLWJjZmQtNDJhYS1iMzUxLWY0MzNkMzMyMzM1Yg.jpg")</f>
        <v>https://media.licdn.com/mpr/mpr/shrinknp_400_400/AAEAAQAAAAAAAAUNAAAAJGMwZTlkMDlmLWJjZmQtNDJhYS1iMzUxLWY0MzNkMzMyMzM1Yg.jpg</v>
      </c>
    </row>
    <row r="49">
      <c r="A49" s="7" t="s">
        <v>343</v>
      </c>
      <c r="B49" s="7" t="s">
        <v>344</v>
      </c>
      <c r="C49" s="7" t="s">
        <v>345</v>
      </c>
      <c r="D49" s="21">
        <v>42469.0</v>
      </c>
      <c r="E49" s="22">
        <v>2.0</v>
      </c>
      <c r="F49" s="22">
        <v>0.0</v>
      </c>
      <c r="G49" s="22">
        <v>0.0</v>
      </c>
      <c r="H49" s="23" t="str">
        <f>HYPERLINK("https://www.linkedin.com/pulse/why-you-need-detox-connie-costello?trkInfo=VSRPsearchId%3A4662113671466785094792%2CVSRPtargetId%3A6951223098856828006%2CVSRPcmpt%3Aprimary&amp;trk=vsrp_influencer_content_res_name","https://www.linkedin.com/pulse/why-you-need-detox-connie-costello?trkInfo=VSRPsearchId%3A4662113671466785094792%2CVSRPtargetId%3A6951223098856828006%2CVSRPcmpt%3Aprimary&amp;trk=vsrp_influencer_content_res_name")</f>
        <v>https://www.linkedin.com/pulse/why-you-need-detox-connie-costello?trkInfo=VSRPsearchId%3A4662113671466785094792%2CVSRPtargetId%3A6951223098856828006%2CVSRPcmpt%3Aprimary&amp;trk=vsrp_influencer_content_res_name</v>
      </c>
      <c r="I49" s="23" t="str">
        <f>HYPERLINK("https://media.licdn.com/mpr/mpr/shrinknp_400_400/p/6/005/05f/2eb/0d593e7.jpg","https://media.licdn.com/mpr/mpr/shrinknp_400_400/p/6/005/05f/2eb/0d593e7.jpg")</f>
        <v>https://media.licdn.com/mpr/mpr/shrinknp_400_400/p/6/005/05f/2eb/0d593e7.jpg</v>
      </c>
    </row>
    <row r="50">
      <c r="A50" s="24" t="s">
        <v>326</v>
      </c>
      <c r="B50" s="26" t="s">
        <v>327</v>
      </c>
      <c r="C50" s="24" t="s">
        <v>328</v>
      </c>
      <c r="D50" s="27">
        <v>42459.0</v>
      </c>
      <c r="E50" s="22">
        <v>2.0</v>
      </c>
      <c r="F50" s="22">
        <v>1.0</v>
      </c>
      <c r="G50" s="22">
        <v>0.0</v>
      </c>
      <c r="H50" s="23" t="str">
        <f>HYPERLINK("https://www.linkedin.com/pulse/how-we-came-learn-endocrine-disruptors-fascinating-history-markey?trkInfo=VSRPsearchId%3A2570994291466776640685%2CVSRPtargetId%3A7126209103861524084%2CVSRPcmpt%3Aprimary&amp;trk=vsrp_influencer_content_res_name","https://www.linkedin.com/pulse/how-we-came-learn-endocrine-disruptors-fascinating-history-markey?trkInfo=VSRPsearchId%3A2570994291466776640685%2CVSRPtargetId%3A7126209103861524084%2CVSRPcmpt%3Aprimary&amp;trk=vsrp_influencer_content_res_name")</f>
        <v>https://www.linkedin.com/pulse/how-we-came-learn-endocrine-disruptors-fascinating-history-markey?trkInfo=VSRPsearchId%3A2570994291466776640685%2CVSRPtargetId%3A7126209103861524084%2CVSRPcmpt%3Aprimary&amp;trk=vsrp_influencer_content_res_name</v>
      </c>
      <c r="I50" s="23" t="str">
        <f>HYPERLINK("https://media.licdn.com/mpr/mpr/shrink_200_200/AAEAAQAAAAAAAAVPAAAAJDYxZWE2ZjI3LWZkNDctNGIxMy1hY2RmLTBjMDNjOGYwZGVhZg.jpg","https://media.licdn.com/mpr/mpr/shrink_200_200/AAEAAQAAAAAAAAVPAAAAJDYxZWE2ZjI3LWZkNDctNGIxMy1hY2RmLTBjMDNjOGYwZGVhZg.jpg")</f>
        <v>https://media.licdn.com/mpr/mpr/shrink_200_200/AAEAAQAAAAAAAAVPAAAAJDYxZWE2ZjI3LWZkNDctNGIxMy1hY2RmLTBjMDNjOGYwZGVhZg.jpg</v>
      </c>
    </row>
    <row r="51">
      <c r="A51" s="24" t="s">
        <v>346</v>
      </c>
      <c r="B51" s="26" t="s">
        <v>347</v>
      </c>
      <c r="C51" s="24" t="s">
        <v>348</v>
      </c>
      <c r="D51" s="27">
        <v>42247.0</v>
      </c>
      <c r="E51" s="22">
        <v>8.0</v>
      </c>
      <c r="F51" s="22">
        <v>0.0</v>
      </c>
      <c r="G51" s="22">
        <v>2.0</v>
      </c>
      <c r="H51" s="23" t="str">
        <f>HYPERLINK("https://www.linkedin.com/pulse/conference-endocrine-disruptors-anne-meyer?trk=vsrp_influencer_content_res_name&amp;trkInfo=VSRPsearchId%3A2570994291466776640685%2CVSRPtargetId%3A7785136975911609704%2CVSRPcmpt%3Aprimary","https://www.linkedin.com/pulse/conference-endocrine-disruptors-anne-meyer?trk=vsrp_influencer_content_res_name&amp;trkInfo=VSRPsearchId%3A2570994291466776640685%2CVSRPtargetId%3A7785136975911609704%2CVSRPcmpt%3Aprimary")</f>
        <v>https://www.linkedin.com/pulse/conference-endocrine-disruptors-anne-meyer?trk=vsrp_influencer_content_res_name&amp;trkInfo=VSRPsearchId%3A2570994291466776640685%2CVSRPtargetId%3A7785136975911609704%2CVSRPcmpt%3Aprimary</v>
      </c>
      <c r="I51" s="7" t="s">
        <v>349</v>
      </c>
    </row>
    <row r="52">
      <c r="A52" s="24" t="s">
        <v>350</v>
      </c>
      <c r="B52" s="26" t="s">
        <v>351</v>
      </c>
      <c r="C52" s="24" t="s">
        <v>352</v>
      </c>
      <c r="D52" s="27">
        <v>42528.0</v>
      </c>
      <c r="E52" s="22">
        <v>0.0</v>
      </c>
      <c r="F52" s="22">
        <v>0.0</v>
      </c>
      <c r="G52" s="22">
        <v>0.0</v>
      </c>
      <c r="H52" s="23" t="str">
        <f>HYPERLINK("https://www.linkedin.com/pulse/cefic-publishes-brochure-setting-right-criteria-philip-de-smedt?trk=vsrp_influencer_content_res_name&amp;trkInfo=VSRPsearchId%3A2570994291466776640685%2CVSRPtargetId%3A7036917301912316471%2CVSRPcmpt%3Aprimary","https://www.linkedin.com/pulse/cefic-publishes-brochure-setting-right-criteria-philip-de-smedt?trk=vsrp_influencer_content_res_name&amp;trkInfo=VSRPsearchId%3A2570994291466776640685%2CVSRPtargetId%3A7036917301912316471%2CVSRPcmpt%3Aprimary")</f>
        <v>https://www.linkedin.com/pulse/cefic-publishes-brochure-setting-right-criteria-philip-de-smedt?trk=vsrp_influencer_content_res_name&amp;trkInfo=VSRPsearchId%3A2570994291466776640685%2CVSRPtargetId%3A7036917301912316471%2CVSRPcmpt%3Aprimary</v>
      </c>
      <c r="I52" s="23" t="str">
        <f>HYPERLINK("https://media.licdn.com/mpr/mpr/shrink_200_200/p/3/000/069/265/3ac7593.jpg","https://media.licdn.com/mpr/mpr/shrink_200_200/p/3/000/069/265/3ac7593.jpg")</f>
        <v>https://media.licdn.com/mpr/mpr/shrink_200_200/p/3/000/069/265/3ac7593.jpg</v>
      </c>
    </row>
    <row r="53">
      <c r="A53" s="24" t="s">
        <v>353</v>
      </c>
      <c r="B53" s="26" t="s">
        <v>354</v>
      </c>
      <c r="C53" s="24" t="s">
        <v>355</v>
      </c>
      <c r="D53" s="27">
        <v>42537.0</v>
      </c>
      <c r="E53" s="22">
        <v>5.0</v>
      </c>
      <c r="F53" s="22">
        <v>0.0</v>
      </c>
      <c r="G53" s="22">
        <v>1.0</v>
      </c>
      <c r="H53" s="23" t="str">
        <f>HYPERLINK("https://www.linkedin.com/pulse/endocrine-disruptors-eu-giulio-pirotta?trkInfo=VSRPsearchId%3A2570994291466776640685%2CVSRPtargetId%3A8984634441421229926%2CVSRPcmpt%3Aprimary&amp;trk=vsrp_influencer_content_res_name","https://www.linkedin.com/pulse/endocrine-disruptors-eu-giulio-pirotta?trkInfo=VSRPsearchId%3A2570994291466776640685%2CVSRPtargetId%3A8984634441421229926%2CVSRPcmpt%3Aprimary&amp;trk=vsrp_influencer_content_res_name")</f>
        <v>https://www.linkedin.com/pulse/endocrine-disruptors-eu-giulio-pirotta?trkInfo=VSRPsearchId%3A2570994291466776640685%2CVSRPtargetId%3A8984634441421229926%2CVSRPcmpt%3Aprimary&amp;trk=vsrp_influencer_content_res_name</v>
      </c>
      <c r="I53" s="23" t="str">
        <f>HYPERLINK("https://media.licdn.com/mpr/mpr/shrink_200_200/AAEAAQAAAAAAAALZAAAAJGRiYTEzMGFiLTA3N2UtNDVjNS1hMTIzLWYyZGIxOThiMmMzZQ.jpg","https://media.licdn.com/mpr/mpr/shrink_200_200/AAEAAQAAAAAAAALZAAAAJGRiYTEzMGFiLTA3N2UtNDVjNS1hMTIzLWYyZGIxOThiMmMzZQ.jpg")</f>
        <v>https://media.licdn.com/mpr/mpr/shrink_200_200/AAEAAQAAAAAAAALZAAAAJGRiYTEzMGFiLTA3N2UtNDVjNS1hMTIzLWYyZGIxOThiMmMzZQ.jpg</v>
      </c>
    </row>
    <row r="54">
      <c r="A54" s="24" t="s">
        <v>356</v>
      </c>
      <c r="B54" s="26" t="s">
        <v>357</v>
      </c>
      <c r="C54" s="24" t="s">
        <v>358</v>
      </c>
      <c r="D54" s="27">
        <v>42537.0</v>
      </c>
      <c r="E54" s="22">
        <v>3.0</v>
      </c>
      <c r="F54" s="22">
        <v>0.0</v>
      </c>
      <c r="G54" s="22">
        <v>1.0</v>
      </c>
      <c r="H54" s="23" t="str">
        <f>HYPERLINK("https://www.linkedin.com/pulse/com-news-endocrine-disruptors-draft-acts-setting-out-criteria-rosa?trk=vsrp_influencer_content_res_name&amp;trkInfo=VSRPsearchId%3A2570994291466776640685%2CVSRPtargetId%3A7357752346053255664%2CVSRPcmpt%3Aprimary","https://www.linkedin.com/pulse/com-news-endocrine-disruptors-draft-acts-setting-out-criteria-rosa?trk=vsrp_influencer_content_res_name&amp;trkInfo=VSRPsearchId%3A2570994291466776640685%2CVSRPtargetId%3A7357752346053255664%2CVSRPcmpt%3Aprimary")</f>
        <v>https://www.linkedin.com/pulse/com-news-endocrine-disruptors-draft-acts-setting-out-criteria-rosa?trk=vsrp_influencer_content_res_name&amp;trkInfo=VSRPsearchId%3A2570994291466776640685%2CVSRPtargetId%3A7357752346053255664%2CVSRPcmpt%3Aprimary</v>
      </c>
      <c r="I54" s="23" t="str">
        <f>HYPERLINK("https://media.licdn.com/mpr/mpr/shrink_200_200/AAEAAQAAAAAAAAXlAAAAJDEzNmVhNWEyLWYzM2QtNDBkYi04OTlmLTgzMTFhYjE0YzY1OQ.jpg","https://media.licdn.com/mpr/mpr/shrink_200_200/AAEAAQAAAAAAAAXlAAAAJDEzNmVhNWEyLWYzM2QtNDBkYi04OTlmLTgzMTFhYjE0YzY1OQ.jpg")</f>
        <v>https://media.licdn.com/mpr/mpr/shrink_200_200/AAEAAQAAAAAAAAXlAAAAJDEzNmVhNWEyLWYzM2QtNDBkYi04OTlmLTgzMTFhYjE0YzY1OQ.jpg</v>
      </c>
    </row>
    <row r="55">
      <c r="A55" s="24" t="s">
        <v>359</v>
      </c>
      <c r="B55" s="26" t="s">
        <v>360</v>
      </c>
      <c r="C55" s="24" t="s">
        <v>361</v>
      </c>
      <c r="D55" s="27">
        <v>42270.0</v>
      </c>
      <c r="E55" s="22">
        <v>0.0</v>
      </c>
      <c r="F55" s="22">
        <v>0.0</v>
      </c>
      <c r="G55" s="22">
        <v>0.0</v>
      </c>
      <c r="H55" s="23" t="str">
        <f>HYPERLINK("https://www.linkedin.com/pulse/major-endocrine-disruptors-annette-fenton?trkInfo=VSRPsearchId%3A2570994291466776640685%2CVSRPtargetId%3A7992721925746372914%2CVSRPcmpt%3Aprimary&amp;trk=vsrp_influencer_content_res_name","https://www.linkedin.com/pulse/major-endocrine-disruptors-annette-fenton?trkInfo=VSRPsearchId%3A2570994291466776640685%2CVSRPtargetId%3A7992721925746372914%2CVSRPcmpt%3Aprimary&amp;trk=vsrp_influencer_content_res_name")</f>
        <v>https://www.linkedin.com/pulse/major-endocrine-disruptors-annette-fenton?trkInfo=VSRPsearchId%3A2570994291466776640685%2CVSRPtargetId%3A7992721925746372914%2CVSRPcmpt%3Aprimary&amp;trk=vsrp_influencer_content_res_name</v>
      </c>
      <c r="I55" s="7" t="s">
        <v>349</v>
      </c>
    </row>
    <row r="56">
      <c r="A56" s="24" t="s">
        <v>329</v>
      </c>
      <c r="B56" s="26" t="s">
        <v>330</v>
      </c>
      <c r="C56" s="24" t="s">
        <v>331</v>
      </c>
      <c r="D56" s="27">
        <v>42536.0</v>
      </c>
      <c r="E56" s="22">
        <v>2.0</v>
      </c>
      <c r="F56" s="22">
        <v>0.0</v>
      </c>
      <c r="G56" s="22">
        <v>0.0</v>
      </c>
      <c r="H56" s="23" t="str">
        <f>HYPERLINK("https://www.linkedin.com/pulse/new-criteria-endocrine-disruptors-announced-mikko-v%C3%A4%C3%A4n%C3%A4nen?trkInfo=VSRPsearchId%3A2570994291466776640685%2CVSRPtargetId%3A7858997197298663525%2CVSRPcmpt%3Aprimary&amp;trk=vsrp_influencer_content_res_name","https://www.linkedin.com/pulse/new-criteria-endocrine-disruptors-announced-mikko-v%C3%A4%C3%A4n%C3%A4nen?trkInfo=VSRPsearchId%3A2570994291466776640685%2CVSRPtargetId%3A7858997197298663525%2CVSRPcmpt%3Aprimary&amp;trk=vsrp_influencer_content_res_name")</f>
        <v>https://www.linkedin.com/pulse/new-criteria-endocrine-disruptors-announced-mikko-v%C3%A4%C3%A4n%C3%A4nen?trkInfo=VSRPsearchId%3A2570994291466776640685%2CVSRPtargetId%3A7858997197298663525%2CVSRPcmpt%3Aprimary&amp;trk=vsrp_influencer_content_res_name</v>
      </c>
      <c r="I56" s="7" t="s">
        <v>349</v>
      </c>
    </row>
    <row r="57">
      <c r="A57" s="24" t="s">
        <v>362</v>
      </c>
      <c r="B57" s="26" t="s">
        <v>363</v>
      </c>
      <c r="C57" s="24" t="s">
        <v>364</v>
      </c>
      <c r="D57" s="27">
        <v>42277.0</v>
      </c>
      <c r="E57" s="22">
        <v>0.0</v>
      </c>
      <c r="F57" s="22">
        <v>0.0</v>
      </c>
      <c r="G57" s="22">
        <v>0.0</v>
      </c>
      <c r="H57" s="23" t="str">
        <f>HYPERLINK("https://www.linkedin.com/pulse/why-everyone-should-care-endocrine-disruptors-kristi-pink-mph-rd-ln?trkInfo=VSRPsearchId%3A2570994291466776640685%2CVSRPtargetId%3A6926546254146752402%2CVSRPcmpt%3Aprimary&amp;trk=vsrp_influencer_content_res_name","https://www.linkedin.com/pulse/why-everyone-should-care-endocrine-disruptors-kristi-pink-mph-rd-ln?trkInfo=VSRPsearchId%3A2570994291466776640685%2CVSRPtargetId%3A6926546254146752402%2CVSRPcmpt%3Aprimary&amp;trk=vsrp_influencer_content_res_name")</f>
        <v>https://www.linkedin.com/pulse/why-everyone-should-care-endocrine-disruptors-kristi-pink-mph-rd-ln?trkInfo=VSRPsearchId%3A2570994291466776640685%2CVSRPtargetId%3A6926546254146752402%2CVSRPcmpt%3Aprimary&amp;trk=vsrp_influencer_content_res_name</v>
      </c>
      <c r="I57" s="23" t="str">
        <f>HYPERLINK("https://media.licdn.com/mpr/mpr/shrink_200_200/AAEAAQAAAAAAAAR-AAAAJDU0MzA5MzFlLTQ5YmItNDUyMi05ZDUzLWZhYmYyZTMxYTFkOA.jpg","https://media.licdn.com/mpr/mpr/shrink_200_200/AAEAAQAAAAAAAAR-AAAAJDU0MzA5MzFlLTQ5YmItNDUyMi05ZDUzLWZhYmYyZTMxYTFkOA.jpg")</f>
        <v>https://media.licdn.com/mpr/mpr/shrink_200_200/AAEAAQAAAAAAAAR-AAAAJDU0MzA5MzFlLTQ5YmItNDUyMi05ZDUzLWZhYmYyZTMxYTFkOA.jpg</v>
      </c>
    </row>
    <row r="58">
      <c r="A58" s="24" t="s">
        <v>221</v>
      </c>
      <c r="B58" s="26" t="s">
        <v>222</v>
      </c>
      <c r="C58" s="24" t="s">
        <v>365</v>
      </c>
      <c r="D58" s="27">
        <v>42285.0</v>
      </c>
      <c r="E58" s="22">
        <v>21.0</v>
      </c>
      <c r="F58" s="22">
        <v>5.0</v>
      </c>
      <c r="G58" s="22">
        <v>4.0</v>
      </c>
      <c r="H58" s="23" t="str">
        <f>HYPERLINK("https://www.linkedin.com/pulse/9-things-impact-your-risk-breast-cancer-husnia-karimi?trkInfo=VSRPsearchId%3A2570994291466778607062%2CVSRPtargetId%3A7406490595787720296%2CVSRPcmpt%3Aprimary&amp;trk=vsrp_influencer_content_res_name","https://www.linkedin.com/pulse/9-things-impact-your-risk-breast-cancer-husnia-karimi?trkInfo=VSRPsearchId%3A2570994291466778607062%2CVSRPtargetId%3A7406490595787720296%2CVSRPcmpt%3Aprimary&amp;trk=vsrp_influencer_content_res_name")</f>
        <v>https://www.linkedin.com/pulse/9-things-impact-your-risk-breast-cancer-husnia-karimi?trkInfo=VSRPsearchId%3A2570994291466778607062%2CVSRPtargetId%3A7406490595787720296%2CVSRPcmpt%3Aprimary&amp;trk=vsrp_influencer_content_res_name</v>
      </c>
      <c r="I58" s="23" t="str">
        <f>HYPERLINK("https://media.licdn.com/mpr/mpr/shrink_200_200/AAEAAQAAAAAAAAdIAAAAJDVmNGJhMDQ5LWEzMDItNDU2NC1iYjM1LWM3OGE5ZDEyNTBjNw.jpg","https://media.licdn.com/mpr/mpr/shrink_200_200/AAEAAQAAAAAAAAdIAAAAJDVmNGJhMDQ5LWEzMDItNDU2NC1iYjM1LWM3OGE5ZDEyNTBjNw.jpg")</f>
        <v>https://media.licdn.com/mpr/mpr/shrink_200_200/AAEAAQAAAAAAAAdIAAAAJDVmNGJhMDQ5LWEzMDItNDU2NC1iYjM1LWM3OGE5ZDEyNTBjNw.jpg</v>
      </c>
    </row>
    <row r="59">
      <c r="A59" s="24" t="s">
        <v>366</v>
      </c>
      <c r="B59" s="26" t="s">
        <v>367</v>
      </c>
      <c r="C59" s="24" t="s">
        <v>368</v>
      </c>
      <c r="D59" s="27">
        <v>42516.0</v>
      </c>
      <c r="E59" s="22">
        <v>16.0</v>
      </c>
      <c r="F59" s="22">
        <v>4.0</v>
      </c>
      <c r="G59" s="22">
        <v>4.0</v>
      </c>
      <c r="H59" s="23" t="str">
        <f>HYPERLINK("https://www.linkedin.com/pulse/risky-business-undermining-leed-material-credit-tom-lent?trkInfo=VSRPsearchId%3A2570994291466778607062%2CVSRPtargetId%3A8303465461983716905%2CVSRPcmpt%3Aprimary&amp;trk=vsrp_influencer_content_res_name","https://www.linkedin.com/pulse/risky-business-undermining-leed-material-credit-tom-lent?trkInfo=VSRPsearchId%3A2570994291466778607062%2CVSRPtargetId%3A8303465461983716905%2CVSRPcmpt%3Aprimary&amp;trk=vsrp_influencer_content_res_name")</f>
        <v>https://www.linkedin.com/pulse/risky-business-undermining-leed-material-credit-tom-lent?trkInfo=VSRPsearchId%3A2570994291466778607062%2CVSRPtargetId%3A8303465461983716905%2CVSRPcmpt%3Aprimary&amp;trk=vsrp_influencer_content_res_name</v>
      </c>
      <c r="I59" s="23" t="str">
        <f>HYPERLINK("https://media.licdn.com/mpr/mpr/shrink_200_200/p/5/000/1d0/2b0/245fdaa.jpg","https://media.licdn.com/mpr/mpr/shrink_200_200/p/5/000/1d0/2b0/245fdaa.jpg")</f>
        <v>https://media.licdn.com/mpr/mpr/shrink_200_200/p/5/000/1d0/2b0/245fdaa.jpg</v>
      </c>
    </row>
    <row r="60">
      <c r="A60" s="24" t="s">
        <v>369</v>
      </c>
      <c r="B60" s="26" t="s">
        <v>370</v>
      </c>
      <c r="C60" s="24" t="s">
        <v>371</v>
      </c>
      <c r="D60" s="27">
        <v>42541.0</v>
      </c>
      <c r="E60" s="22">
        <v>2.0</v>
      </c>
      <c r="F60" s="22">
        <v>0.0</v>
      </c>
      <c r="G60" s="22">
        <v>0.0</v>
      </c>
      <c r="H60" s="23" t="str">
        <f>HYPERLINK("https://www.linkedin.com/pulse/company-kitchen-toxic-dumping-ground-randi-dukoff?trkInfo=VSRPsearchId%3A2570994291466778607062%2CVSRPtargetId%3A8773857106032559227%2CVSRPcmpt%3Aprimary&amp;trk=vsrp_influencer_content_res_name","https://www.linkedin.com/pulse/company-kitchen-toxic-dumping-ground-randi-dukoff?trkInfo=VSRPsearchId%3A2570994291466778607062%2CVSRPtargetId%3A8773857106032559227%2CVSRPcmpt%3Aprimary&amp;trk=vsrp_influencer_content_res_name")</f>
        <v>https://www.linkedin.com/pulse/company-kitchen-toxic-dumping-ground-randi-dukoff?trkInfo=VSRPsearchId%3A2570994291466778607062%2CVSRPtargetId%3A8773857106032559227%2CVSRPcmpt%3Aprimary&amp;trk=vsrp_influencer_content_res_name</v>
      </c>
      <c r="I60" s="23" t="str">
        <f>HYPERLINK("https://media.licdn.com/mpr/mpr/shrink_200_200/AAEAAQAAAAAAAAVYAAAAJDQzZjZmM2FlLTFhYTgtNDk4Ni1hZmQwLWJkM2UwODhlMGEyOA.jpg","https://media.licdn.com/mpr/mpr/shrink_200_200/AAEAAQAAAAAAAAVYAAAAJDQzZjZmM2FlLTFhYTgtNDk4Ni1hZmQwLWJkM2UwODhlMGEyOA.jpg")</f>
        <v>https://media.licdn.com/mpr/mpr/shrink_200_200/AAEAAQAAAAAAAAVYAAAAJDQzZjZmM2FlLTFhYTgtNDk4Ni1hZmQwLWJkM2UwODhlMGEyOA.jpg</v>
      </c>
    </row>
    <row r="61">
      <c r="A61" s="24" t="s">
        <v>372</v>
      </c>
      <c r="B61" s="26" t="s">
        <v>367</v>
      </c>
      <c r="C61" s="24" t="s">
        <v>368</v>
      </c>
      <c r="D61" s="27">
        <v>42459.0</v>
      </c>
      <c r="E61" s="22">
        <v>12.0</v>
      </c>
      <c r="F61" s="22">
        <v>3.0</v>
      </c>
      <c r="G61" s="22">
        <v>5.0</v>
      </c>
      <c r="H61" s="23" t="str">
        <f>HYPERLINK("https://www.linkedin.com/pulse/toxics-insulation-green-seal-needs-hear-from-you-tom-lent?trkInfo=VSRPsearchId%3A2570994291466778607062%2CVSRPtargetId%3A7136313327730996374%2CVSRPcmpt%3Aprimary&amp;trk=vsrp_influencer_content_res_name","https://www.linkedin.com/pulse/toxics-insulation-green-seal-needs-hear-from-you-tom-lent?trkInfo=VSRPsearchId%3A2570994291466778607062%2CVSRPtargetId%3A7136313327730996374%2CVSRPcmpt%3Aprimary&amp;trk=vsrp_influencer_content_res_name")</f>
        <v>https://www.linkedin.com/pulse/toxics-insulation-green-seal-needs-hear-from-you-tom-lent?trkInfo=VSRPsearchId%3A2570994291466778607062%2CVSRPtargetId%3A7136313327730996374%2CVSRPcmpt%3Aprimary&amp;trk=vsrp_influencer_content_res_name</v>
      </c>
      <c r="I61" s="23" t="str">
        <f>HYPERLINK("https://media.licdn.com/mpr/mpr/shrink_200_200/p/5/000/1d0/2b0/245fdaa.jpg","https://media.licdn.com/mpr/mpr/shrink_200_200/p/5/000/1d0/2b0/245fdaa.jpg")</f>
        <v>https://media.licdn.com/mpr/mpr/shrink_200_200/p/5/000/1d0/2b0/245fdaa.jpg</v>
      </c>
    </row>
    <row r="62">
      <c r="A62" s="24" t="s">
        <v>373</v>
      </c>
      <c r="B62" s="26" t="s">
        <v>374</v>
      </c>
      <c r="C62" s="24" t="s">
        <v>375</v>
      </c>
      <c r="D62" s="27">
        <v>42264.0</v>
      </c>
      <c r="E62" s="22">
        <v>39.0</v>
      </c>
      <c r="F62" s="22">
        <v>2.0</v>
      </c>
      <c r="G62" s="22">
        <v>2.0</v>
      </c>
      <c r="H62" s="23" t="str">
        <f>HYPERLINK("https://www.linkedin.com/pulse/new-study-shows-how-nanoparticles-can-clean-up-arash-ramedani?trkInfo=VSRPsearchId%3A2570994291466778607062%2CVSRPtargetId%3A8648636588077774297%2CVSRPcmpt%3Aprimary&amp;trk=vsrp_influencer_content_res_name","https://www.linkedin.com/pulse/new-study-shows-how-nanoparticles-can-clean-up-arash-ramedani?trkInfo=VSRPsearchId%3A2570994291466778607062%2CVSRPtargetId%3A8648636588077774297%2CVSRPcmpt%3Aprimary&amp;trk=vsrp_influencer_content_res_name")</f>
        <v>https://www.linkedin.com/pulse/new-study-shows-how-nanoparticles-can-clean-up-arash-ramedani?trkInfo=VSRPsearchId%3A2570994291466778607062%2CVSRPtargetId%3A8648636588077774297%2CVSRPcmpt%3Aprimary&amp;trk=vsrp_influencer_content_res_name</v>
      </c>
      <c r="I62" s="23" t="str">
        <f>HYPERLINK("https://media.licdn.com/mpr/mpr/shrink_200_200/AAEAAQAAAAAAAAkLAAAAJGEwMmY3NGMxLWU3ZGYtNDU0OS04MDg0LTU5YzFhYzJmYzA5Ng.jpg","https://media.licdn.com/mpr/mpr/shrink_200_200/AAEAAQAAAAAAAAkLAAAAJGEwMmY3NGMxLWU3ZGYtNDU0OS04MDg0LTU5YzFhYzJmYzA5Ng.jpg")</f>
        <v>https://media.licdn.com/mpr/mpr/shrink_200_200/AAEAAQAAAAAAAAkLAAAAJGEwMmY3NGMxLWU3ZGYtNDU0OS04MDg0LTU5YzFhYzJmYzA5Ng.jpg</v>
      </c>
    </row>
    <row r="63">
      <c r="A63" s="24" t="s">
        <v>217</v>
      </c>
      <c r="B63" s="26" t="s">
        <v>339</v>
      </c>
      <c r="C63" s="24" t="s">
        <v>219</v>
      </c>
      <c r="D63" s="27">
        <v>42465.0</v>
      </c>
      <c r="E63" s="22">
        <v>22.0</v>
      </c>
      <c r="F63" s="22">
        <v>3.0</v>
      </c>
      <c r="G63" s="22">
        <v>6.0</v>
      </c>
      <c r="H63" s="23" t="str">
        <f>HYPERLINK("https://www.linkedin.com/pulse/truth-parabens-michelle-skelly?trkInfo=VSRPsearchId%3A2570994291466779462906%2CVSRPtargetId%3A8056572992715071602%2CVSRPcmpt%3Aprimary&amp;trk=vsrp_influencer_content_res_name","https://www.linkedin.com/pulse/truth-parabens-michelle-skelly?trkInfo=VSRPsearchId%3A2570994291466779462906%2CVSRPtargetId%3A8056572992715071602%2CVSRPcmpt%3Aprimary&amp;trk=vsrp_influencer_content_res_name")</f>
        <v>https://www.linkedin.com/pulse/truth-parabens-michelle-skelly?trkInfo=VSRPsearchId%3A2570994291466779462906%2CVSRPtargetId%3A8056572992715071602%2CVSRPcmpt%3Aprimary&amp;trk=vsrp_influencer_content_res_name</v>
      </c>
      <c r="I63" s="23" t="str">
        <f>HYPERLINK("https://media.licdn.com/mpr/mpr/shrink_200_200/p/7/005/0b3/089/0bc820a.jpg","https://media.licdn.com/mpr/mpr/shrink_200_200/p/7/005/0b3/089/0bc820a.jpg")</f>
        <v>https://media.licdn.com/mpr/mpr/shrink_200_200/p/7/005/0b3/089/0bc820a.jpg</v>
      </c>
    </row>
    <row r="64">
      <c r="A64" s="24" t="s">
        <v>224</v>
      </c>
      <c r="B64" s="26" t="s">
        <v>376</v>
      </c>
      <c r="C64" s="24" t="s">
        <v>377</v>
      </c>
      <c r="D64" s="27">
        <v>42282.0</v>
      </c>
      <c r="E64" s="22">
        <v>2.0</v>
      </c>
      <c r="F64" s="22">
        <v>7.0</v>
      </c>
      <c r="G64" s="22">
        <v>0.0</v>
      </c>
      <c r="H64" s="23" t="str">
        <f>HYPERLINK("https://www.linkedin.com/pulse/water-everywhere-jeffrey-dobken-md-mph?trkInfo=VSRPsearchId%3A2570994291466779462906%2CVSRPtargetId%3A7072854034826346899%2CVSRPcmpt%3Aprimary&amp;trk=vsrp_influencer_content_res_name","https://www.linkedin.com/pulse/water-everywhere-jeffrey-dobken-md-mph?trkInfo=VSRPsearchId%3A2570994291466779462906%2CVSRPtargetId%3A7072854034826346899%2CVSRPcmpt%3Aprimary&amp;trk=vsrp_influencer_content_res_name")</f>
        <v>https://www.linkedin.com/pulse/water-everywhere-jeffrey-dobken-md-mph?trkInfo=VSRPsearchId%3A2570994291466779462906%2CVSRPtargetId%3A7072854034826346899%2CVSRPcmpt%3Aprimary&amp;trk=vsrp_influencer_content_res_name</v>
      </c>
      <c r="I64" s="23" t="str">
        <f>HYPERLINK("https://media.licdn.com/mpr/mpr/shrink_200_200/p/1/005/0b0/0aa/3b6d441.jpg","https://media.licdn.com/mpr/mpr/shrink_200_200/p/1/005/0b0/0aa/3b6d441.jpg")</f>
        <v>https://media.licdn.com/mpr/mpr/shrink_200_200/p/1/005/0b0/0aa/3b6d441.jpg</v>
      </c>
    </row>
    <row r="65">
      <c r="A65" s="24" t="s">
        <v>378</v>
      </c>
      <c r="B65" s="26" t="s">
        <v>379</v>
      </c>
      <c r="C65" s="28" t="s">
        <v>380</v>
      </c>
      <c r="D65" s="27">
        <v>42464.0</v>
      </c>
      <c r="E65" s="22">
        <v>8.0</v>
      </c>
      <c r="F65" s="22">
        <v>3.0</v>
      </c>
      <c r="G65" s="22">
        <v>1.0</v>
      </c>
      <c r="H65" s="23" t="str">
        <f>HYPERLINK("https://www.linkedin.com/pulse/how-vegetarianism-bad-you-environment-arnold-wiseman-mr-paleo-?trkInfo=VSRPsearchId%3A2570994291466779462906%2CVSRPtargetId%3A7024404399743496237%2CVSRPcmpt%3Aprimary&amp;trk=vsrp_influencer_content_res_name","https://www.linkedin.com/pulse/how-vegetarianism-bad-you-environment-arnold-wiseman-mr-paleo-?trkInfo=VSRPsearchId%3A2570994291466779462906%2CVSRPtargetId%3A7024404399743496237%2CVSRPcmpt%3Aprimary&amp;trk=vsrp_influencer_content_res_name")</f>
        <v>https://www.linkedin.com/pulse/how-vegetarianism-bad-you-environment-arnold-wiseman-mr-paleo-?trkInfo=VSRPsearchId%3A2570994291466779462906%2CVSRPtargetId%3A7024404399743496237%2CVSRPcmpt%3Aprimary&amp;trk=vsrp_influencer_content_res_name</v>
      </c>
      <c r="I65" s="23" t="str">
        <f>HYPERLINK("https://media.licdn.com/mpr/mpr/shrink_200_200/AAEAAQAAAAAAAAPNAAAAJGRlMzFlNGU4LWVjZjktNDNhZi1iMzgxLTMxYjI5MzYwODdhNQ.jpg","https://media.licdn.com/mpr/mpr/shrink_200_200/AAEAAQAAAAAAAAPNAAAAJGRlMzFlNGU4LWVjZjktNDNhZi1iMzgxLTMxYjI5MzYwODdhNQ.jpg")</f>
        <v>https://media.licdn.com/mpr/mpr/shrink_200_200/AAEAAQAAAAAAAAPNAAAAJGRlMzFlNGU4LWVjZjktNDNhZi1iMzgxLTMxYjI5MzYwODdhNQ.jpg</v>
      </c>
    </row>
    <row r="66">
      <c r="A66" s="24" t="s">
        <v>381</v>
      </c>
      <c r="B66" s="26" t="s">
        <v>382</v>
      </c>
      <c r="C66" s="24" t="s">
        <v>383</v>
      </c>
      <c r="D66" s="27">
        <v>41988.0</v>
      </c>
      <c r="E66" s="22">
        <v>12.0</v>
      </c>
      <c r="F66" s="22">
        <v>2.0</v>
      </c>
      <c r="G66" s="22">
        <v>0.0</v>
      </c>
      <c r="H66" s="23" t="str">
        <f>HYPERLINK("https://www.linkedin.com/pulse/soul-searching-lifes-rob-jones?trkInfo=VSRPsearchId%3A2570994291466779462906%2CVSRPtargetId%3A7589371482012099283%2CVSRPcmpt%3Aprimary&amp;trk=vsrp_influencer_content_res_name","https://www.linkedin.com/pulse/soul-searching-lifes-rob-jones?trkInfo=VSRPsearchId%3A2570994291466779462906%2CVSRPtargetId%3A7589371482012099283%2CVSRPcmpt%3Aprimary&amp;trk=vsrp_influencer_content_res_name")</f>
        <v>https://www.linkedin.com/pulse/soul-searching-lifes-rob-jones?trkInfo=VSRPsearchId%3A2570994291466779462906%2CVSRPtargetId%3A7589371482012099283%2CVSRPcmpt%3Aprimary&amp;trk=vsrp_influencer_content_res_name</v>
      </c>
      <c r="I66" s="23" t="str">
        <f>HYPERLINK("https://media.licdn.com/mpr/mpr/shrink_200_200/p/3/000/02e/302/1cdc78a.jpg","https://media.licdn.com/mpr/mpr/shrink_200_200/p/3/000/02e/302/1cdc78a.jpg")</f>
        <v>https://media.licdn.com/mpr/mpr/shrink_200_200/p/3/000/02e/302/1cdc78a.jpg</v>
      </c>
    </row>
    <row r="67">
      <c r="A67" s="24" t="s">
        <v>318</v>
      </c>
      <c r="B67" s="26" t="s">
        <v>319</v>
      </c>
      <c r="C67" s="24" t="s">
        <v>320</v>
      </c>
      <c r="D67" s="27">
        <v>42128.0</v>
      </c>
      <c r="E67" s="22">
        <v>9.0</v>
      </c>
      <c r="F67" s="22">
        <v>2.0</v>
      </c>
      <c r="G67" s="22">
        <v>0.0</v>
      </c>
      <c r="H67" s="23" t="str">
        <f>HYPERLINK("https://www.linkedin.com/pulse/safety-assessment-cosmetic-ingredients-the-personal-care-association?trkInfo=VSRPsearchId%3A2570994291466779462906%2CVSRPtargetId%3A8417219704001186673%2CVSRPcmpt%3Aprimary&amp;trk=vsrp_influencer_content_res_name","https://www.linkedin.com/pulse/safety-assessment-cosmetic-ingredients-the-personal-care-association?trkInfo=VSRPsearchId%3A2570994291466779462906%2CVSRPtargetId%3A8417219704001186673%2CVSRPcmpt%3Aprimary&amp;trk=vsrp_influencer_content_res_name")</f>
        <v>https://www.linkedin.com/pulse/safety-assessment-cosmetic-ingredients-the-personal-care-association?trkInfo=VSRPsearchId%3A2570994291466779462906%2CVSRPtargetId%3A8417219704001186673%2CVSRPcmpt%3Aprimary&amp;trk=vsrp_influencer_content_res_name</v>
      </c>
      <c r="I67" s="23" t="str">
        <f>HYPERLINK("https://media.licdn.com/mpr/mpr/shrink_200_200/AAEAAQAAAAAAAAI4AAAAJDExMjU1OWI0LTc5MDgtNDJjZi05OGNhLTk2NjExNzk2YWM4Mw.jpg","https://media.licdn.com/mpr/mpr/shrink_200_200/AAEAAQAAAAAAAAI4AAAAJDExMjU1OWI0LTc5MDgtNDJjZi05OGNhLTk2NjExNzk2YWM4Mw.jpg")</f>
        <v>https://media.licdn.com/mpr/mpr/shrink_200_200/AAEAAQAAAAAAAAI4AAAAJDExMjU1OWI0LTc5MDgtNDJjZi05OGNhLTk2NjExNzk2YWM4Mw.jpg</v>
      </c>
    </row>
    <row r="68">
      <c r="A68" s="24" t="s">
        <v>384</v>
      </c>
      <c r="B68" s="26" t="s">
        <v>385</v>
      </c>
      <c r="C68" s="24" t="s">
        <v>386</v>
      </c>
      <c r="D68" s="27">
        <v>42455.0</v>
      </c>
      <c r="E68" s="22">
        <v>11.0</v>
      </c>
      <c r="F68" s="22">
        <v>2.0</v>
      </c>
      <c r="G68" s="22">
        <v>1.0</v>
      </c>
      <c r="H68" s="23" t="str">
        <f>HYPERLINK("https://www.linkedin.com/pulse/what-prospects-decontamination-remediation-chaden%E8%8E%8E%E4%B8%B9-diyab?trkInfo=VSRPsearchId%3A2570994291466779497832%2CVSRPtargetId%3A8075183650543825395%2CVSRPcmpt%3Aprimary&amp;trk=vsrp_influencer_content_res_name","https://www.linkedin.com/pulse/what-prospects-decontamination-remediation-chaden%E8%8E%8E%E4%B8%B9-diyab?trkInfo=VSRPsearchId%3A2570994291466779497832%2CVSRPtargetId%3A8075183650543825395%2CVSRPcmpt%3Aprimary&amp;trk=vsrp_influencer_content_res_name")</f>
        <v>https://www.linkedin.com/pulse/what-prospects-decontamination-remediation-chaden%E8%8E%8E%E4%B8%B9-diyab?trkInfo=VSRPsearchId%3A2570994291466779497832%2CVSRPtargetId%3A8075183650543825395%2CVSRPcmpt%3Aprimary&amp;trk=vsrp_influencer_content_res_name</v>
      </c>
      <c r="I68" s="23" t="str">
        <f>HYPERLINK("https://media.licdn.com/mpr/mpr/shrink_200_200/AAEAAQAAAAAAAAQwAAAAJDhmZWJlZDY0LWQ2ODQtNDFjNi1hODkxLTg0MDdhZGExY2Q0MA.jpg","https://media.licdn.com/mpr/mpr/shrink_200_200/AAEAAQAAAAAAAAQwAAAAJDhmZWJlZDY0LWQ2ODQtNDFjNi1hODkxLTg0MDdhZGExY2Q0MA.jpg")</f>
        <v>https://media.licdn.com/mpr/mpr/shrink_200_200/AAEAAQAAAAAAAAQwAAAAJDhmZWJlZDY0LWQ2ODQtNDFjNi1hODkxLTg0MDdhZGExY2Q0MA.jpg</v>
      </c>
    </row>
    <row r="69">
      <c r="A69" s="24" t="s">
        <v>387</v>
      </c>
      <c r="B69" s="26" t="s">
        <v>388</v>
      </c>
      <c r="C69" s="24" t="s">
        <v>389</v>
      </c>
      <c r="D69" s="27">
        <v>42244.0</v>
      </c>
      <c r="E69" s="22">
        <v>10.0</v>
      </c>
      <c r="F69" s="22">
        <v>3.0</v>
      </c>
      <c r="G69" s="22">
        <v>5.0</v>
      </c>
      <c r="H69" s="23" t="str">
        <f>HYPERLINK("https://www.linkedin.com/pulse/dimensions-odour-impact-based-characteristics-suzie-m-?trkInfo=VSRPsearchId%3A2570994291466779497832%2CVSRPtargetId%3A7711583071514411397%2CVSRPcmpt%3Aprimary&amp;trk=vsrp_influencer_content_res_name","https://www.linkedin.com/pulse/dimensions-odour-impact-based-characteristics-suzie-m-?trkInfo=VSRPsearchId%3A2570994291466779497832%2CVSRPtargetId%3A7711583071514411397%2CVSRPcmpt%3Aprimary&amp;trk=vsrp_influencer_content_res_name")</f>
        <v>https://www.linkedin.com/pulse/dimensions-odour-impact-based-characteristics-suzie-m-?trkInfo=VSRPsearchId%3A2570994291466779497832%2CVSRPtargetId%3A7711583071514411397%2CVSRPcmpt%3Aprimary&amp;trk=vsrp_influencer_content_res_name</v>
      </c>
      <c r="I69" s="23" t="str">
        <f>HYPERLINK("https://media.licdn.com/mpr/mpr/shrink_200_200/p/4/005/096/1f2/00fbdda.jpg","https://media.licdn.com/mpr/mpr/shrink_200_200/p/4/005/096/1f2/00fbdda.jpg")</f>
        <v>https://media.licdn.com/mpr/mpr/shrink_200_200/p/4/005/096/1f2/00fbdda.jpg</v>
      </c>
    </row>
    <row r="70">
      <c r="A70" s="24" t="s">
        <v>390</v>
      </c>
      <c r="B70" s="26" t="s">
        <v>391</v>
      </c>
      <c r="C70" s="24" t="s">
        <v>392</v>
      </c>
      <c r="D70" s="27">
        <v>42210.0</v>
      </c>
      <c r="E70" s="22">
        <v>16.0</v>
      </c>
      <c r="F70" s="22">
        <v>1.0</v>
      </c>
      <c r="G70" s="22">
        <v>4.0</v>
      </c>
      <c r="H70" s="23" t="str">
        <f>HYPERLINK("https://www.linkedin.com/pulse/breast-cancer-fund-exposes-cancer-causing-chemicals-lurking-atalla?trkInfo=VSRPsearchId%3A2570994291466779497832%2CVSRPtargetId%3A8711621012612769566%2CVSRPcmpt%3Aprimary&amp;trk=vsrp_influencer_content_res_name","https://www.linkedin.com/pulse/breast-cancer-fund-exposes-cancer-causing-chemicals-lurking-atalla?trkInfo=VSRPsearchId%3A2570994291466779497832%2CVSRPtargetId%3A8711621012612769566%2CVSRPcmpt%3Aprimary&amp;trk=vsrp_influencer_content_res_name")</f>
        <v>https://www.linkedin.com/pulse/breast-cancer-fund-exposes-cancer-causing-chemicals-lurking-atalla?trkInfo=VSRPsearchId%3A2570994291466779497832%2CVSRPtargetId%3A8711621012612769566%2CVSRPcmpt%3Aprimary&amp;trk=vsrp_influencer_content_res_name</v>
      </c>
      <c r="I70" s="23" t="str">
        <f>HYPERLINK("https://media.licdn.com/mpr/mpr/shrink_200_200/p/4/005/04f/304/322159b.jpg","https://media.licdn.com/mpr/mpr/shrink_200_200/p/4/005/04f/304/322159b.jpg")</f>
        <v>https://media.licdn.com/mpr/mpr/shrink_200_200/p/4/005/04f/304/322159b.jpg</v>
      </c>
    </row>
    <row r="71">
      <c r="A71" s="24" t="s">
        <v>393</v>
      </c>
      <c r="B71" s="26" t="s">
        <v>394</v>
      </c>
      <c r="C71" s="24" t="s">
        <v>395</v>
      </c>
      <c r="D71" s="27">
        <v>42176.0</v>
      </c>
      <c r="E71" s="22">
        <v>4.0</v>
      </c>
      <c r="F71" s="22">
        <v>2.0</v>
      </c>
      <c r="G71" s="22">
        <v>2.0</v>
      </c>
      <c r="H71" s="23" t="str">
        <f>HYPERLINK("https://www.linkedin.com/pulse/top-3-things-sabotaging-your-weight-loss-health-what-ann-peart?trkInfo=VSRPsearchId%3A2570994291466779497832%2CVSRPtargetId%3A8358973253970605246%2CVSRPcmpt%3Aprimary&amp;trk=vsrp_influencer_content_res_name","https://www.linkedin.com/pulse/top-3-things-sabotaging-your-weight-loss-health-what-ann-peart?trkInfo=VSRPsearchId%3A2570994291466779497832%2CVSRPtargetId%3A8358973253970605246%2CVSRPcmpt%3Aprimary&amp;trk=vsrp_influencer_content_res_name")</f>
        <v>https://www.linkedin.com/pulse/top-3-things-sabotaging-your-weight-loss-health-what-ann-peart?trkInfo=VSRPsearchId%3A2570994291466779497832%2CVSRPtargetId%3A8358973253970605246%2CVSRPcmpt%3Aprimary&amp;trk=vsrp_influencer_content_res_name</v>
      </c>
      <c r="I71" s="23" t="str">
        <f>HYPERLINK("https://media.licdn.com/mpr/mpr/shrink_200_200/AAEAAQAAAAAAAAcqAAAAJGUxYTViYWUwLTNkOWItNGViNC04Y2IwLWIyYjY0NjAyOTYwNQ.jpg","https://media.licdn.com/mpr/mpr/shrink_200_200/AAEAAQAAAAAAAAcqAAAAJGUxYTViYWUwLTNkOWItNGViNC04Y2IwLWIyYjY0NjAyOTYwNQ.jpg")</f>
        <v>https://media.licdn.com/mpr/mpr/shrink_200_200/AAEAAQAAAAAAAAcqAAAAJGUxYTViYWUwLTNkOWItNGViNC04Y2IwLWIyYjY0NjAyOTYwNQ.jpg</v>
      </c>
    </row>
    <row r="72">
      <c r="A72" s="24" t="s">
        <v>396</v>
      </c>
      <c r="B72" s="26" t="s">
        <v>397</v>
      </c>
      <c r="C72" s="24" t="s">
        <v>398</v>
      </c>
      <c r="D72" s="27">
        <v>42317.0</v>
      </c>
      <c r="E72" s="22">
        <v>6.0</v>
      </c>
      <c r="F72" s="22">
        <v>3.0</v>
      </c>
      <c r="G72" s="22">
        <v>1.0</v>
      </c>
      <c r="H72" s="23" t="str">
        <f>HYPERLINK("https://www.linkedin.com/pulse/more-than-24000-chemicals-found-bottled-water-ingredients-steve-cole?trkInfo=VSRPsearchId%3A2570994291466779497832%2CVSRPtargetId%3A7715932619476850978%2CVSRPcmpt%3Aprimary&amp;trk=vsrp_influencer_content_res_name","https://www.linkedin.com/pulse/more-than-24000-chemicals-found-bottled-water-ingredients-steve-cole?trkInfo=VSRPsearchId%3A2570994291466779497832%2CVSRPtargetId%3A7715932619476850978%2CVSRPcmpt%3Aprimary&amp;trk=vsrp_influencer_content_res_name")</f>
        <v>https://www.linkedin.com/pulse/more-than-24000-chemicals-found-bottled-water-ingredients-steve-cole?trkInfo=VSRPsearchId%3A2570994291466779497832%2CVSRPtargetId%3A7715932619476850978%2CVSRPcmpt%3Aprimary&amp;trk=vsrp_influencer_content_res_name</v>
      </c>
      <c r="I72" s="7" t="s">
        <v>349</v>
      </c>
    </row>
    <row r="73">
      <c r="A73" s="24" t="s">
        <v>230</v>
      </c>
      <c r="B73" s="26" t="s">
        <v>231</v>
      </c>
      <c r="C73" s="24" t="s">
        <v>399</v>
      </c>
      <c r="D73" s="27">
        <v>42202.0</v>
      </c>
      <c r="E73" s="22">
        <v>9.0</v>
      </c>
      <c r="F73" s="22">
        <v>1.0</v>
      </c>
      <c r="G73" s="22">
        <v>2.0</v>
      </c>
      <c r="H73" s="23" t="str">
        <f>HYPERLINK("https://www.linkedin.com/pulse/documentary-reveals-how-prolific-chemicals-our-daily-ty-walking-deer?trkInfo=VSRPsearchId%3A2570994291466779537166%2CVSRPtargetId%3A8107121623323649069%2CVSRPcmpt%3Aprimary&amp;trk=vsrp_influencer_content_res_name","https://www.linkedin.com/pulse/documentary-reveals-how-prolific-chemicals-our-daily-ty-walking-deer?trkInfo=VSRPsearchId%3A2570994291466779537166%2CVSRPtargetId%3A8107121623323649069%2CVSRPcmpt%3Aprimary&amp;trk=vsrp_influencer_content_res_name")</f>
        <v>https://www.linkedin.com/pulse/documentary-reveals-how-prolific-chemicals-our-daily-ty-walking-deer?trkInfo=VSRPsearchId%3A2570994291466779537166%2CVSRPtargetId%3A8107121623323649069%2CVSRPcmpt%3Aprimary&amp;trk=vsrp_influencer_content_res_name</v>
      </c>
      <c r="I73" s="23" t="str">
        <f>HYPERLINK("https://media.licdn.com/mpr/mpr/shrink_200_200/p/5/005/073/1dc/2ba4e39.jpg","https://media.licdn.com/mpr/mpr/shrink_200_200/p/5/005/073/1dc/2ba4e39.jpg")</f>
        <v>https://media.licdn.com/mpr/mpr/shrink_200_200/p/5/005/073/1dc/2ba4e39.jpg</v>
      </c>
    </row>
    <row r="74">
      <c r="A74" s="24" t="s">
        <v>400</v>
      </c>
      <c r="B74" s="26" t="s">
        <v>401</v>
      </c>
      <c r="C74" s="24" t="s">
        <v>402</v>
      </c>
      <c r="D74" s="27">
        <v>42140.0</v>
      </c>
      <c r="E74" s="22">
        <v>12.0</v>
      </c>
      <c r="F74" s="22">
        <v>1.0</v>
      </c>
      <c r="G74" s="22">
        <v>0.0</v>
      </c>
      <c r="H74" s="23" t="str">
        <f>HYPERLINK("https://www.linkedin.com/pulse/risk-from-hormones-animal-agriculture-greater-than-erick-fernandes?trkInfo=VSRPsearchId%3A2570994291466779537166%2CVSRPtargetId%3A7160412207659007212%2CVSRPcmpt%3Aprimary&amp;trk=vsrp_influencer_content_res_name","https://www.linkedin.com/pulse/risk-from-hormones-animal-agriculture-greater-than-erick-fernandes?trkInfo=VSRPsearchId%3A2570994291466779537166%2CVSRPtargetId%3A7160412207659007212%2CVSRPcmpt%3Aprimary&amp;trk=vsrp_influencer_content_res_name")</f>
        <v>https://www.linkedin.com/pulse/risk-from-hormones-animal-agriculture-greater-than-erick-fernandes?trkInfo=VSRPsearchId%3A2570994291466779537166%2CVSRPtargetId%3A7160412207659007212%2CVSRPcmpt%3Aprimary&amp;trk=vsrp_influencer_content_res_name</v>
      </c>
      <c r="I74" s="23" t="str">
        <f>HYPERLINK("https://media.licdn.com/mpr/mpr/shrink_200_200/AAEAAQAAAAAAAAH2AAAAJDM4MmE3ODgxLTljNmQtNGQ4MS05ZWUzLTY5ODQ2YTQwYTZkNw.jpg","https://media.licdn.com/mpr/mpr/shrink_200_200/AAEAAQAAAAAAAAH2AAAAJDM4MmE3ODgxLTljNmQtNGQ4MS05ZWUzLTY5ODQ2YTQwYTZkNw.jpg")</f>
        <v>https://media.licdn.com/mpr/mpr/shrink_200_200/AAEAAQAAAAAAAAH2AAAAJDM4MmE3ODgxLTljNmQtNGQ4MS05ZWUzLTY5ODQ2YTQwYTZkNw.jpg</v>
      </c>
    </row>
    <row r="75">
      <c r="A75" s="24" t="s">
        <v>403</v>
      </c>
      <c r="B75" s="26" t="s">
        <v>404</v>
      </c>
      <c r="C75" s="24" t="s">
        <v>405</v>
      </c>
      <c r="D75" s="27">
        <v>42454.0</v>
      </c>
      <c r="E75" s="22">
        <v>26.0</v>
      </c>
      <c r="F75" s="22">
        <v>0.0</v>
      </c>
      <c r="G75" s="22">
        <v>7.0</v>
      </c>
      <c r="H75" s="23" t="str">
        <f>HYPERLINK("https://www.linkedin.com/pulse/can-being-toxic-make-me-fat-mark-hyman-md?trkInfo=VSRPsearchId%3A2570994291466779537166%2CVSRPtargetId%3A7391478842698796553%2CVSRPcmpt%3Aprimary&amp;trk=vsrp_influencer_content_res_name","https://www.linkedin.com/pulse/can-being-toxic-make-me-fat-mark-hyman-md?trkInfo=VSRPsearchId%3A2570994291466779537166%2CVSRPtargetId%3A7391478842698796553%2CVSRPcmpt%3Aprimary&amp;trk=vsrp_influencer_content_res_name")</f>
        <v>https://www.linkedin.com/pulse/can-being-toxic-make-me-fat-mark-hyman-md?trkInfo=VSRPsearchId%3A2570994291466779537166%2CVSRPtargetId%3A7391478842698796553%2CVSRPcmpt%3Aprimary&amp;trk=vsrp_influencer_content_res_name</v>
      </c>
      <c r="I75" s="23" t="str">
        <f>HYPERLINK("https://media.licdn.com/mpr/mpr/shrink_200_200/AAEAAQAAAAAAAAcyAAAAJGM5M2ZiZDBiLTI4YzktNGVjNS04YzIyLTZiZjAwZDJmNTgyMg.jpg","https://media.licdn.com/mpr/mpr/shrink_200_200/AAEAAQAAAAAAAAcyAAAAJGM5M2ZiZDBiLTI4YzktNGVjNS04YzIyLTZiZjAwZDJmNTgyMg.jpg")</f>
        <v>https://media.licdn.com/mpr/mpr/shrink_200_200/AAEAAQAAAAAAAAcyAAAAJGM5M2ZiZDBiLTI4YzktNGVjNS04YzIyLTZiZjAwZDJmNTgyMg.jpg</v>
      </c>
    </row>
    <row r="76">
      <c r="A76" s="24" t="s">
        <v>406</v>
      </c>
      <c r="B76" s="26" t="s">
        <v>327</v>
      </c>
      <c r="C76" s="24" t="s">
        <v>328</v>
      </c>
      <c r="D76" s="27">
        <v>42450.0</v>
      </c>
      <c r="E76" s="22">
        <v>5.0</v>
      </c>
      <c r="F76" s="22">
        <v>2.0</v>
      </c>
      <c r="G76" s="22">
        <v>0.0</v>
      </c>
      <c r="H76" s="23" t="str">
        <f>HYPERLINK("https://www.linkedin.com/pulse/environmental-chemicals-adversely-affecting-your-childs-markey?trkInfo=VSRPsearchId%3A2570994291466779537166%2CVSRPtargetId%3A7487169701713418573%2CVSRPcmpt%3Aprimary&amp;trk=vsrp_influencer_content_res_name","https://www.linkedin.com/pulse/environmental-chemicals-adversely-affecting-your-childs-markey?trkInfo=VSRPsearchId%3A2570994291466779537166%2CVSRPtargetId%3A7487169701713418573%2CVSRPcmpt%3Aprimary&amp;trk=vsrp_influencer_content_res_name")</f>
        <v>https://www.linkedin.com/pulse/environmental-chemicals-adversely-affecting-your-childs-markey?trkInfo=VSRPsearchId%3A2570994291466779537166%2CVSRPtargetId%3A7487169701713418573%2CVSRPcmpt%3Aprimary&amp;trk=vsrp_influencer_content_res_name</v>
      </c>
      <c r="I76" s="23" t="str">
        <f>HYPERLINK("https://media.licdn.com/mpr/mpr/shrink_200_200/AAEAAQAAAAAAAAVPAAAAJDYxZWE2ZjI3LWZkNDctNGIxMy1hY2RmLTBjMDNjOGYwZGVhZg.jpg","https://media.licdn.com/mpr/mpr/shrink_200_200/AAEAAQAAAAAAAAVPAAAAJDYxZWE2ZjI3LWZkNDctNGIxMy1hY2RmLTBjMDNjOGYwZGVhZg.jpg")</f>
        <v>https://media.licdn.com/mpr/mpr/shrink_200_200/AAEAAQAAAAAAAAVPAAAAJDYxZWE2ZjI3LWZkNDctNGIxMy1hY2RmLTBjMDNjOGYwZGVhZg.jpg</v>
      </c>
    </row>
    <row r="77">
      <c r="A77" s="24" t="s">
        <v>407</v>
      </c>
      <c r="B77" s="26" t="s">
        <v>408</v>
      </c>
      <c r="C77" s="24" t="s">
        <v>409</v>
      </c>
      <c r="D77" s="27">
        <v>42540.0</v>
      </c>
      <c r="E77" s="22">
        <v>5.0</v>
      </c>
      <c r="F77" s="22">
        <v>0.0</v>
      </c>
      <c r="G77" s="22">
        <v>1.0</v>
      </c>
      <c r="H77" s="23" t="str">
        <f>HYPERLINK("https://www.linkedin.com/pulse/7-reasons-why-sleeping-your-eye-makeup-killing-beauty-tanya-gill?trk=vsrp_influencer_content_res_name&amp;trkInfo=VSRPsearchId%3A2570994291466779537166%2CVSRPtargetId%3A7754117156661097524%2CVSRPcmpt%3Aprimary","https://www.linkedin.com/pulse/7-reasons-why-sleeping-your-eye-makeup-killing-beauty-tanya-gill?trk=vsrp_influencer_content_res_name&amp;trkInfo=VSRPsearchId%3A2570994291466779537166%2CVSRPtargetId%3A7754117156661097524%2CVSRPcmpt%3Aprimary")</f>
        <v>https://www.linkedin.com/pulse/7-reasons-why-sleeping-your-eye-makeup-killing-beauty-tanya-gill?trk=vsrp_influencer_content_res_name&amp;trkInfo=VSRPsearchId%3A2570994291466779537166%2CVSRPtargetId%3A7754117156661097524%2CVSRPcmpt%3Aprimary</v>
      </c>
      <c r="I77" s="7" t="s">
        <v>349</v>
      </c>
    </row>
    <row r="78">
      <c r="A78" s="24" t="s">
        <v>410</v>
      </c>
      <c r="B78" s="26" t="s">
        <v>411</v>
      </c>
      <c r="C78" s="24" t="s">
        <v>412</v>
      </c>
      <c r="D78" s="27">
        <v>42511.0</v>
      </c>
      <c r="E78" s="22">
        <v>19.0</v>
      </c>
      <c r="F78" s="22">
        <v>0.0</v>
      </c>
      <c r="G78" s="22">
        <v>2.0</v>
      </c>
      <c r="H78" s="23" t="str">
        <f>HYPERLINK("https://www.linkedin.com/pulse/chemical-risks-faced-workers-need-significantly-2020-gasparino?trkInfo=VSRPsearchId%3A2570994291466779582396%2CVSRPtargetId%3A9008040445501075012%2CVSRPcmpt%3Aprimary&amp;trk=vsrp_influencer_content_res_name","https://www.linkedin.com/pulse/chemical-risks-faced-workers-need-significantly-2020-gasparino?trkInfo=VSRPsearchId%3A2570994291466779582396%2CVSRPtargetId%3A9008040445501075012%2CVSRPcmpt%3Aprimary&amp;trk=vsrp_influencer_content_res_name")</f>
        <v>https://www.linkedin.com/pulse/chemical-risks-faced-workers-need-significantly-2020-gasparino?trkInfo=VSRPsearchId%3A2570994291466779582396%2CVSRPtargetId%3A9008040445501075012%2CVSRPcmpt%3Aprimary&amp;trk=vsrp_influencer_content_res_name</v>
      </c>
      <c r="I78" s="23" t="str">
        <f>HYPERLINK("https://media.licdn.com/mpr/mpr/shrink_200_200/AAEAAQAAAAAAAAQjAAAAJDY2MjJiYjExLTMxM2EtNDA4My1iZTk1LWE2NjIxOGNlZDM4Yw.jpg","https://media.licdn.com/mpr/mpr/shrink_200_200/AAEAAQAAAAAAAAQjAAAAJDY2MjJiYjExLTMxM2EtNDA4My1iZTk1LWE2NjIxOGNlZDM4Yw.jpg")</f>
        <v>https://media.licdn.com/mpr/mpr/shrink_200_200/AAEAAQAAAAAAAAQjAAAAJDY2MjJiYjExLTMxM2EtNDA4My1iZTk1LWE2NjIxOGNlZDM4Yw.jpg</v>
      </c>
    </row>
    <row r="79">
      <c r="A79" s="24" t="s">
        <v>413</v>
      </c>
      <c r="B79" s="26" t="s">
        <v>414</v>
      </c>
      <c r="C79" s="24" t="s">
        <v>415</v>
      </c>
      <c r="D79" s="27">
        <v>42508.0</v>
      </c>
      <c r="E79" s="22">
        <v>15.0</v>
      </c>
      <c r="F79" s="22">
        <v>0.0</v>
      </c>
      <c r="G79" s="22">
        <v>6.0</v>
      </c>
      <c r="H79" s="23" t="str">
        <f>HYPERLINK("https://www.linkedin.com/pulse/some-sunscreen-ingredients-may-disrupt-sperm-cell-function-rm-biomed?trkInfo=VSRPsearchId%3A2570994291466779582396%2CVSRPtargetId%3A8135744169812619991%2CVSRPcmpt%3Aprimary&amp;trk=vsrp_influencer_content_res_name","https://www.linkedin.com/pulse/some-sunscreen-ingredients-may-disrupt-sperm-cell-function-rm-biomed?trkInfo=VSRPsearchId%3A2570994291466779582396%2CVSRPtargetId%3A8135744169812619991%2CVSRPcmpt%3Aprimary&amp;trk=vsrp_influencer_content_res_name")</f>
        <v>https://www.linkedin.com/pulse/some-sunscreen-ingredients-may-disrupt-sperm-cell-function-rm-biomed?trkInfo=VSRPsearchId%3A2570994291466779582396%2CVSRPtargetId%3A8135744169812619991%2CVSRPcmpt%3Aprimary&amp;trk=vsrp_influencer_content_res_name</v>
      </c>
      <c r="I79" s="23" t="str">
        <f>HYPERLINK("https://media.licdn.com/mpr/mpr/shrink_200_200/AAEAAQAAAAAAAAI1AAAAJDlkM2Y5ZDI5LThlZDItNGQ2ZC04YWQ0LTNiZmRiZWE3ZmI3OA.jpg","https://media.licdn.com/mpr/mpr/shrink_200_200/AAEAAQAAAAAAAAI1AAAAJDlkM2Y5ZDI5LThlZDItNGQ2ZC04YWQ0LTNiZmRiZWE3ZmI3OA.jpg")</f>
        <v>https://media.licdn.com/mpr/mpr/shrink_200_200/AAEAAQAAAAAAAAI1AAAAJDlkM2Y5ZDI5LThlZDItNGQ2ZC04YWQ0LTNiZmRiZWE3ZmI3OA.jpg</v>
      </c>
    </row>
    <row r="80">
      <c r="A80" s="24" t="s">
        <v>416</v>
      </c>
      <c r="B80" s="26" t="s">
        <v>417</v>
      </c>
      <c r="C80" s="24" t="s">
        <v>418</v>
      </c>
      <c r="D80" s="27">
        <v>42521.0</v>
      </c>
      <c r="E80" s="22">
        <v>2.0</v>
      </c>
      <c r="F80" s="22">
        <v>1.0</v>
      </c>
      <c r="G80" s="22">
        <v>2.0</v>
      </c>
      <c r="H80" s="23" t="str">
        <f>HYPERLINK("https://www.linkedin.com/pulse/all-natural-skincare-products-can-irritate-your-skin-mukti-x?trkInfo=VSRPsearchId%3A2570994291466779582396%2CVSRPtargetId%3A7286203717383057878%2CVSRPcmpt%3Aprimary&amp;trk=vsrp_influencer_content_res_name","https://www.linkedin.com/pulse/all-natural-skincare-products-can-irritate-your-skin-mukti-x?trkInfo=VSRPsearchId%3A2570994291466779582396%2CVSRPtargetId%3A7286203717383057878%2CVSRPcmpt%3Aprimary&amp;trk=vsrp_influencer_content_res_name")</f>
        <v>https://www.linkedin.com/pulse/all-natural-skincare-products-can-irritate-your-skin-mukti-x?trkInfo=VSRPsearchId%3A2570994291466779582396%2CVSRPtargetId%3A7286203717383057878%2CVSRPcmpt%3Aprimary&amp;trk=vsrp_influencer_content_res_name</v>
      </c>
      <c r="I80" s="23" t="str">
        <f>HYPERLINK("https://media.licdn.com/mpr/mpr/shrink_200_200/AAEAAQAAAAAAAAMdAAAAJGQxOGExNjkzLWQ5ZTItNGVmYS04MjY4LTA4NDJlOWQ0YTk0ZA.jpg","https://media.licdn.com/mpr/mpr/shrink_200_200/AAEAAQAAAAAAAAMdAAAAJGQxOGExNjkzLWQ5ZTItNGVmYS04MjY4LTA4NDJlOWQ0YTk0ZA.jpg")</f>
        <v>https://media.licdn.com/mpr/mpr/shrink_200_200/AAEAAQAAAAAAAAMdAAAAJGQxOGExNjkzLWQ5ZTItNGVmYS04MjY4LTA4NDJlOWQ0YTk0ZA.jpg</v>
      </c>
    </row>
    <row r="81">
      <c r="A81" s="24" t="s">
        <v>419</v>
      </c>
      <c r="B81" s="26" t="s">
        <v>420</v>
      </c>
      <c r="C81" s="24" t="s">
        <v>421</v>
      </c>
      <c r="D81" s="27">
        <v>42280.0</v>
      </c>
      <c r="E81" s="22">
        <v>4.0</v>
      </c>
      <c r="F81" s="22">
        <v>1.0</v>
      </c>
      <c r="G81" s="22">
        <v>0.0</v>
      </c>
      <c r="H81" s="23" t="str">
        <f>HYPERLINK("https://www.linkedin.com/pulse/pharmacy-success-series-need-hormonal-harmony-charles-shively?trkInfo=VSRPsearchId%3A2570994291466779582396%2CVSRPtargetId%3A8509147119003965788%2CVSRPcmpt%3Aprimary&amp;trk=vsrp_influencer_content_res_name","https://www.linkedin.com/pulse/pharmacy-success-series-need-hormonal-harmony-charles-shively?trkInfo=VSRPsearchId%3A2570994291466779582396%2CVSRPtargetId%3A8509147119003965788%2CVSRPcmpt%3Aprimary&amp;trk=vsrp_influencer_content_res_name")</f>
        <v>https://www.linkedin.com/pulse/pharmacy-success-series-need-hormonal-harmony-charles-shively?trkInfo=VSRPsearchId%3A2570994291466779582396%2CVSRPtargetId%3A8509147119003965788%2CVSRPcmpt%3Aprimary&amp;trk=vsrp_influencer_content_res_name</v>
      </c>
      <c r="I81" s="23" t="str">
        <f>HYPERLINK("https://media.licdn.com/mpr/mpr/shrink_200_200/p/7/005/016/295/2b11455.jpg","https://media.licdn.com/mpr/mpr/shrink_200_200/p/7/005/016/295/2b11455.jpg")</f>
        <v>https://media.licdn.com/mpr/mpr/shrink_200_200/p/7/005/016/295/2b11455.jpg</v>
      </c>
    </row>
    <row r="82">
      <c r="A82" s="24" t="s">
        <v>422</v>
      </c>
      <c r="B82" s="26" t="s">
        <v>423</v>
      </c>
      <c r="C82" s="24" t="s">
        <v>424</v>
      </c>
      <c r="D82" s="27">
        <v>42187.0</v>
      </c>
      <c r="E82" s="22">
        <v>3.0</v>
      </c>
      <c r="F82" s="22">
        <v>2.0</v>
      </c>
      <c r="G82" s="22">
        <v>0.0</v>
      </c>
      <c r="H82" s="23" t="str">
        <f>HYPERLINK("https://www.linkedin.com/pulse/5-budget-friendly-changes-you-can-make-your-diet-healthier-mckay?trkInfo=VSRPsearchId%3A2570994291466781959844%2CVSRPtargetId%3A9033793797516479639%2CVSRPcmpt%3Aprimary&amp;trk=vsrp_influencer_content_res_name","https://www.linkedin.com/pulse/5-budget-friendly-changes-you-can-make-your-diet-healthier-mckay?trkInfo=VSRPsearchId%3A2570994291466781959844%2CVSRPtargetId%3A9033793797516479639%2CVSRPcmpt%3Aprimary&amp;trk=vsrp_influencer_content_res_name")</f>
        <v>https://www.linkedin.com/pulse/5-budget-friendly-changes-you-can-make-your-diet-healthier-mckay?trkInfo=VSRPsearchId%3A2570994291466781959844%2CVSRPtargetId%3A9033793797516479639%2CVSRPcmpt%3Aprimary&amp;trk=vsrp_influencer_content_res_name</v>
      </c>
      <c r="I82" s="7" t="s">
        <v>349</v>
      </c>
    </row>
    <row r="83">
      <c r="A83" s="24" t="s">
        <v>233</v>
      </c>
      <c r="B83" s="26" t="s">
        <v>425</v>
      </c>
      <c r="C83" s="24" t="s">
        <v>426</v>
      </c>
      <c r="D83" s="27">
        <v>42230.0</v>
      </c>
      <c r="E83" s="22">
        <v>2.0</v>
      </c>
      <c r="F83" s="22">
        <v>1.0</v>
      </c>
      <c r="G83" s="22">
        <v>0.0</v>
      </c>
      <c r="H83" s="23" t="str">
        <f>HYPERLINK("https://www.linkedin.com/pulse/review-top-3-rosacea-lotions-ingredients-hampton-skin-care?trkInfo=VSRPsearchId%3A2570994291466781959844%2CVSRPtargetId%3A8343202016579539303%2CVSRPcmpt%3Aprimary&amp;trk=vsrp_influencer_content_res_name","https://www.linkedin.com/pulse/review-top-3-rosacea-lotions-ingredients-hampton-skin-care?trkInfo=VSRPsearchId%3A2570994291466781959844%2CVSRPtargetId%3A8343202016579539303%2CVSRPcmpt%3Aprimary&amp;trk=vsrp_influencer_content_res_name")</f>
        <v>https://www.linkedin.com/pulse/review-top-3-rosacea-lotions-ingredients-hampton-skin-care?trkInfo=VSRPsearchId%3A2570994291466781959844%2CVSRPtargetId%3A8343202016579539303%2CVSRPcmpt%3Aprimary&amp;trk=vsrp_influencer_content_res_name</v>
      </c>
      <c r="I83" s="23" t="str">
        <f>HYPERLINK("https://media.licdn.com/mpr/mpr/shrink_200_200/AAEAAQAAAAAAAALfAAAAJDhkMDI1MTExLWNlM2MtNGVlNi1iZWVjLWI2Y2E5ODI2N2NiMQ.jpg","https://media.licdn.com/mpr/mpr/shrink_200_200/AAEAAQAAAAAAAALfAAAAJDhkMDI1MTExLWNlM2MtNGVlNi1iZWVjLWI2Y2E5ODI2N2NiMQ.jpg")</f>
        <v>https://media.licdn.com/mpr/mpr/shrink_200_200/AAEAAQAAAAAAAALfAAAAJDhkMDI1MTExLWNlM2MtNGVlNi1iZWVjLWI2Y2E5ODI2N2NiMQ.jpg</v>
      </c>
    </row>
    <row r="84">
      <c r="A84" s="24" t="s">
        <v>427</v>
      </c>
      <c r="B84" s="26" t="s">
        <v>428</v>
      </c>
      <c r="C84" s="24" t="s">
        <v>429</v>
      </c>
      <c r="D84" s="27">
        <v>42544.0</v>
      </c>
      <c r="E84" s="22">
        <v>0.0</v>
      </c>
      <c r="F84" s="22">
        <v>0.0</v>
      </c>
      <c r="G84" s="22">
        <v>0.0</v>
      </c>
      <c r="H84" s="23" t="str">
        <f>HYPERLINK("https://www.linkedin.com/pulse/laus-gmbh-we-do-more-than-test-your-products-david-cottrell?trkInfo=VSRPsearchId%3A2570994291466781985918%2CVSRPtargetId%3A7125954407246340983%2CVSRPcmpt%3Aprimary&amp;trk=vsrp_influencer_content_res_name","https://www.linkedin.com/pulse/laus-gmbh-we-do-more-than-test-your-products-david-cottrell?trkInfo=VSRPsearchId%3A2570994291466781985918%2CVSRPtargetId%3A7125954407246340983%2CVSRPcmpt%3Aprimary&amp;trk=vsrp_influencer_content_res_name")</f>
        <v>https://www.linkedin.com/pulse/laus-gmbh-we-do-more-than-test-your-products-david-cottrell?trkInfo=VSRPsearchId%3A2570994291466781985918%2CVSRPtargetId%3A7125954407246340983%2CVSRPcmpt%3Aprimary&amp;trk=vsrp_influencer_content_res_name</v>
      </c>
      <c r="I84" s="23" t="str">
        <f>HYPERLINK("https://media.licdn.com/mpr/mpr/shrink_200_200/p/2/000/117/035/04b2441.jpg","https://media.licdn.com/mpr/mpr/shrink_200_200/p/2/000/117/035/04b2441.jpg")</f>
        <v>https://media.licdn.com/mpr/mpr/shrink_200_200/p/2/000/117/035/04b2441.jpg</v>
      </c>
    </row>
    <row r="85">
      <c r="A85" s="24" t="s">
        <v>430</v>
      </c>
      <c r="B85" s="26" t="s">
        <v>431</v>
      </c>
      <c r="C85" s="24" t="s">
        <v>432</v>
      </c>
      <c r="D85" s="27">
        <v>42519.0</v>
      </c>
      <c r="E85" s="22">
        <v>6.0</v>
      </c>
      <c r="F85" s="22">
        <v>0.0</v>
      </c>
      <c r="G85" s="22">
        <v>1.0</v>
      </c>
      <c r="H85" s="23" t="str">
        <f>HYPERLINK("https://www.linkedin.com/pulse/4-natural-ways-protect-your-skin-from-sunburn-ann-pfeifer?trkInfo=VSRPsearchId%3A2570994291466781985918%2CVSRPtargetId%3A7951558522024503355%2CVSRPcmpt%3Aprimary&amp;trk=vsrp_influencer_content_res_name","https://www.linkedin.com/pulse/4-natural-ways-protect-your-skin-from-sunburn-ann-pfeifer?trkInfo=VSRPsearchId%3A2570994291466781985918%2CVSRPtargetId%3A7951558522024503355%2CVSRPcmpt%3Aprimary&amp;trk=vsrp_influencer_content_res_name")</f>
        <v>https://www.linkedin.com/pulse/4-natural-ways-protect-your-skin-from-sunburn-ann-pfeifer?trkInfo=VSRPsearchId%3A2570994291466781985918%2CVSRPtargetId%3A7951558522024503355%2CVSRPcmpt%3Aprimary&amp;trk=vsrp_influencer_content_res_name</v>
      </c>
      <c r="I85" s="23" t="str">
        <f>HYPERLINK("https://media.licdn.com/mpr/mpr/shrink_200_200/AAEAAQAAAAAAAAU7AAAAJGQ2MTQ4YmQ3LWUxOTctNDUwNy1iMjdlLTU5NTgzODc4YWMxNw.jpg","https://media.licdn.com/mpr/mpr/shrink_200_200/AAEAAQAAAAAAAAU7AAAAJGQ2MTQ4YmQ3LWUxOTctNDUwNy1iMjdlLTU5NTgzODc4YWMxNw.jpg")</f>
        <v>https://media.licdn.com/mpr/mpr/shrink_200_200/AAEAAQAAAAAAAAU7AAAAJGQ2MTQ4YmQ3LWUxOTctNDUwNy1iMjdlLTU5NTgzODc4YWMxNw.jpg</v>
      </c>
    </row>
    <row r="86">
      <c r="A86" s="24" t="s">
        <v>220</v>
      </c>
      <c r="B86" s="26" t="s">
        <v>339</v>
      </c>
      <c r="C86" s="24" t="s">
        <v>219</v>
      </c>
      <c r="D86" s="27">
        <v>42298.0</v>
      </c>
      <c r="E86" s="22">
        <v>14.0</v>
      </c>
      <c r="F86" s="22">
        <v>3.0</v>
      </c>
      <c r="G86" s="22">
        <v>1.0</v>
      </c>
      <c r="H86" s="23" t="str">
        <f>HYPERLINK("https://www.linkedin.com/pulse/demystifying-chemistry-skin-care-michelle-skelly?trkInfo=VSRPsearchId%3A2570994291466781985918%2CVSRPtargetId%3A8606150798444555491%2CVSRPcmpt%3Aprimary&amp;trk=vsrp_influencer_content_res_name","https://www.linkedin.com/pulse/demystifying-chemistry-skin-care-michelle-skelly?trkInfo=VSRPsearchId%3A2570994291466781985918%2CVSRPtargetId%3A8606150798444555491%2CVSRPcmpt%3Aprimary&amp;trk=vsrp_influencer_content_res_name")</f>
        <v>https://www.linkedin.com/pulse/demystifying-chemistry-skin-care-michelle-skelly?trkInfo=VSRPsearchId%3A2570994291466781985918%2CVSRPtargetId%3A8606150798444555491%2CVSRPcmpt%3Aprimary&amp;trk=vsrp_influencer_content_res_name</v>
      </c>
      <c r="I86" s="23" t="str">
        <f>HYPERLINK("https://media.licdn.com/mpr/mpr/shrink_200_200/p/7/005/0b3/089/0bc820a.jpg","https://media.licdn.com/mpr/mpr/shrink_200_200/p/7/005/0b3/089/0bc820a.jpg")</f>
        <v>https://media.licdn.com/mpr/mpr/shrink_200_200/p/7/005/0b3/089/0bc820a.jpg</v>
      </c>
    </row>
    <row r="87">
      <c r="A87" s="24" t="s">
        <v>433</v>
      </c>
      <c r="B87" s="26" t="s">
        <v>434</v>
      </c>
      <c r="C87" s="24" t="s">
        <v>435</v>
      </c>
      <c r="D87" s="27">
        <v>41827.0</v>
      </c>
      <c r="E87" s="22">
        <v>1.0</v>
      </c>
      <c r="F87" s="22">
        <v>1.0</v>
      </c>
      <c r="G87" s="22">
        <v>0.0</v>
      </c>
      <c r="H87" s="23" t="str">
        <f>HYPERLINK("https://www.linkedin.com/pulse/20140707131507-86433335-embrace-the-sun-for-its-cancer-protecting-benefits?trkInfo=VSRPsearchId%3A2570994291466781985918%2CVSRPtargetId%3A7026128169944003945%2CVSRPcmpt%3Aprimary&amp;trk=vsrp_influencer_content_res_name","https://www.linkedin.com/pulse/20140707131507-86433335-embrace-the-sun-for-its-cancer-protecting-benefits?trkInfo=VSRPsearchId%3A2570994291466781985918%2CVSRPtargetId%3A7026128169944003945%2CVSRPcmpt%3Aprimary&amp;trk=vsrp_influencer_content_res_name")</f>
        <v>https://www.linkedin.com/pulse/20140707131507-86433335-embrace-the-sun-for-its-cancer-protecting-benefits?trkInfo=VSRPsearchId%3A2570994291466781985918%2CVSRPtargetId%3A7026128169944003945%2CVSRPcmpt%3Aprimary&amp;trk=vsrp_influencer_content_res_name</v>
      </c>
      <c r="I87" s="23" t="str">
        <f>HYPERLINK("https://media.licdn.com/mpr/mpr/shrink_200_200/p/5/005/03b/21d/259b5f9.jpg","https://media.licdn.com/mpr/mpr/shrink_200_200/p/5/005/03b/21d/259b5f9.jpg")</f>
        <v>https://media.licdn.com/mpr/mpr/shrink_200_200/p/5/005/03b/21d/259b5f9.jpg</v>
      </c>
    </row>
    <row r="88">
      <c r="A88" s="24" t="s">
        <v>436</v>
      </c>
      <c r="B88" s="26" t="s">
        <v>437</v>
      </c>
      <c r="C88" s="24" t="s">
        <v>438</v>
      </c>
      <c r="D88" s="27">
        <v>42358.0</v>
      </c>
      <c r="E88" s="22">
        <v>7.0</v>
      </c>
      <c r="F88" s="22">
        <v>0.0</v>
      </c>
      <c r="G88" s="22">
        <v>0.0</v>
      </c>
      <c r="H88" s="23" t="str">
        <f>HYPERLINK("https://www.linkedin.com/pulse/endocrine-societys-second-scientific-statement-alberto-mantovani?trkInfo=VSRPsearchId%3A2570994291466805397243%2CVSRPtargetId%3A7067578622654593492%2CVSRPcmpt%3Aprimary&amp;trk=vsrp_influencer_content_res_name","https://www.linkedin.com/pulse/endocrine-societys-second-scientific-statement-alberto-mantovani?trkInfo=VSRPsearchId%3A2570994291466805397243%2CVSRPtargetId%3A7067578622654593492%2CVSRPcmpt%3Aprimary&amp;trk=vsrp_influencer_content_res_name")</f>
        <v>https://www.linkedin.com/pulse/endocrine-societys-second-scientific-statement-alberto-mantovani?trkInfo=VSRPsearchId%3A2570994291466805397243%2CVSRPtargetId%3A7067578622654593492%2CVSRPcmpt%3Aprimary&amp;trk=vsrp_influencer_content_res_name</v>
      </c>
      <c r="I88" s="23" t="str">
        <f>HYPERLINK("https://media.licdn.com/mpr/mpr/shrink_200_200/AAEAAQAAAAAAAAMSAAAAJGQ2ODcwYzYyLWU2YTAtNGZlYS1iZTkwLTE4ZWI5OWM0MDMxYg.jpg","https://media.licdn.com/mpr/mpr/shrink_200_200/AAEAAQAAAAAAAAMSAAAAJGQ2ODcwYzYyLWU2YTAtNGZlYS1iZTkwLTE4ZWI5OWM0MDMxYg.jpg")</f>
        <v>https://media.licdn.com/mpr/mpr/shrink_200_200/AAEAAQAAAAAAAAMSAAAAJGQ2ODcwYzYyLWU2YTAtNGZlYS1iZTkwLTE4ZWI5OWM0MDMxYg.jpg</v>
      </c>
    </row>
    <row r="89">
      <c r="A89" s="24" t="s">
        <v>260</v>
      </c>
      <c r="B89" s="26" t="s">
        <v>261</v>
      </c>
      <c r="C89" s="24" t="s">
        <v>262</v>
      </c>
      <c r="D89" s="27">
        <v>42464.0</v>
      </c>
      <c r="E89" s="22">
        <v>2.0</v>
      </c>
      <c r="F89" s="22">
        <v>0.0</v>
      </c>
      <c r="G89" s="22">
        <v>0.0</v>
      </c>
      <c r="H89" s="23" t="str">
        <f>HYPERLINK("https://www.linkedin.com/pulse/what-endocrine-disrupting-chemicals-ruth-romano-dipm?trkInfo=VSRPsearchId%3A2570994291466805397243%2CVSRPtargetId%3A6995858363782309369%2CVSRPcmpt%3Aprimary&amp;trk=vsrp_influencer_content_res_name","https://www.linkedin.com/pulse/what-endocrine-disrupting-chemicals-ruth-romano-dipm?trkInfo=VSRPsearchId%3A2570994291466805397243%2CVSRPtargetId%3A6995858363782309369%2CVSRPcmpt%3Aprimary&amp;trk=vsrp_influencer_content_res_name")</f>
        <v>https://www.linkedin.com/pulse/what-endocrine-disrupting-chemicals-ruth-romano-dipm?trkInfo=VSRPsearchId%3A2570994291466805397243%2CVSRPtargetId%3A6995858363782309369%2CVSRPcmpt%3Aprimary&amp;trk=vsrp_influencer_content_res_name</v>
      </c>
      <c r="I89" s="23" t="str">
        <f>HYPERLINK("https://media.licdn.com/mpr/mpr/shrink_200_200/p/7/000/260/353/0b5899c.jpg","https://media.licdn.com/mpr/mpr/shrink_200_200/p/7/000/260/353/0b5899c.jpg")</f>
        <v>https://media.licdn.com/mpr/mpr/shrink_200_200/p/7/000/260/353/0b5899c.jpg</v>
      </c>
    </row>
    <row r="90">
      <c r="A90" s="24" t="s">
        <v>439</v>
      </c>
      <c r="B90" s="26" t="s">
        <v>440</v>
      </c>
      <c r="C90" s="24" t="s">
        <v>441</v>
      </c>
      <c r="D90" s="27">
        <v>42192.0</v>
      </c>
      <c r="E90" s="22">
        <v>2.0</v>
      </c>
      <c r="F90" s="22">
        <v>0.0</v>
      </c>
      <c r="G90" s="22">
        <v>0.0</v>
      </c>
      <c r="H90" s="23" t="str">
        <f>HYPERLINK("https://www.linkedin.com/pulse/impact-endocrine-disrupting-chemicals-prevalence-vardakastani?trkInfo=VSRPsearchId%3A2570994291466805397243%2CVSRPtargetId%3A7071795796727400510%2CVSRPcmpt%3Aprimary&amp;trk=vsrp_influencer_content_res_name","https://www.linkedin.com/pulse/impact-endocrine-disrupting-chemicals-prevalence-vardakastani?trkInfo=VSRPsearchId%3A2570994291466805397243%2CVSRPtargetId%3A7071795796727400510%2CVSRPcmpt%3Aprimary&amp;trk=vsrp_influencer_content_res_name")</f>
        <v>https://www.linkedin.com/pulse/impact-endocrine-disrupting-chemicals-prevalence-vardakastani?trkInfo=VSRPsearchId%3A2570994291466805397243%2CVSRPtargetId%3A7071795796727400510%2CVSRPcmpt%3Aprimary&amp;trk=vsrp_influencer_content_res_name</v>
      </c>
      <c r="I90" s="23" t="str">
        <f>HYPERLINK("https://media.licdn.com/mpr/mpr/shrink_200_200/AAEAAQAAAAAAAAVMAAAAJDNjMWEyMDhlLTExZTctNDM4YS1hZjMxLTI0M2VkNjI5MWIxMQ.jpg","https://media.licdn.com/mpr/mpr/shrink_200_200/AAEAAQAAAAAAAAVMAAAAJDNjMWEyMDhlLTExZTctNDM4YS1hZjMxLTI0M2VkNjI5MWIxMQ.jpg")</f>
        <v>https://media.licdn.com/mpr/mpr/shrink_200_200/AAEAAQAAAAAAAAVMAAAAJDNjMWEyMDhlLTExZTctNDM4YS1hZjMxLTI0M2VkNjI5MWIxMQ.jpg</v>
      </c>
    </row>
    <row r="91">
      <c r="A91" s="24" t="s">
        <v>442</v>
      </c>
      <c r="B91" s="26" t="s">
        <v>443</v>
      </c>
      <c r="C91" s="24" t="s">
        <v>444</v>
      </c>
      <c r="D91" s="27">
        <v>42470.0</v>
      </c>
      <c r="E91" s="22">
        <v>0.0</v>
      </c>
      <c r="F91" s="22">
        <v>0.0</v>
      </c>
      <c r="G91" s="22">
        <v>0.0</v>
      </c>
      <c r="H91" s="23" t="str">
        <f>HYPERLINK("https://www.linkedin.com/pulse/high-levels-endocrine-disrupting-chemicals-found-near-qadir?trkInfo=VSRPsearchId%3A2570994291466805397243%2CVSRPtargetId%3A7277649615853120421%2CVSRPcmpt%3Aprimary&amp;trk=vsrp_influencer_content_res_name","https://www.linkedin.com/pulse/high-levels-endocrine-disrupting-chemicals-found-near-qadir?trkInfo=VSRPsearchId%3A2570994291466805397243%2CVSRPtargetId%3A7277649615853120421%2CVSRPcmpt%3Aprimary&amp;trk=vsrp_influencer_content_res_name")</f>
        <v>https://www.linkedin.com/pulse/high-levels-endocrine-disrupting-chemicals-found-near-qadir?trkInfo=VSRPsearchId%3A2570994291466805397243%2CVSRPtargetId%3A7277649615853120421%2CVSRPcmpt%3Aprimary&amp;trk=vsrp_influencer_content_res_name</v>
      </c>
      <c r="I91" s="23" t="str">
        <f t="shared" ref="I91:I92" si="2">HYPERLINK("https://media.licdn.com/mpr/mpr/shrink_200_200/AAEAAQAAAAAAAAkzAAAAJGE5OGEyYTNjLWI3NDMtNDQ3NC1iMjI4LWZhOTdkOTViYmE3NA.jpg","https://media.licdn.com/mpr/mpr/shrink_200_200/AAEAAQAAAAAAAAkzAAAAJGE5OGEyYTNjLWI3NDMtNDQ3NC1iMjI4LWZhOTdkOTViYmE3NA.jpg")</f>
        <v>https://media.licdn.com/mpr/mpr/shrink_200_200/AAEAAQAAAAAAAAkzAAAAJGE5OGEyYTNjLWI3NDMtNDQ3NC1iMjI4LWZhOTdkOTViYmE3NA.jpg</v>
      </c>
    </row>
    <row r="92">
      <c r="A92" s="24" t="s">
        <v>445</v>
      </c>
      <c r="B92" s="26" t="s">
        <v>443</v>
      </c>
      <c r="C92" s="24" t="s">
        <v>446</v>
      </c>
      <c r="D92" s="27">
        <v>42157.0</v>
      </c>
      <c r="E92" s="22">
        <v>2.0</v>
      </c>
      <c r="F92" s="22">
        <v>1.0</v>
      </c>
      <c r="G92" s="22">
        <v>0.0</v>
      </c>
      <c r="H92" s="23" t="str">
        <f>HYPERLINK("https://www.linkedin.com/pulse/why-taking-so-long-regulate-endocrine-disrupting-chemicals-qadir?trkInfo=VSRPsearchId%3A2570994291466805397243%2CVSRPtargetId%3A8195808845730074484%2CVSRPcmpt%3Aprimary&amp;trk=vsrp_influencer_content_res_name","https://www.linkedin.com/pulse/why-taking-so-long-regulate-endocrine-disrupting-chemicals-qadir?trkInfo=VSRPsearchId%3A2570994291466805397243%2CVSRPtargetId%3A8195808845730074484%2CVSRPcmpt%3Aprimary&amp;trk=vsrp_influencer_content_res_name")</f>
        <v>https://www.linkedin.com/pulse/why-taking-so-long-regulate-endocrine-disrupting-chemicals-qadir?trkInfo=VSRPsearchId%3A2570994291466805397243%2CVSRPtargetId%3A8195808845730074484%2CVSRPcmpt%3Aprimary&amp;trk=vsrp_influencer_content_res_name</v>
      </c>
      <c r="I92" s="23" t="str">
        <f t="shared" si="2"/>
        <v>https://media.licdn.com/mpr/mpr/shrink_200_200/AAEAAQAAAAAAAAkzAAAAJGE5OGEyYTNjLWI3NDMtNDQ3NC1iMjI4LWZhOTdkOTViYmE3NA.jpg</v>
      </c>
    </row>
    <row r="93">
      <c r="A93" s="24" t="s">
        <v>447</v>
      </c>
      <c r="B93" s="26" t="s">
        <v>290</v>
      </c>
      <c r="C93" s="24" t="s">
        <v>291</v>
      </c>
      <c r="D93" s="27">
        <v>42149.0</v>
      </c>
      <c r="E93" s="22">
        <v>2.0</v>
      </c>
      <c r="F93" s="22">
        <v>0.0</v>
      </c>
      <c r="G93" s="22">
        <v>0.0</v>
      </c>
      <c r="H93" s="23" t="str">
        <f>HYPERLINK("https://www.linkedin.com/pulse/state-science-endocrine-disrupting-chemicals-2012-kevin-galalae?trkInfo=VSRPsearchId%3A2570994291466805397243%2CVSRPtargetId%3A7166799375173270440%2CVSRPcmpt%3Aprimary&amp;trk=vsrp_influencer_content_res_name","https://www.linkedin.com/pulse/state-science-endocrine-disrupting-chemicals-2012-kevin-galalae?trkInfo=VSRPsearchId%3A2570994291466805397243%2CVSRPtargetId%3A7166799375173270440%2CVSRPcmpt%3Aprimary&amp;trk=vsrp_influencer_content_res_name")</f>
        <v>https://www.linkedin.com/pulse/state-science-endocrine-disrupting-chemicals-2012-kevin-galalae?trkInfo=VSRPsearchId%3A2570994291466805397243%2CVSRPtargetId%3A7166799375173270440%2CVSRPcmpt%3Aprimary&amp;trk=vsrp_influencer_content_res_name</v>
      </c>
      <c r="I93" s="23" t="str">
        <f>HYPERLINK("https://media.licdn.com/mpr/mpr/shrink_200_200/AAEAAQAAAAAAAAIUAAAAJGE0OTIzZWZlLTEyYzEtNDQwNC1iMTcyLTE5MDM5ZjFjMDJjNQ.jpg","https://media.licdn.com/mpr/mpr/shrink_200_200/AAEAAQAAAAAAAAIUAAAAJGE0OTIzZWZlLTEyYzEtNDQwNC1iMTcyLTE5MDM5ZjFjMDJjNQ.jpg")</f>
        <v>https://media.licdn.com/mpr/mpr/shrink_200_200/AAEAAQAAAAAAAAIUAAAAJGE0OTIzZWZlLTEyYzEtNDQwNC1iMTcyLTE5MDM5ZjFjMDJjNQ.jpg</v>
      </c>
    </row>
    <row r="94">
      <c r="A94" s="24" t="s">
        <v>448</v>
      </c>
      <c r="B94" s="26" t="s">
        <v>449</v>
      </c>
      <c r="C94" s="24" t="s">
        <v>450</v>
      </c>
      <c r="D94" s="27">
        <v>42464.0</v>
      </c>
      <c r="E94" s="22">
        <v>1.0</v>
      </c>
      <c r="F94" s="22">
        <v>0.0</v>
      </c>
      <c r="G94" s="22">
        <v>0.0</v>
      </c>
      <c r="H94" s="23" t="str">
        <f>HYPERLINK("https://www.linkedin.com/pulse/endocrine-disrupting-chemicals-widespread-use-raise-risk-roncal?trkInfo=VSRPsearchId%3A2570994291466805397243%2CVSRPtargetId%3A8645483406406780878%2CVSRPcmpt%3Aprimary&amp;trk=vsrp_influencer_content_res_name","https://www.linkedin.com/pulse/endocrine-disrupting-chemicals-widespread-use-raise-risk-roncal?trkInfo=VSRPsearchId%3A2570994291466805397243%2CVSRPtargetId%3A8645483406406780878%2CVSRPcmpt%3Aprimary&amp;trk=vsrp_influencer_content_res_name")</f>
        <v>https://www.linkedin.com/pulse/endocrine-disrupting-chemicals-widespread-use-raise-risk-roncal?trkInfo=VSRPsearchId%3A2570994291466805397243%2CVSRPtargetId%3A8645483406406780878%2CVSRPcmpt%3Aprimary&amp;trk=vsrp_influencer_content_res_name</v>
      </c>
      <c r="I94" s="7" t="s">
        <v>349</v>
      </c>
    </row>
    <row r="95">
      <c r="A95" s="24" t="s">
        <v>315</v>
      </c>
      <c r="B95" s="26" t="s">
        <v>316</v>
      </c>
      <c r="C95" s="24" t="s">
        <v>317</v>
      </c>
      <c r="D95" s="27">
        <v>42531.0</v>
      </c>
      <c r="E95" s="22">
        <v>20.0</v>
      </c>
      <c r="F95" s="22">
        <v>1.0</v>
      </c>
      <c r="G95" s="22">
        <v>2.0</v>
      </c>
      <c r="H95" s="23" t="str">
        <f>HYPERLINK("https://www.linkedin.com/pulse/new-eu-criteria-endocrine-disrupting-chemicals-you-ready-manibusan?trkInfo=VSRPsearchId%3A2570994291466805397243%2CVSRPtargetId%3A7064504401231671878%2CVSRPcmpt%3Aprimary&amp;trk=vsrp_influencer_content_res_name","https://www.linkedin.com/pulse/new-eu-criteria-endocrine-disrupting-chemicals-you-ready-manibusan?trkInfo=VSRPsearchId%3A2570994291466805397243%2CVSRPtargetId%3A7064504401231671878%2CVSRPcmpt%3Aprimary&amp;trk=vsrp_influencer_content_res_name")</f>
        <v>https://www.linkedin.com/pulse/new-eu-criteria-endocrine-disrupting-chemicals-you-ready-manibusan?trkInfo=VSRPsearchId%3A2570994291466805397243%2CVSRPtargetId%3A7064504401231671878%2CVSRPcmpt%3Aprimary&amp;trk=vsrp_influencer_content_res_name</v>
      </c>
      <c r="I95" s="23" t="str">
        <f>HYPERLINK("https://media.licdn.com/mpr/mpr/shrink_200_200/AAEAAQAAAAAAAAKMAAAAJDc4Y2MzMTE1LTk4MmQtNDcxOC1hOTdmLThhMWIxNzU5NWFlZA.jpg","https://media.licdn.com/mpr/mpr/shrink_200_200/AAEAAQAAAAAAAAKMAAAAJDc4Y2MzMTE1LTk4MmQtNDcxOC1hOTdmLThhMWIxNzU5NWFlZA.jpg")</f>
        <v>https://media.licdn.com/mpr/mpr/shrink_200_200/AAEAAQAAAAAAAAKMAAAAJDc4Y2MzMTE1LTk4MmQtNDcxOC1hOTdmLThhMWIxNzU5NWFlZA.jpg</v>
      </c>
    </row>
    <row r="96">
      <c r="A96" s="24" t="s">
        <v>451</v>
      </c>
      <c r="B96" s="26" t="s">
        <v>437</v>
      </c>
      <c r="C96" s="24" t="s">
        <v>438</v>
      </c>
      <c r="D96" s="27">
        <v>42495.0</v>
      </c>
      <c r="E96" s="22">
        <v>9.0</v>
      </c>
      <c r="F96" s="22">
        <v>0.0</v>
      </c>
      <c r="G96" s="22">
        <v>1.0</v>
      </c>
      <c r="H96" s="23" t="str">
        <f>HYPERLINK("https://www.linkedin.com/pulse/we-got-scientific-principles-identification-endocrine-mantovani?trkInfo=VSRPsearchId%3A2570994291466805397243%2CVSRPtargetId%3A7880623895254457218%2CVSRPcmpt%3Aprimary&amp;trk=vsrp_influencer_content_res_name","https://www.linkedin.com/pulse/we-got-scientific-principles-identification-endocrine-mantovani?trkInfo=VSRPsearchId%3A2570994291466805397243%2CVSRPtargetId%3A7880623895254457218%2CVSRPcmpt%3Aprimary&amp;trk=vsrp_influencer_content_res_name")</f>
        <v>https://www.linkedin.com/pulse/we-got-scientific-principles-identification-endocrine-mantovani?trkInfo=VSRPsearchId%3A2570994291466805397243%2CVSRPtargetId%3A7880623895254457218%2CVSRPcmpt%3Aprimary&amp;trk=vsrp_influencer_content_res_name</v>
      </c>
      <c r="I96" s="23" t="str">
        <f>HYPERLINK("https://media.licdn.com/mpr/mpr/shrink_200_200/AAEAAQAAAAAAAAMSAAAAJGQ2ODcwYzYyLWU2YTAtNGZlYS1iZTkwLTE4ZWI5OWM0MDMxYg.jpg","https://media.licdn.com/mpr/mpr/shrink_200_200/AAEAAQAAAAAAAAMSAAAAJGQ2ODcwYzYyLWU2YTAtNGZlYS1iZTkwLTE4ZWI5OWM0MDMxYg.jpg")</f>
        <v>https://media.licdn.com/mpr/mpr/shrink_200_200/AAEAAQAAAAAAAAMSAAAAJGQ2ODcwYzYyLWU2YTAtNGZlYS1iZTkwLTE4ZWI5OWM0MDMxYg.jpg</v>
      </c>
    </row>
    <row r="97">
      <c r="A97" s="24" t="s">
        <v>452</v>
      </c>
      <c r="B97" s="26" t="s">
        <v>453</v>
      </c>
      <c r="C97" s="24" t="s">
        <v>454</v>
      </c>
      <c r="D97" s="27">
        <v>42474.0</v>
      </c>
      <c r="E97" s="22">
        <v>0.0</v>
      </c>
      <c r="F97" s="22">
        <v>1.0</v>
      </c>
      <c r="G97" s="22">
        <v>0.0</v>
      </c>
      <c r="H97" s="23" t="str">
        <f>HYPERLINK("https://www.linkedin.com/pulse/endocrine-disrupting-chemicals-affecting-bass-kelly-huffman?trkInfo=VSRPsearchId%3A2570994291466805397243%2CVSRPtargetId%3A8629748111505040022%2CVSRPcmpt%3Aprimary&amp;trk=vsrp_influencer_content_res_name","https://www.linkedin.com/pulse/endocrine-disrupting-chemicals-affecting-bass-kelly-huffman?trkInfo=VSRPsearchId%3A2570994291466805397243%2CVSRPtargetId%3A8629748111505040022%2CVSRPcmpt%3Aprimary&amp;trk=vsrp_influencer_content_res_name")</f>
        <v>https://www.linkedin.com/pulse/endocrine-disrupting-chemicals-affecting-bass-kelly-huffman?trkInfo=VSRPsearchId%3A2570994291466805397243%2CVSRPtargetId%3A8629748111505040022%2CVSRPcmpt%3Aprimary&amp;trk=vsrp_influencer_content_res_name</v>
      </c>
      <c r="I97" s="23" t="str">
        <f>HYPERLINK("https://media.licdn.com/mpr/mpr/shrink_200_200/AAEAAQAAAAAAAARxAAAAJDRiNjhjZDViLTk3MTYtNDQ3Yi05MDI5LTVmMmEzNDMwYTNjZA.jpg","https://media.licdn.com/mpr/mpr/shrink_200_200/AAEAAQAAAAAAAARxAAAAJDRiNjhjZDViLTk3MTYtNDQ3Yi05MDI5LTVmMmEzNDMwYTNjZA.jpg")</f>
        <v>https://media.licdn.com/mpr/mpr/shrink_200_200/AAEAAQAAAAAAAARxAAAAJDRiNjhjZDViLTk3MTYtNDQ3Yi05MDI5LTVmMmEzNDMwYTNjZA.jpg</v>
      </c>
    </row>
    <row r="98">
      <c r="A98" s="24" t="s">
        <v>455</v>
      </c>
      <c r="B98" s="26" t="s">
        <v>456</v>
      </c>
      <c r="C98" s="24" t="s">
        <v>457</v>
      </c>
      <c r="D98" s="27">
        <v>42396.0</v>
      </c>
      <c r="E98" s="22">
        <v>0.0</v>
      </c>
      <c r="F98" s="22">
        <v>0.0</v>
      </c>
      <c r="G98" s="22">
        <v>0.0</v>
      </c>
      <c r="H98" s="23" t="str">
        <f>HYPERLINK("https://www.linkedin.com/pulse/high-levels-endocrine-disrupting-chemicals-found-sediments-linder?trkInfo=VSRPsearchId%3A2570994291466806819369%2CVSRPtargetId%3A9003297347888335529%2CVSRPcmpt%3Aprimary&amp;trk=vsrp_influencer_content_res_name","https://www.linkedin.com/pulse/high-levels-endocrine-disrupting-chemicals-found-sediments-linder?trkInfo=VSRPsearchId%3A2570994291466806819369%2CVSRPtargetId%3A9003297347888335529%2CVSRPcmpt%3Aprimary&amp;trk=vsrp_influencer_content_res_name")</f>
        <v>https://www.linkedin.com/pulse/high-levels-endocrine-disrupting-chemicals-found-sediments-linder?trkInfo=VSRPsearchId%3A2570994291466806819369%2CVSRPtargetId%3A9003297347888335529%2CVSRPcmpt%3Aprimary&amp;trk=vsrp_influencer_content_res_name</v>
      </c>
      <c r="I98" s="7" t="s">
        <v>349</v>
      </c>
    </row>
    <row r="99">
      <c r="A99" s="24" t="s">
        <v>458</v>
      </c>
      <c r="B99" s="26" t="s">
        <v>459</v>
      </c>
      <c r="C99" s="24" t="s">
        <v>460</v>
      </c>
      <c r="D99" s="27">
        <v>42538.0</v>
      </c>
      <c r="E99" s="22">
        <v>16.0</v>
      </c>
      <c r="F99" s="22">
        <v>2.0</v>
      </c>
      <c r="G99" s="22">
        <v>3.0</v>
      </c>
      <c r="H99" s="23" t="str">
        <f>HYPERLINK("https://www.linkedin.com/pulse/endocrine-disrupters-once-more-one-happy-pauline-tawil?trkInfo=VSRPsearchId%3A2570994291466806819369%2CVSRPtargetId%3A7243403227326274147%2CVSRPcmpt%3Aprimary&amp;trk=vsrp_influencer_content_res_name","https://www.linkedin.com/pulse/endocrine-disrupters-once-more-one-happy-pauline-tawil?trkInfo=VSRPsearchId%3A2570994291466806819369%2CVSRPtargetId%3A7243403227326274147%2CVSRPcmpt%3Aprimary&amp;trk=vsrp_influencer_content_res_name")</f>
        <v>https://www.linkedin.com/pulse/endocrine-disrupters-once-more-one-happy-pauline-tawil?trkInfo=VSRPsearchId%3A2570994291466806819369%2CVSRPtargetId%3A7243403227326274147%2CVSRPcmpt%3Aprimary&amp;trk=vsrp_influencer_content_res_name</v>
      </c>
      <c r="I99" s="23" t="str">
        <f>HYPERLINK("https://media.licdn.com/mpr/mpr/shrink_200_200/AAEAAQAAAAAAAAWjAAAAJGQ5MWNlNWFmLTg5NzQtNDZhYS1hOWNmLWIzM2FjZTc4ZTcxYg.jpg","https://media.licdn.com/mpr/mpr/shrink_200_200/AAEAAQAAAAAAAAWjAAAAJGQ5MWNlNWFmLTg5NzQtNDZhYS1hOWNmLWIzM2FjZTc4ZTcxYg.jpg")</f>
        <v>https://media.licdn.com/mpr/mpr/shrink_200_200/AAEAAQAAAAAAAAWjAAAAJGQ5MWNlNWFmLTg5NzQtNDZhYS1hOWNmLWIzM2FjZTc4ZTcxYg.jpg</v>
      </c>
    </row>
    <row r="100">
      <c r="A100" s="24" t="s">
        <v>461</v>
      </c>
      <c r="B100" s="26" t="s">
        <v>462</v>
      </c>
      <c r="C100" s="24" t="s">
        <v>463</v>
      </c>
      <c r="D100" s="27">
        <v>42266.0</v>
      </c>
      <c r="E100" s="22">
        <v>13.0</v>
      </c>
      <c r="F100" s="22">
        <v>4.0</v>
      </c>
      <c r="G100" s="22">
        <v>1.0</v>
      </c>
      <c r="H100" s="23" t="str">
        <f>HYPERLINK("https://www.linkedin.com/pulse/cleansing-poisoned-planet-julian-cribb?trkInfo=VSRPsearchId%3A2570994291466806819369%2CVSRPtargetId%3A7761082815583625158%2CVSRPcmpt%3Aprimary&amp;trk=vsrp_influencer_content_res_name","https://www.linkedin.com/pulse/cleansing-poisoned-planet-julian-cribb?trkInfo=VSRPsearchId%3A2570994291466806819369%2CVSRPtargetId%3A7761082815583625158%2CVSRPcmpt%3Aprimary&amp;trk=vsrp_influencer_content_res_name")</f>
        <v>https://www.linkedin.com/pulse/cleansing-poisoned-planet-julian-cribb?trkInfo=VSRPsearchId%3A2570994291466806819369%2CVSRPtargetId%3A7761082815583625158%2CVSRPcmpt%3Aprimary&amp;trk=vsrp_influencer_content_res_name</v>
      </c>
      <c r="I100" s="23" t="str">
        <f>HYPERLINK("https://media.licdn.com/mpr/mpr/shrink_200_200/p/7/005/047/01e/3a88d9d.jpg","https://media.licdn.com/mpr/mpr/shrink_200_200/p/7/005/047/01e/3a88d9d.jpg")</f>
        <v>https://media.licdn.com/mpr/mpr/shrink_200_200/p/7/005/047/01e/3a88d9d.jpg</v>
      </c>
    </row>
    <row r="101">
      <c r="A101" s="24" t="s">
        <v>464</v>
      </c>
      <c r="B101" s="26" t="s">
        <v>391</v>
      </c>
      <c r="C101" s="24" t="s">
        <v>392</v>
      </c>
      <c r="D101" s="27">
        <v>42103.0</v>
      </c>
      <c r="E101" s="22">
        <v>4.0</v>
      </c>
      <c r="F101" s="22">
        <v>2.0</v>
      </c>
      <c r="G101" s="22">
        <v>0.0</v>
      </c>
      <c r="H101" s="23" t="str">
        <f>HYPERLINK("https://www.linkedin.com/pulse/pesticide-exposure-contributes-heightened-risk-heart-disease-atalla?trkInfo=VSRPsearchId%3A2570994291466806819369%2CVSRPtargetId%3A8775874524890654743%2CVSRPcmpt%3Aprimary&amp;trk=vsrp_influencer_content_res_name","https://www.linkedin.com/pulse/pesticide-exposure-contributes-heightened-risk-heart-disease-atalla?trkInfo=VSRPsearchId%3A2570994291466806819369%2CVSRPtargetId%3A8775874524890654743%2CVSRPcmpt%3Aprimary&amp;trk=vsrp_influencer_content_res_name")</f>
        <v>https://www.linkedin.com/pulse/pesticide-exposure-contributes-heightened-risk-heart-disease-atalla?trkInfo=VSRPsearchId%3A2570994291466806819369%2CVSRPtargetId%3A8775874524890654743%2CVSRPcmpt%3Aprimary&amp;trk=vsrp_influencer_content_res_name</v>
      </c>
      <c r="I101" s="23" t="str">
        <f>HYPERLINK("https://media.licdn.com/mpr/mpr/shrink_200_200/p/4/005/04f/304/322159b.jpg","https://media.licdn.com/mpr/mpr/shrink_200_200/p/4/005/04f/304/322159b.jpg")</f>
        <v>https://media.licdn.com/mpr/mpr/shrink_200_200/p/4/005/04f/304/322159b.jpg</v>
      </c>
    </row>
    <row r="102">
      <c r="A102" s="24" t="s">
        <v>224</v>
      </c>
      <c r="B102" s="26" t="s">
        <v>376</v>
      </c>
      <c r="C102" s="24" t="s">
        <v>377</v>
      </c>
      <c r="D102" s="27">
        <v>42282.0</v>
      </c>
      <c r="E102" s="22">
        <v>2.0</v>
      </c>
      <c r="F102" s="22">
        <v>7.0</v>
      </c>
      <c r="G102" s="22">
        <v>0.0</v>
      </c>
      <c r="H102" s="23" t="str">
        <f>HYPERLINK("https://www.linkedin.com/pulse/water-everywhere-jeffrey-dobken-md-mph?trk=vsrp_influencer_content_res_name&amp;trkInfo=VSRPsearchId%3A2570994291466806819369%2CVSRPtargetId%3A7072854034826346899%2CVSRPcmpt%3Aprimary","https://www.linkedin.com/pulse/water-everywhere-jeffrey-dobken-md-mph?trk=vsrp_influencer_content_res_name&amp;trkInfo=VSRPsearchId%3A2570994291466806819369%2CVSRPtargetId%3A7072854034826346899%2CVSRPcmpt%3Aprimary")</f>
        <v>https://www.linkedin.com/pulse/water-everywhere-jeffrey-dobken-md-mph?trk=vsrp_influencer_content_res_name&amp;trkInfo=VSRPsearchId%3A2570994291466806819369%2CVSRPtargetId%3A7072854034826346899%2CVSRPcmpt%3Aprimary</v>
      </c>
      <c r="I102" s="23" t="str">
        <f>HYPERLINK("https://media.licdn.com/mpr/mpr/shrink_200_200/p/1/005/0b0/0aa/3b6d441.jpg","https://media.licdn.com/mpr/mpr/shrink_200_200/p/1/005/0b0/0aa/3b6d441.jpg")</f>
        <v>https://media.licdn.com/mpr/mpr/shrink_200_200/p/1/005/0b0/0aa/3b6d441.jpg</v>
      </c>
    </row>
    <row r="103">
      <c r="A103" s="24" t="s">
        <v>465</v>
      </c>
      <c r="B103" s="26" t="s">
        <v>466</v>
      </c>
      <c r="C103" s="24" t="s">
        <v>467</v>
      </c>
      <c r="D103" s="27">
        <v>42256.0</v>
      </c>
      <c r="E103" s="22">
        <v>1.0</v>
      </c>
      <c r="F103" s="22">
        <v>1.0</v>
      </c>
      <c r="G103" s="22">
        <v>0.0</v>
      </c>
      <c r="H103" s="23" t="str">
        <f>HYPERLINK("https://www.linkedin.com/pulse/think-before-you-do-brush-yatin-makkar?trkInfo=VSRPsearchId%3A2570994291466808324936%2CVSRPtargetId%3A7197534709994964715%2CVSRPcmpt%3Aprimary&amp;trk=vsrp_influencer_content_res_name","https://www.linkedin.com/pulse/think-before-you-do-brush-yatin-makkar?trkInfo=VSRPsearchId%3A2570994291466808324936%2CVSRPtargetId%3A7197534709994964715%2CVSRPcmpt%3Aprimary&amp;trk=vsrp_influencer_content_res_name")</f>
        <v>https://www.linkedin.com/pulse/think-before-you-do-brush-yatin-makkar?trkInfo=VSRPsearchId%3A2570994291466808324936%2CVSRPtargetId%3A7197534709994964715%2CVSRPcmpt%3Aprimary&amp;trk=vsrp_influencer_content_res_name</v>
      </c>
      <c r="I103" s="23" t="str">
        <f>HYPERLINK("https://media.licdn.com/mpr/mpr/shrink_200_200/AAEAAQAAAAAAAAiFAAAAJGI3MDMwZDM4LTRhM2YtNGUzZi1hYWU2LTUyYjI5ZGQ0ZmY0Yg.jpg","https://media.licdn.com/mpr/mpr/shrink_200_200/AAEAAQAAAAAAAAiFAAAAJGI3MDMwZDM4LTRhM2YtNGUzZi1hYWU2LTUyYjI5ZGQ0ZmY0Yg.jpg")</f>
        <v>https://media.licdn.com/mpr/mpr/shrink_200_200/AAEAAQAAAAAAAAiFAAAAJGI3MDMwZDM4LTRhM2YtNGUzZi1hYWU2LTUyYjI5ZGQ0ZmY0Yg.jpg</v>
      </c>
    </row>
    <row r="104">
      <c r="A104" s="24" t="s">
        <v>468</v>
      </c>
      <c r="B104" s="26" t="s">
        <v>443</v>
      </c>
      <c r="C104" s="24" t="s">
        <v>446</v>
      </c>
      <c r="D104" s="27">
        <v>42437.0</v>
      </c>
      <c r="E104" s="22">
        <v>2.0</v>
      </c>
      <c r="F104" s="22">
        <v>1.0</v>
      </c>
      <c r="G104" s="22">
        <v>0.0</v>
      </c>
      <c r="H104" s="23" t="str">
        <f>HYPERLINK("https://www.linkedin.com/pulse/study-confirms-benefits-reducing-amount-chemicals-you-qadir?trkInfo=VSRPsearchId%3A2570994291466808324936%2CVSRPtargetId%3A7225586812124251180%2CVSRPcmpt%3Aprimary&amp;trk=vsrp_influencer_content_res_name","https://www.linkedin.com/pulse/study-confirms-benefits-reducing-amount-chemicals-you-qadir?trkInfo=VSRPsearchId%3A2570994291466808324936%2CVSRPtargetId%3A7225586812124251180%2CVSRPcmpt%3Aprimary&amp;trk=vsrp_influencer_content_res_name")</f>
        <v>https://www.linkedin.com/pulse/study-confirms-benefits-reducing-amount-chemicals-you-qadir?trkInfo=VSRPsearchId%3A2570994291466808324936%2CVSRPtargetId%3A7225586812124251180%2CVSRPcmpt%3Aprimary&amp;trk=vsrp_influencer_content_res_name</v>
      </c>
      <c r="I104" s="23" t="str">
        <f>HYPERLINK("https://media.licdn.com/mpr/mpr/shrink_200_200/AAEAAQAAAAAAAAkzAAAAJGE5OGEyYTNjLWI3NDMtNDQ3NC1iMjI4LWZhOTdkOTViYmE3NA.jpg","https://media.licdn.com/mpr/mpr/shrink_200_200/AAEAAQAAAAAAAAkzAAAAJGE5OGEyYTNjLWI3NDMtNDQ3NC1iMjI4LWZhOTdkOTViYmE3NA.jpg")</f>
        <v>https://media.licdn.com/mpr/mpr/shrink_200_200/AAEAAQAAAAAAAAkzAAAAJGE5OGEyYTNjLWI3NDMtNDQ3NC1iMjI4LWZhOTdkOTViYmE3NA.jpg</v>
      </c>
    </row>
    <row r="105">
      <c r="A105" s="24" t="s">
        <v>235</v>
      </c>
      <c r="B105" s="26" t="s">
        <v>469</v>
      </c>
      <c r="C105" s="24" t="s">
        <v>237</v>
      </c>
      <c r="D105" s="27">
        <v>42376.0</v>
      </c>
      <c r="E105" s="22">
        <v>0.0</v>
      </c>
      <c r="F105" s="22">
        <v>1.0</v>
      </c>
      <c r="G105" s="22">
        <v>0.0</v>
      </c>
      <c r="H105" s="23" t="str">
        <f>HYPERLINK("https://www.linkedin.com/pulse/whats-really-your-personal-care-products-traci-m-radice?trkInfo=VSRPsearchId%3A2570994291466808324936%2CVSRPtargetId%3A7006367284873279830%2CVSRPcmpt%3Aprimary&amp;trk=vsrp_influencer_content_res_name","https://www.linkedin.com/pulse/whats-really-your-personal-care-products-traci-m-radice?trkInfo=VSRPsearchId%3A2570994291466808324936%2CVSRPtargetId%3A7006367284873279830%2CVSRPcmpt%3Aprimary&amp;trk=vsrp_influencer_content_res_name")</f>
        <v>https://www.linkedin.com/pulse/whats-really-your-personal-care-products-traci-m-radice?trkInfo=VSRPsearchId%3A2570994291466808324936%2CVSRPtargetId%3A7006367284873279830%2CVSRPcmpt%3Aprimary&amp;trk=vsrp_influencer_content_res_name</v>
      </c>
      <c r="I105" s="23" t="str">
        <f>HYPERLINK("https://media.licdn.com/mpr/mpr/shrink_200_200/p/4/005/0aa/2da/186b6e7.jpg","https://media.licdn.com/mpr/mpr/shrink_200_200/p/4/005/0aa/2da/186b6e7.jpg")</f>
        <v>https://media.licdn.com/mpr/mpr/shrink_200_200/p/4/005/0aa/2da/186b6e7.jpg</v>
      </c>
    </row>
    <row r="106">
      <c r="A106" s="24" t="s">
        <v>470</v>
      </c>
      <c r="B106" s="26" t="s">
        <v>471</v>
      </c>
      <c r="C106" s="24" t="s">
        <v>472</v>
      </c>
      <c r="D106" s="27">
        <v>42099.0</v>
      </c>
      <c r="E106" s="22">
        <v>2.0</v>
      </c>
      <c r="F106" s="22">
        <v>0.0</v>
      </c>
      <c r="G106" s="22">
        <v>0.0</v>
      </c>
      <c r="H106" s="23" t="str">
        <f>HYPERLINK("https://www.linkedin.com/pulse/harmful-chemicalsenvironment-edcscancer-nigerian-alali-tamuno?trkInfo=VSRPsearchId%3A2570994291466808324936%2CVSRPtargetId%3A9189304473176723172%2CVSRPcmpt%3Aprimary&amp;trk=vsrp_influencer_content_res_name","https://www.linkedin.com/pulse/harmful-chemicalsenvironment-edcscancer-nigerian-alali-tamuno?trkInfo=VSRPsearchId%3A2570994291466808324936%2CVSRPtargetId%3A9189304473176723172%2CVSRPcmpt%3Aprimary&amp;trk=vsrp_influencer_content_res_name")</f>
        <v>https://www.linkedin.com/pulse/harmful-chemicalsenvironment-edcscancer-nigerian-alali-tamuno?trkInfo=VSRPsearchId%3A2570994291466808324936%2CVSRPtargetId%3A9189304473176723172%2CVSRPcmpt%3Aprimary&amp;trk=vsrp_influencer_content_res_name</v>
      </c>
      <c r="I106" s="7" t="s">
        <v>349</v>
      </c>
    </row>
    <row r="107">
      <c r="A107" s="24" t="s">
        <v>473</v>
      </c>
      <c r="B107" s="26" t="s">
        <v>474</v>
      </c>
      <c r="C107" s="24" t="s">
        <v>475</v>
      </c>
      <c r="D107" s="27">
        <v>42431.0</v>
      </c>
      <c r="E107" s="22">
        <v>4.0</v>
      </c>
      <c r="F107" s="22">
        <v>0.0</v>
      </c>
      <c r="G107" s="22">
        <v>0.0</v>
      </c>
      <c r="H107" s="23" t="str">
        <f>HYPERLINK("https://www.linkedin.com/pulse/why-should-i-eat-organic-dr-tohid-nooralvandi?trkInfo=VSRPsearchId%3A2570994291466808475214%2CVSRPtargetId%3A8511927302544577251%2CVSRPcmpt%3Aprimary&amp;trk=vsrp_influencer_content_res_name","https://www.linkedin.com/pulse/why-should-i-eat-organic-dr-tohid-nooralvandi?trkInfo=VSRPsearchId%3A2570994291466808475214%2CVSRPtargetId%3A8511927302544577251%2CVSRPcmpt%3Aprimary&amp;trk=vsrp_influencer_content_res_name")</f>
        <v>https://www.linkedin.com/pulse/why-should-i-eat-organic-dr-tohid-nooralvandi?trkInfo=VSRPsearchId%3A2570994291466808475214%2CVSRPtargetId%3A8511927302544577251%2CVSRPcmpt%3Aprimary&amp;trk=vsrp_influencer_content_res_name</v>
      </c>
      <c r="I107" s="23" t="str">
        <f>HYPERLINK("https://media.licdn.com/mpr/mpr/shrink_200_200/AAEAAQAAAAAAAAj0AAAAJGY0NmU2NDUwLTQ5MzUtNDE0Ni1hZWE5LTkwOWYwM2EzODI5NA.jpg","https://media.licdn.com/mpr/mpr/shrink_200_200/AAEAAQAAAAAAAAj0AAAAJGY0NmU2NDUwLTQ5MzUtNDE0Ni1hZWE5LTkwOWYwM2EzODI5NA.jpg")</f>
        <v>https://media.licdn.com/mpr/mpr/shrink_200_200/AAEAAQAAAAAAAAj0AAAAJGY0NmU2NDUwLTQ5MzUtNDE0Ni1hZWE5LTkwOWYwM2EzODI5NA.jpg</v>
      </c>
    </row>
    <row r="108">
      <c r="A108" s="24" t="s">
        <v>476</v>
      </c>
      <c r="B108" s="26" t="s">
        <v>477</v>
      </c>
      <c r="C108" s="24" t="s">
        <v>478</v>
      </c>
      <c r="D108" s="27">
        <v>42429.0</v>
      </c>
      <c r="E108" s="22">
        <v>3.0</v>
      </c>
      <c r="F108" s="22">
        <v>0.0</v>
      </c>
      <c r="G108" s="22">
        <v>0.0</v>
      </c>
      <c r="H108" s="23" t="str">
        <f>HYPERLINK("https://www.linkedin.com/pulse/fracking-should-we-embrace-now-remain-afraid-dan-gmelin?trkInfo=VSRPsearchId%3A2570994291466808475214%2CVSRPtargetId%3A9200259484521385394%2CVSRPcmpt%3Aprimary&amp;trk=vsrp_influencer_content_res_name","https://www.linkedin.com/pulse/fracking-should-we-embrace-now-remain-afraid-dan-gmelin?trkInfo=VSRPsearchId%3A2570994291466808475214%2CVSRPtargetId%3A9200259484521385394%2CVSRPcmpt%3Aprimary&amp;trk=vsrp_influencer_content_res_name")</f>
        <v>https://www.linkedin.com/pulse/fracking-should-we-embrace-now-remain-afraid-dan-gmelin?trkInfo=VSRPsearchId%3A2570994291466808475214%2CVSRPtargetId%3A9200259484521385394%2CVSRPcmpt%3Aprimary&amp;trk=vsrp_influencer_content_res_name</v>
      </c>
      <c r="I108" s="23" t="str">
        <f>HYPERLINK("https://media.licdn.com/mpr/mpr/shrink_200_200/AAEAAQAAAAAAAAUXAAAAJGFkNjE1OGIwLTU4N2YtNDJlMi05ODQ5LTcxMTY3NmVjZDA4OQ.jpg","https://media.licdn.com/mpr/mpr/shrink_200_200/AAEAAQAAAAAAAAUXAAAAJGFkNjE1OGIwLTU4N2YtNDJlMi05ODQ5LTcxMTY3NmVjZDA4OQ.jpg")</f>
        <v>https://media.licdn.com/mpr/mpr/shrink_200_200/AAEAAQAAAAAAAAUXAAAAJGFkNjE1OGIwLTU4N2YtNDJlMi05ODQ5LTcxMTY3NmVjZDA4OQ.jpg</v>
      </c>
    </row>
    <row r="109">
      <c r="A109" s="24" t="s">
        <v>479</v>
      </c>
      <c r="B109" s="26" t="s">
        <v>480</v>
      </c>
      <c r="C109" s="24" t="s">
        <v>481</v>
      </c>
      <c r="D109" s="27">
        <v>42213.0</v>
      </c>
      <c r="E109" s="22">
        <v>5.0</v>
      </c>
      <c r="F109" s="22">
        <v>0.0</v>
      </c>
      <c r="G109" s="22">
        <v>0.0</v>
      </c>
      <c r="H109" s="23" t="str">
        <f>HYPERLINK("https://www.linkedin.com/pulse/you-ready-start-living-healthierlonger-jason-kaplan?trkInfo=VSRPsearchId%3A2570994291466808475214%2CVSRPtargetId%3A7273899770930754417%2CVSRPcmpt%3Aprimary&amp;trk=vsrp_influencer_content_res_name","https://www.linkedin.com/pulse/you-ready-start-living-healthierlonger-jason-kaplan?trkInfo=VSRPsearchId%3A2570994291466808475214%2CVSRPtargetId%3A7273899770930754417%2CVSRPcmpt%3Aprimary&amp;trk=vsrp_influencer_content_res_name")</f>
        <v>https://www.linkedin.com/pulse/you-ready-start-living-healthierlonger-jason-kaplan?trkInfo=VSRPsearchId%3A2570994291466808475214%2CVSRPtargetId%3A7273899770930754417%2CVSRPcmpt%3Aprimary&amp;trk=vsrp_influencer_content_res_name</v>
      </c>
      <c r="I109" s="23" t="str">
        <f>HYPERLINK("https://media.licdn.com/mpr/mpr/shrinknp_400_400/p/6/005/020/111/29bd3e2.jpg","https://media.licdn.com/mpr/mpr/shrinknp_400_400/p/6/005/020/111/29bd3e2.jpg")</f>
        <v>https://media.licdn.com/mpr/mpr/shrinknp_400_400/p/6/005/020/111/29bd3e2.jpg</v>
      </c>
    </row>
    <row r="110">
      <c r="A110" s="24" t="s">
        <v>482</v>
      </c>
      <c r="B110" s="26" t="s">
        <v>483</v>
      </c>
      <c r="C110" s="24" t="s">
        <v>484</v>
      </c>
      <c r="D110" s="27">
        <v>42458.0</v>
      </c>
      <c r="E110" s="22">
        <v>2.0</v>
      </c>
      <c r="F110" s="22">
        <v>0.0</v>
      </c>
      <c r="G110" s="22">
        <v>1.0</v>
      </c>
      <c r="H110" s="23" t="str">
        <f>HYPERLINK("https://www.linkedin.com/pulse/we-should-do-what-suzanne-titus?trkInfo=VSRPsearchId%3A2570994291466808475214%2CVSRPtargetId%3A7229879092324235214%2CVSRPcmpt%3Aprimary&amp;trk=vsrp_influencer_content_res_name","https://www.linkedin.com/pulse/we-should-do-what-suzanne-titus?trkInfo=VSRPsearchId%3A2570994291466808475214%2CVSRPtargetId%3A7229879092324235214%2CVSRPcmpt%3Aprimary&amp;trk=vsrp_influencer_content_res_name")</f>
        <v>https://www.linkedin.com/pulse/we-should-do-what-suzanne-titus?trkInfo=VSRPsearchId%3A2570994291466808475214%2CVSRPtargetId%3A7229879092324235214%2CVSRPcmpt%3Aprimary&amp;trk=vsrp_influencer_content_res_name</v>
      </c>
      <c r="I110" s="23" t="str">
        <f>HYPERLINK("https://media.licdn.com/mpr/mpr/shrink_200_200/AAEAAQAAAAAAAAk-AAAAJGRkNGI3NDMyLTI0ZWMtNDg1Mi1iMTQ3LTI0ZmMyNDQ0MzQwMQ.jpg","https://media.licdn.com/mpr/mpr/shrink_200_200/AAEAAQAAAAAAAAk-AAAAJGRkNGI3NDMyLTI0ZWMtNDg1Mi1iMTQ3LTI0ZmMyNDQ0MzQwMQ.jpg")</f>
        <v>https://media.licdn.com/mpr/mpr/shrink_200_200/AAEAAQAAAAAAAAk-AAAAJGRkNGI3NDMyLTI0ZWMtNDg1Mi1iMTQ3LTI0ZmMyNDQ0MzQwMQ.jpg</v>
      </c>
    </row>
    <row r="111">
      <c r="A111" s="24" t="s">
        <v>485</v>
      </c>
      <c r="B111" s="26" t="s">
        <v>486</v>
      </c>
      <c r="C111" s="24" t="s">
        <v>487</v>
      </c>
      <c r="D111" s="27">
        <v>42535.0</v>
      </c>
      <c r="E111" s="22">
        <v>1.0</v>
      </c>
      <c r="F111" s="22">
        <v>0.0</v>
      </c>
      <c r="G111" s="22">
        <v>0.0</v>
      </c>
      <c r="H111" s="23" t="str">
        <f>HYPERLINK("https://www.linkedin.com/pulse/weespecially-our-children-being-altered-gender-bending-sanders?trk=vsrp_influencer_content_res_name&amp;trkInfo=VSRPsearchId%3A2570994291466808490378%2CVSRPtargetId%3A8699452320455293888%2CVSRPcmpt%3Aprimary","https://www.linkedin.com/pulse/weespecially-our-children-being-altered-gender-bending-sanders?trk=vsrp_influencer_content_res_name&amp;trkInfo=VSRPsearchId%3A2570994291466808490378%2CVSRPtargetId%3A8699452320455293888%2CVSRPcmpt%3Aprimary")</f>
        <v>https://www.linkedin.com/pulse/weespecially-our-children-being-altered-gender-bending-sanders?trk=vsrp_influencer_content_res_name&amp;trkInfo=VSRPsearchId%3A2570994291466808490378%2CVSRPtargetId%3A8699452320455293888%2CVSRPcmpt%3Aprimary</v>
      </c>
      <c r="I111" s="23" t="str">
        <f>HYPERLINK("https://media.licdn.com/mpr/mpr/shrink_200_200/p/1/000/060/25f/014fc0d.jpg","https://media.licdn.com/mpr/mpr/shrink_200_200/p/1/000/060/25f/014fc0d.jpg")</f>
        <v>https://media.licdn.com/mpr/mpr/shrink_200_200/p/1/000/060/25f/014fc0d.jpg</v>
      </c>
    </row>
    <row r="112">
      <c r="A112" s="24" t="s">
        <v>488</v>
      </c>
      <c r="B112" s="26" t="s">
        <v>489</v>
      </c>
      <c r="C112" s="24" t="s">
        <v>490</v>
      </c>
      <c r="D112" s="27">
        <v>41991.0</v>
      </c>
      <c r="E112" s="22">
        <v>0.0</v>
      </c>
      <c r="F112" s="22">
        <v>1.0</v>
      </c>
      <c r="G112" s="22">
        <v>0.0</v>
      </c>
      <c r="H112" s="23" t="str">
        <f>HYPERLINK("https://www.linkedin.com/pulse/say-hormone-disrupting-helen-lynn?trkInfo=VSRPsearchId%3A2570994291466808490378%2CVSRPtargetId%3A8113008599989631046%2CVSRPcmpt%3Aprimary&amp;trk=vsrp_influencer_content_res_name","https://www.linkedin.com/pulse/say-hormone-disrupting-helen-lynn?trkInfo=VSRPsearchId%3A2570994291466808490378%2CVSRPtargetId%3A8113008599989631046%2CVSRPcmpt%3Aprimary&amp;trk=vsrp_influencer_content_res_name")</f>
        <v>https://www.linkedin.com/pulse/say-hormone-disrupting-helen-lynn?trkInfo=VSRPsearchId%3A2570994291466808490378%2CVSRPtargetId%3A8113008599989631046%2CVSRPcmpt%3Aprimary&amp;trk=vsrp_influencer_content_res_name</v>
      </c>
      <c r="I112" s="23" t="str">
        <f>HYPERLINK("https://media.licdn.com/mpr/mpr/shrink_200_200/p/2/000/2aa/252/3dc6c1f.jpg","https://media.licdn.com/mpr/mpr/shrink_200_200/p/2/000/2aa/252/3dc6c1f.jpg")</f>
        <v>https://media.licdn.com/mpr/mpr/shrink_200_200/p/2/000/2aa/252/3dc6c1f.jpg</v>
      </c>
    </row>
    <row r="113">
      <c r="A113" s="24" t="s">
        <v>491</v>
      </c>
      <c r="B113" s="26" t="s">
        <v>492</v>
      </c>
      <c r="C113" s="24" t="s">
        <v>493</v>
      </c>
      <c r="D113" s="27">
        <v>42474.0</v>
      </c>
      <c r="E113" s="22">
        <v>3.0</v>
      </c>
      <c r="F113" s="22">
        <v>0.0</v>
      </c>
      <c r="G113" s="22">
        <v>1.0</v>
      </c>
      <c r="H113" s="23" t="str">
        <f>HYPERLINK("https://www.linkedin.com/pulse/transatlantic-trade-proposal-could-increase-toxic-use-paul-shumovsky?trk=vsrp_influencer_content_res_name&amp;trkInfo=VSRPsearchId%3A2570994291466808490378%2CVSRPtargetId%3A8280562520194307706%2CVSRPcmpt%3Aprimary","https://www.linkedin.com/pulse/transatlantic-trade-proposal-could-increase-toxic-use-paul-shumovsky?trk=vsrp_influencer_content_res_name&amp;trkInfo=VSRPsearchId%3A2570994291466808490378%2CVSRPtargetId%3A8280562520194307706%2CVSRPcmpt%3Aprimary")</f>
        <v>https://www.linkedin.com/pulse/transatlantic-trade-proposal-could-increase-toxic-use-paul-shumovsky?trk=vsrp_influencer_content_res_name&amp;trkInfo=VSRPsearchId%3A2570994291466808490378%2CVSRPtargetId%3A8280562520194307706%2CVSRPcmpt%3Aprimary</v>
      </c>
      <c r="I113" s="23" t="str">
        <f t="shared" ref="I113:I114" si="3">HYPERLINK("https://media.licdn.com/mpr/mpr/shrink_200_200/p/6/005/0b3/010/3396621.jpg","https://media.licdn.com/mpr/mpr/shrink_200_200/p/6/005/0b3/010/3396621.jpg")</f>
        <v>https://media.licdn.com/mpr/mpr/shrink_200_200/p/6/005/0b3/010/3396621.jpg</v>
      </c>
    </row>
    <row r="114">
      <c r="A114" s="24" t="s">
        <v>494</v>
      </c>
      <c r="B114" s="26" t="s">
        <v>492</v>
      </c>
      <c r="C114" s="24" t="s">
        <v>493</v>
      </c>
      <c r="D114" s="27">
        <v>42407.0</v>
      </c>
      <c r="E114" s="22">
        <v>1.0</v>
      </c>
      <c r="F114" s="22">
        <v>0.0</v>
      </c>
      <c r="G114" s="22">
        <v>0.0</v>
      </c>
      <c r="H114" s="23" t="str">
        <f>HYPERLINK("https://www.linkedin.com/pulse/why-organic-right-choice-parents-paul-shumovsky?trk=vsrp_influencer_content_res_name&amp;trkInfo=VSRPsearchId%3A2570994291466808490378%2CVSRPtargetId%3A8570365823074716998%2CVSRPcmpt%3Aprimary","https://www.linkedin.com/pulse/why-organic-right-choice-parents-paul-shumovsky?trk=vsrp_influencer_content_res_name&amp;trkInfo=VSRPsearchId%3A2570994291466808490378%2CVSRPtargetId%3A8570365823074716998%2CVSRPcmpt%3Aprimary")</f>
        <v>https://www.linkedin.com/pulse/why-organic-right-choice-parents-paul-shumovsky?trk=vsrp_influencer_content_res_name&amp;trkInfo=VSRPsearchId%3A2570994291466808490378%2CVSRPtargetId%3A8570365823074716998%2CVSRPcmpt%3Aprimary</v>
      </c>
      <c r="I114" s="23" t="str">
        <f t="shared" si="3"/>
        <v>https://media.licdn.com/mpr/mpr/shrink_200_200/p/6/005/0b3/010/3396621.jpg</v>
      </c>
    </row>
    <row r="115">
      <c r="A115" s="24" t="s">
        <v>495</v>
      </c>
      <c r="B115" s="26" t="s">
        <v>496</v>
      </c>
      <c r="C115" s="24" t="s">
        <v>497</v>
      </c>
      <c r="D115" s="27">
        <v>42431.0</v>
      </c>
      <c r="E115" s="22">
        <v>1.0</v>
      </c>
      <c r="F115" s="22">
        <v>0.0</v>
      </c>
      <c r="G115" s="22">
        <v>1.0</v>
      </c>
      <c r="H115" s="23" t="str">
        <f>HYPERLINK("https://www.linkedin.com/pulse/what-hormone-disrupters-mary-prefontaine-heim-r-ph-faafm?trkInfo=VSRPsearchId%3A2570994291466808490378%2CVSRPtargetId%3A7022311473681348700%2CVSRPcmpt%3Aprimary&amp;trk=vsrp_influencer_content_res_name","https://www.linkedin.com/pulse/what-hormone-disrupters-mary-prefontaine-heim-r-ph-faafm?trkInfo=VSRPsearchId%3A2570994291466808490378%2CVSRPtargetId%3A7022311473681348700%2CVSRPcmpt%3Aprimary&amp;trk=vsrp_influencer_content_res_name")</f>
        <v>https://www.linkedin.com/pulse/what-hormone-disrupters-mary-prefontaine-heim-r-ph-faafm?trkInfo=VSRPsearchId%3A2570994291466808490378%2CVSRPtargetId%3A7022311473681348700%2CVSRPcmpt%3Aprimary&amp;trk=vsrp_influencer_content_res_name</v>
      </c>
      <c r="I115" s="23" t="str">
        <f>HYPERLINK("https://media.licdn.com/mpr/mpr/shrink_200_200/p/4/000/169/1fa/32c292b.jpg","https://media.licdn.com/mpr/mpr/shrink_200_200/p/4/000/169/1fa/32c292b.jpg")</f>
        <v>https://media.licdn.com/mpr/mpr/shrink_200_200/p/4/000/169/1fa/32c292b.jpg</v>
      </c>
    </row>
    <row r="116">
      <c r="A116" s="24" t="s">
        <v>498</v>
      </c>
      <c r="B116" s="26" t="s">
        <v>499</v>
      </c>
      <c r="C116" s="24" t="s">
        <v>500</v>
      </c>
      <c r="D116" s="27">
        <v>42195.0</v>
      </c>
      <c r="E116" s="22">
        <v>2.0</v>
      </c>
      <c r="F116" s="22">
        <v>0.0</v>
      </c>
      <c r="G116" s="22">
        <v>0.0</v>
      </c>
      <c r="H116" s="23" t="str">
        <f>HYPERLINK("https://www.linkedin.com/pulse/do-you-know-whats-your-cosmetics-louise-bowers?trkInfo=VSRPsearchId%3A2570994291466808514448%2CVSRPtargetId%3A6959624244475634223%2CVSRPcmpt%3Aprimary&amp;trk=vsrp_influencer_content_res_name","https://www.linkedin.com/pulse/do-you-know-whats-your-cosmetics-louise-bowers?trkInfo=VSRPsearchId%3A2570994291466808514448%2CVSRPtargetId%3A6959624244475634223%2CVSRPcmpt%3Aprimary&amp;trk=vsrp_influencer_content_res_name")</f>
        <v>https://www.linkedin.com/pulse/do-you-know-whats-your-cosmetics-louise-bowers?trkInfo=VSRPsearchId%3A2570994291466808514448%2CVSRPtargetId%3A6959624244475634223%2CVSRPcmpt%3Aprimary&amp;trk=vsrp_influencer_content_res_name</v>
      </c>
      <c r="I116" s="23" t="str">
        <f>HYPERLINK("https://media.licdn.com/mpr/mpr/shrink_200_200/AAEAAQAAAAAAAANRAAAAJDRiMzQ3MTA0LTUzZDAtNDMwYi1iMWJkLTJlYTdlYTlkY2RiOQ.jpg","https://media.licdn.com/mpr/mpr/shrink_200_200/AAEAAQAAAAAAAANRAAAAJDRiMzQ3MTA0LTUzZDAtNDMwYi1iMWJkLTJlYTdlYTlkY2RiOQ.jpg")</f>
        <v>https://media.licdn.com/mpr/mpr/shrink_200_200/AAEAAQAAAAAAAANRAAAAJDRiMzQ3MTA0LTUzZDAtNDMwYi1iMWJkLTJlYTdlYTlkY2RiOQ.jpg</v>
      </c>
    </row>
    <row r="117">
      <c r="A117" s="24" t="s">
        <v>501</v>
      </c>
      <c r="B117" s="26" t="s">
        <v>502</v>
      </c>
      <c r="C117" s="24" t="s">
        <v>503</v>
      </c>
      <c r="D117" s="27">
        <v>42430.0</v>
      </c>
      <c r="E117" s="22">
        <v>1.0</v>
      </c>
      <c r="F117" s="22">
        <v>0.0</v>
      </c>
      <c r="G117" s="22">
        <v>0.0</v>
      </c>
      <c r="H117" s="23" t="str">
        <f>HYPERLINK("https://www.linkedin.com/pulse/chemical-exposure-may-linked-rising-rates-diabetes-dr-kate?trkInfo=VSRPsearchId%3A2570994291466808563280%2CVSRPtargetId%3A7686575975227540421%2CVSRPcmpt%3Aprimary&amp;trk=vsrp_influencer_content_res_name","https://www.linkedin.com/pulse/chemical-exposure-may-linked-rising-rates-diabetes-dr-kate?trkInfo=VSRPsearchId%3A2570994291466808563280%2CVSRPtargetId%3A7686575975227540421%2CVSRPcmpt%3Aprimary&amp;trk=vsrp_influencer_content_res_name")</f>
        <v>https://www.linkedin.com/pulse/chemical-exposure-may-linked-rising-rates-diabetes-dr-kate?trkInfo=VSRPsearchId%3A2570994291466808563280%2CVSRPtargetId%3A7686575975227540421%2CVSRPcmpt%3Aprimary&amp;trk=vsrp_influencer_content_res_name</v>
      </c>
      <c r="I117" s="23" t="str">
        <f>HYPERLINK("https://media.licdn.com/mpr/mpr/shrink_200_200/AAEAAQAAAAAAAAe5AAAAJDI4Njk1YmExLTBmMTgtNGY2Mi1iMjdlLWJhMjA3OTM3YjFlMQ.jpg","https://media.licdn.com/mpr/mpr/shrink_200_200/AAEAAQAAAAAAAAe5AAAAJDI4Njk1YmExLTBmMTgtNGY2Mi1iMjdlLWJhMjA3OTM3YjFlMQ.jpg")</f>
        <v>https://media.licdn.com/mpr/mpr/shrink_200_200/AAEAAQAAAAAAAAe5AAAAJDI4Njk1YmExLTBmMTgtNGY2Mi1iMjdlLWJhMjA3OTM3YjFlMQ.jpg</v>
      </c>
    </row>
    <row r="118">
      <c r="A118" s="24" t="s">
        <v>504</v>
      </c>
      <c r="B118" s="26" t="s">
        <v>505</v>
      </c>
      <c r="C118" s="24" t="s">
        <v>506</v>
      </c>
      <c r="D118" s="27">
        <v>42029.0</v>
      </c>
      <c r="E118" s="22">
        <v>0.0</v>
      </c>
      <c r="F118" s="22">
        <v>0.0</v>
      </c>
      <c r="G118" s="22">
        <v>0.0</v>
      </c>
      <c r="H118" s="23" t="str">
        <f>HYPERLINK("https://www.linkedin.com/pulse/possible-personal-scents-creating-thyroid-disease-dr-nels-chellen?trkInfo=VSRPsearchId%3A2570994291466808563280%2CVSRPtargetId%3A7398336832514715325%2CVSRPcmpt%3Aprimary&amp;trk=vsrp_influencer_content_res_name","https://www.linkedin.com/pulse/possible-personal-scents-creating-thyroid-disease-dr-nels-chellen?trkInfo=VSRPsearchId%3A2570994291466808563280%2CVSRPtargetId%3A7398336832514715325%2CVSRPcmpt%3Aprimary&amp;trk=vsrp_influencer_content_res_name")</f>
        <v>https://www.linkedin.com/pulse/possible-personal-scents-creating-thyroid-disease-dr-nels-chellen?trkInfo=VSRPsearchId%3A2570994291466808563280%2CVSRPtargetId%3A7398336832514715325%2CVSRPcmpt%3Aprimary&amp;trk=vsrp_influencer_content_res_name</v>
      </c>
      <c r="I118" s="23" t="str">
        <f>HYPERLINK("https://media.licdn.com/mpr/mpr/shrink_200_200/p/6/005/0a1/1f0/31eb4b1.jpg","https://media.licdn.com/mpr/mpr/shrink_200_200/p/6/005/0a1/1f0/31eb4b1.jpg")</f>
        <v>https://media.licdn.com/mpr/mpr/shrink_200_200/p/6/005/0a1/1f0/31eb4b1.jpg</v>
      </c>
    </row>
    <row r="119">
      <c r="A119" s="24" t="s">
        <v>507</v>
      </c>
      <c r="B119" s="26" t="s">
        <v>508</v>
      </c>
      <c r="C119" s="24" t="s">
        <v>509</v>
      </c>
      <c r="D119" s="27">
        <v>42504.0</v>
      </c>
      <c r="E119" s="22">
        <v>4.0</v>
      </c>
      <c r="F119" s="22">
        <v>0.0</v>
      </c>
      <c r="G119" s="22">
        <v>0.0</v>
      </c>
      <c r="H119" s="23" t="str">
        <f>HYPERLINK("https://www.linkedin.com/pulse/precision-evaluation-environmental-chemical-risk-using-lewis-perdue?trkInfo=VSRPsearchId%3A2570994291466808600172%2CVSRPtargetId%3A9139795124778961485%2CVSRPcmpt%3Aprimary&amp;trk=vsrp_influencer_content_res_name","https://www.linkedin.com/pulse/precision-evaluation-environmental-chemical-risk-using-lewis-perdue?trkInfo=VSRPsearchId%3A2570994291466808600172%2CVSRPtargetId%3A9139795124778961485%2CVSRPcmpt%3Aprimary&amp;trk=vsrp_influencer_content_res_name")</f>
        <v>https://www.linkedin.com/pulse/precision-evaluation-environmental-chemical-risk-using-lewis-perdue?trkInfo=VSRPsearchId%3A2570994291466808600172%2CVSRPtargetId%3A9139795124778961485%2CVSRPcmpt%3Aprimary&amp;trk=vsrp_influencer_content_res_name</v>
      </c>
      <c r="I119" s="23" t="str">
        <f>HYPERLINK("https://media.licdn.com/mpr/mpr/shrink_200_200/p/3/000/003/258/1a38cca.jpg","https://media.licdn.com/mpr/mpr/shrink_200_200/p/3/000/003/258/1a38cca.jpg")</f>
        <v>https://media.licdn.com/mpr/mpr/shrink_200_200/p/3/000/003/258/1a38cca.jpg</v>
      </c>
    </row>
    <row r="120">
      <c r="A120" s="24" t="s">
        <v>510</v>
      </c>
      <c r="B120" s="26" t="s">
        <v>511</v>
      </c>
      <c r="C120" s="24" t="s">
        <v>512</v>
      </c>
      <c r="D120" s="27">
        <v>42171.0</v>
      </c>
      <c r="E120" s="22">
        <v>3.0</v>
      </c>
      <c r="F120" s="22">
        <v>1.0</v>
      </c>
      <c r="G120" s="22">
        <v>0.0</v>
      </c>
      <c r="H120" s="23" t="str">
        <f>HYPERLINK("https://www.linkedin.com/pulse/whats-your-clothes-dryer-tarsha-burn?trkInfo=VSRPsearchId%3A2570994291466808600172%2CVSRPtargetId%3A7222827443675189713%2CVSRPcmpt%3Aprimary&amp;trk=vsrp_influencer_content_res_name","https://www.linkedin.com/pulse/whats-your-clothes-dryer-tarsha-burn?trkInfo=VSRPsearchId%3A2570994291466808600172%2CVSRPtargetId%3A7222827443675189713%2CVSRPcmpt%3Aprimary&amp;trk=vsrp_influencer_content_res_name")</f>
        <v>https://www.linkedin.com/pulse/whats-your-clothes-dryer-tarsha-burn?trkInfo=VSRPsearchId%3A2570994291466808600172%2CVSRPtargetId%3A7222827443675189713%2CVSRPcmpt%3Aprimary&amp;trk=vsrp_influencer_content_res_name</v>
      </c>
      <c r="I120" s="23" t="str">
        <f>HYPERLINK("https://media.licdn.com/mpr/mpr/shrink_200_200/AAEAAQAAAAAAAAgQAAAAJDZjNTZiOGI2LWYyYWMtNDk2OC1hNjUzLTk3OTdiOGU4MTY5Nw.jpg","https://media.licdn.com/mpr/mpr/shrink_200_200/AAEAAQAAAAAAAAgQAAAAJDZjNTZiOGI2LWYyYWMtNDk2OC1hNjUzLTk3OTdiOGU4MTY5Nw.jpg")</f>
        <v>https://media.licdn.com/mpr/mpr/shrink_200_200/AAEAAQAAAAAAAAgQAAAAJDZjNTZiOGI2LWYyYWMtNDk2OC1hNjUzLTk3OTdiOGU4MTY5Nw.jpg</v>
      </c>
    </row>
    <row r="121">
      <c r="A121" s="24" t="s">
        <v>513</v>
      </c>
      <c r="B121" s="26" t="s">
        <v>514</v>
      </c>
      <c r="C121" s="24" t="s">
        <v>515</v>
      </c>
      <c r="D121" s="27">
        <v>42297.0</v>
      </c>
      <c r="E121" s="22">
        <v>6.0</v>
      </c>
      <c r="F121" s="22">
        <v>0.0</v>
      </c>
      <c r="G121" s="22">
        <v>1.0</v>
      </c>
      <c r="H121" s="23" t="str">
        <f>HYPERLINK("https://www.linkedin.com/pulse/my-latest-insight-ecowatch-stop-giving-cancer-patients-karuna-jaggar?trkInfo=VSRPsearchId%3A2570994291466808616493%2CVSRPtargetId%3A7962818492827104240%2CVSRPcmpt%3Aprimary&amp;trk=vsrp_influencer_content_res_name","https://www.linkedin.com/pulse/my-latest-insight-ecowatch-stop-giving-cancer-patients-karuna-jaggar?trkInfo=VSRPsearchId%3A2570994291466808616493%2CVSRPtargetId%3A7962818492827104240%2CVSRPcmpt%3Aprimary&amp;trk=vsrp_influencer_content_res_name")</f>
        <v>https://www.linkedin.com/pulse/my-latest-insight-ecowatch-stop-giving-cancer-patients-karuna-jaggar?trkInfo=VSRPsearchId%3A2570994291466808616493%2CVSRPtargetId%3A7962818492827104240%2CVSRPcmpt%3Aprimary&amp;trk=vsrp_influencer_content_res_name</v>
      </c>
      <c r="I121" s="23" t="str">
        <f>HYPERLINK("https://media.licdn.com/mpr/mpr/shrink_200_200/AAEAAQAAAAAAAAbDAAAAJDk2NmY3ZWJjLTRlOGEtNDU3OC05MDk2LTY2NzJlNGU5ZDY0ZA.jpg","https://media.licdn.com/mpr/mpr/shrink_200_200/AAEAAQAAAAAAAAbDAAAAJDk2NmY3ZWJjLTRlOGEtNDU3OC05MDk2LTY2NzJlNGU5ZDY0ZA.jpg")</f>
        <v>https://media.licdn.com/mpr/mpr/shrink_200_200/AAEAAQAAAAAAAAbDAAAAJDk2NmY3ZWJjLTRlOGEtNDU3OC05MDk2LTY2NzJlNGU5ZDY0ZA.jpg</v>
      </c>
    </row>
    <row r="122">
      <c r="A122" s="2"/>
      <c r="B122" s="2"/>
      <c r="C122" s="2"/>
      <c r="D122" s="7"/>
      <c r="E122" s="2"/>
      <c r="F122" s="2"/>
      <c r="G122" s="2"/>
      <c r="H122" s="2"/>
      <c r="I122" s="2"/>
    </row>
    <row r="123">
      <c r="A123" s="20"/>
      <c r="B123" s="20"/>
      <c r="C123" s="20"/>
      <c r="D123" s="29"/>
      <c r="E123" s="20"/>
      <c r="H123" s="20"/>
      <c r="I123" s="20"/>
    </row>
    <row r="124">
      <c r="A124" s="20"/>
      <c r="B124" s="20"/>
      <c r="C124" s="20"/>
      <c r="D124" s="29"/>
      <c r="E124" s="20"/>
      <c r="H124" s="20"/>
      <c r="I124" s="20"/>
    </row>
    <row r="125">
      <c r="A125" s="20"/>
      <c r="B125" s="20"/>
      <c r="C125" s="20"/>
      <c r="D125" s="29"/>
      <c r="E125" s="20"/>
      <c r="H125" s="20"/>
      <c r="I125" s="20"/>
    </row>
    <row r="126">
      <c r="A126" s="20"/>
      <c r="B126" s="20"/>
      <c r="C126" s="20"/>
      <c r="D126" s="29"/>
      <c r="E126" s="20"/>
      <c r="H126" s="20"/>
      <c r="I126" s="20"/>
    </row>
    <row r="127">
      <c r="A127" s="20"/>
      <c r="B127" s="20"/>
      <c r="C127" s="20"/>
      <c r="D127" s="29"/>
      <c r="E127" s="20"/>
      <c r="H127" s="20"/>
      <c r="I127" s="20"/>
    </row>
    <row r="128">
      <c r="A128" s="20"/>
      <c r="B128" s="20"/>
      <c r="C128" s="20"/>
      <c r="D128" s="29"/>
      <c r="E128" s="20"/>
      <c r="H128" s="20"/>
      <c r="I128" s="20"/>
    </row>
    <row r="129">
      <c r="A129" s="20"/>
      <c r="B129" s="20"/>
      <c r="C129" s="20"/>
      <c r="D129" s="29"/>
      <c r="E129" s="20"/>
      <c r="H129" s="20"/>
      <c r="I129" s="20"/>
    </row>
    <row r="130">
      <c r="A130" s="20"/>
      <c r="B130" s="20"/>
      <c r="C130" s="20"/>
      <c r="D130" s="29"/>
      <c r="E130" s="20"/>
      <c r="H130" s="20"/>
      <c r="I130" s="20"/>
    </row>
    <row r="131">
      <c r="A131" s="20"/>
      <c r="B131" s="20"/>
      <c r="C131" s="20"/>
      <c r="D131" s="29"/>
      <c r="E131" s="20"/>
      <c r="H131" s="20"/>
      <c r="I131" s="20"/>
    </row>
    <row r="132">
      <c r="A132" s="20"/>
      <c r="B132" s="20"/>
      <c r="C132" s="20"/>
      <c r="D132" s="29"/>
      <c r="E132" s="20"/>
      <c r="H132" s="20"/>
      <c r="I132" s="20"/>
    </row>
    <row r="133">
      <c r="A133" s="20"/>
      <c r="B133" s="20"/>
      <c r="C133" s="20"/>
      <c r="D133" s="29"/>
      <c r="E133" s="20"/>
      <c r="H133" s="20"/>
      <c r="I133" s="20"/>
    </row>
    <row r="134">
      <c r="A134" s="20"/>
      <c r="B134" s="20"/>
      <c r="C134" s="20"/>
      <c r="D134" s="29"/>
      <c r="E134" s="20"/>
      <c r="H134" s="20"/>
      <c r="I134" s="20"/>
    </row>
    <row r="135">
      <c r="A135" s="20"/>
      <c r="B135" s="20"/>
      <c r="C135" s="20"/>
      <c r="D135" s="29"/>
      <c r="E135" s="20"/>
      <c r="H135" s="20"/>
      <c r="I135" s="20"/>
    </row>
    <row r="136">
      <c r="A136" s="20"/>
      <c r="B136" s="20"/>
      <c r="C136" s="20"/>
      <c r="D136" s="29"/>
      <c r="E136" s="20"/>
      <c r="H136" s="20"/>
      <c r="I136" s="20"/>
    </row>
    <row r="137">
      <c r="A137" s="20"/>
      <c r="B137" s="20"/>
      <c r="C137" s="20"/>
      <c r="D137" s="29"/>
      <c r="E137" s="20"/>
      <c r="H137" s="20"/>
      <c r="I137" s="20"/>
    </row>
    <row r="138">
      <c r="A138" s="20"/>
      <c r="B138" s="20"/>
      <c r="C138" s="20"/>
      <c r="D138" s="29"/>
      <c r="E138" s="20"/>
      <c r="H138" s="20"/>
      <c r="I138" s="20"/>
    </row>
    <row r="139">
      <c r="A139" s="20"/>
      <c r="B139" s="20"/>
      <c r="C139" s="20"/>
      <c r="D139" s="29"/>
      <c r="E139" s="20"/>
      <c r="H139" s="20"/>
      <c r="I139" s="20"/>
    </row>
    <row r="140">
      <c r="A140" s="20"/>
      <c r="B140" s="20"/>
      <c r="C140" s="20"/>
      <c r="D140" s="29"/>
      <c r="E140" s="20"/>
      <c r="H140" s="20"/>
      <c r="I140" s="20"/>
    </row>
    <row r="141">
      <c r="A141" s="20"/>
      <c r="B141" s="20"/>
      <c r="C141" s="20"/>
      <c r="D141" s="29"/>
      <c r="E141" s="20"/>
      <c r="H141" s="20"/>
      <c r="I141" s="20"/>
    </row>
    <row r="142">
      <c r="A142" s="20"/>
      <c r="B142" s="20"/>
      <c r="C142" s="20"/>
      <c r="D142" s="29"/>
      <c r="E142" s="20"/>
      <c r="H142" s="20"/>
      <c r="I142" s="20"/>
    </row>
    <row r="143">
      <c r="A143" s="20"/>
      <c r="B143" s="20"/>
      <c r="C143" s="20"/>
      <c r="D143" s="29"/>
      <c r="E143" s="20"/>
      <c r="H143" s="20"/>
      <c r="I143" s="20"/>
    </row>
    <row r="144">
      <c r="A144" s="20"/>
      <c r="B144" s="20"/>
      <c r="C144" s="20"/>
      <c r="D144" s="29"/>
      <c r="E144" s="20"/>
      <c r="H144" s="20"/>
      <c r="I144" s="20"/>
    </row>
    <row r="145">
      <c r="A145" s="20"/>
      <c r="B145" s="20"/>
      <c r="C145" s="20"/>
      <c r="D145" s="29"/>
      <c r="E145" s="20"/>
      <c r="H145" s="20"/>
      <c r="I145" s="20"/>
    </row>
    <row r="146">
      <c r="A146" s="20"/>
      <c r="B146" s="20"/>
      <c r="C146" s="20"/>
      <c r="D146" s="29"/>
      <c r="E146" s="20"/>
      <c r="H146" s="20"/>
      <c r="I146" s="20"/>
    </row>
    <row r="147">
      <c r="A147" s="20"/>
      <c r="B147" s="20"/>
      <c r="C147" s="20"/>
      <c r="D147" s="29"/>
      <c r="E147" s="20"/>
      <c r="H147" s="20"/>
      <c r="I147" s="20"/>
    </row>
    <row r="148">
      <c r="A148" s="20"/>
      <c r="B148" s="20"/>
      <c r="C148" s="20"/>
      <c r="D148" s="29"/>
      <c r="E148" s="20"/>
      <c r="H148" s="20"/>
      <c r="I148" s="20"/>
    </row>
    <row r="149">
      <c r="A149" s="20"/>
      <c r="B149" s="20"/>
      <c r="C149" s="20"/>
      <c r="D149" s="29"/>
      <c r="E149" s="20"/>
      <c r="H149" s="20"/>
      <c r="I149" s="20"/>
    </row>
    <row r="150">
      <c r="A150" s="20"/>
      <c r="B150" s="20"/>
      <c r="C150" s="20"/>
      <c r="D150" s="29"/>
      <c r="E150" s="20"/>
      <c r="H150" s="20"/>
      <c r="I150" s="20"/>
    </row>
    <row r="151">
      <c r="A151" s="20"/>
      <c r="B151" s="20"/>
      <c r="C151" s="20"/>
      <c r="D151" s="29"/>
      <c r="E151" s="20"/>
      <c r="H151" s="20"/>
      <c r="I151" s="20"/>
    </row>
    <row r="152">
      <c r="A152" s="20"/>
      <c r="B152" s="20"/>
      <c r="C152" s="20"/>
      <c r="D152" s="29"/>
      <c r="E152" s="20"/>
      <c r="H152" s="20"/>
      <c r="I152" s="20"/>
    </row>
    <row r="153">
      <c r="A153" s="20"/>
      <c r="B153" s="20"/>
      <c r="C153" s="20"/>
      <c r="D153" s="29"/>
      <c r="E153" s="20"/>
      <c r="H153" s="20"/>
      <c r="I153" s="20"/>
    </row>
    <row r="154">
      <c r="A154" s="20"/>
      <c r="B154" s="20"/>
      <c r="C154" s="20"/>
      <c r="D154" s="29"/>
      <c r="E154" s="20"/>
      <c r="H154" s="20"/>
      <c r="I154" s="20"/>
    </row>
    <row r="155">
      <c r="A155" s="20"/>
      <c r="B155" s="20"/>
      <c r="C155" s="20"/>
      <c r="D155" s="29"/>
      <c r="E155" s="20"/>
      <c r="H155" s="20"/>
      <c r="I155" s="20"/>
    </row>
    <row r="156">
      <c r="A156" s="20"/>
      <c r="B156" s="20"/>
      <c r="C156" s="20"/>
      <c r="D156" s="29"/>
      <c r="E156" s="20"/>
      <c r="H156" s="20"/>
      <c r="I156" s="20"/>
    </row>
    <row r="157">
      <c r="A157" s="20"/>
      <c r="B157" s="20"/>
      <c r="C157" s="20"/>
      <c r="D157" s="29"/>
      <c r="E157" s="20"/>
      <c r="H157" s="20"/>
      <c r="I157" s="20"/>
    </row>
    <row r="158">
      <c r="A158" s="20"/>
      <c r="B158" s="20"/>
      <c r="C158" s="20"/>
      <c r="D158" s="29"/>
      <c r="E158" s="20"/>
      <c r="H158" s="20"/>
      <c r="I158" s="20"/>
    </row>
    <row r="159">
      <c r="A159" s="20"/>
      <c r="B159" s="20"/>
      <c r="C159" s="20"/>
      <c r="D159" s="29"/>
      <c r="E159" s="20"/>
      <c r="H159" s="20"/>
      <c r="I159" s="20"/>
    </row>
    <row r="160">
      <c r="A160" s="20"/>
      <c r="B160" s="20"/>
      <c r="C160" s="20"/>
      <c r="D160" s="29"/>
      <c r="E160" s="20"/>
      <c r="H160" s="20"/>
      <c r="I160" s="20"/>
    </row>
    <row r="161">
      <c r="A161" s="20"/>
      <c r="B161" s="20"/>
      <c r="C161" s="20"/>
      <c r="D161" s="29"/>
      <c r="E161" s="20"/>
      <c r="H161" s="20"/>
      <c r="I161" s="20"/>
    </row>
    <row r="162">
      <c r="A162" s="20"/>
      <c r="B162" s="20"/>
      <c r="C162" s="20"/>
      <c r="D162" s="29"/>
      <c r="E162" s="20"/>
      <c r="H162" s="20"/>
      <c r="I162" s="20"/>
    </row>
    <row r="163">
      <c r="A163" s="20"/>
      <c r="B163" s="20"/>
      <c r="C163" s="20"/>
      <c r="D163" s="29"/>
      <c r="E163" s="20"/>
      <c r="H163" s="20"/>
      <c r="I163" s="20"/>
    </row>
    <row r="164">
      <c r="A164" s="20"/>
      <c r="B164" s="20"/>
      <c r="C164" s="20"/>
      <c r="D164" s="29"/>
      <c r="E164" s="20"/>
      <c r="H164" s="20"/>
      <c r="I164" s="20"/>
    </row>
    <row r="165">
      <c r="A165" s="20"/>
      <c r="B165" s="20"/>
      <c r="C165" s="20"/>
      <c r="D165" s="29"/>
      <c r="E165" s="20"/>
      <c r="H165" s="20"/>
      <c r="I165" s="20"/>
    </row>
    <row r="166">
      <c r="A166" s="20"/>
      <c r="B166" s="20"/>
      <c r="C166" s="20"/>
      <c r="D166" s="29"/>
      <c r="E166" s="20"/>
      <c r="H166" s="20"/>
      <c r="I166" s="20"/>
    </row>
    <row r="167">
      <c r="A167" s="20"/>
      <c r="B167" s="20"/>
      <c r="C167" s="20"/>
      <c r="D167" s="29"/>
      <c r="E167" s="20"/>
      <c r="H167" s="20"/>
      <c r="I167" s="20"/>
    </row>
    <row r="168">
      <c r="A168" s="20"/>
      <c r="B168" s="20"/>
      <c r="C168" s="20"/>
      <c r="D168" s="29"/>
      <c r="E168" s="20"/>
      <c r="H168" s="20"/>
      <c r="I168" s="20"/>
    </row>
    <row r="169">
      <c r="A169" s="20"/>
      <c r="B169" s="20"/>
      <c r="C169" s="20"/>
      <c r="D169" s="29"/>
      <c r="E169" s="20"/>
      <c r="H169" s="20"/>
      <c r="I169" s="20"/>
    </row>
    <row r="170">
      <c r="A170" s="20"/>
      <c r="B170" s="20"/>
      <c r="C170" s="20"/>
      <c r="D170" s="29"/>
      <c r="E170" s="20"/>
      <c r="H170" s="20"/>
      <c r="I170" s="20"/>
    </row>
    <row r="171">
      <c r="A171" s="20"/>
      <c r="B171" s="20"/>
      <c r="C171" s="20"/>
      <c r="D171" s="29"/>
      <c r="E171" s="20"/>
      <c r="H171" s="20"/>
      <c r="I171" s="20"/>
    </row>
    <row r="172">
      <c r="A172" s="20"/>
      <c r="B172" s="20"/>
      <c r="C172" s="20"/>
      <c r="D172" s="29"/>
      <c r="E172" s="20"/>
      <c r="H172" s="20"/>
      <c r="I172" s="20"/>
    </row>
    <row r="173">
      <c r="A173" s="20"/>
      <c r="B173" s="20"/>
      <c r="C173" s="20"/>
      <c r="D173" s="29"/>
      <c r="E173" s="20"/>
      <c r="H173" s="20"/>
      <c r="I173" s="20"/>
    </row>
    <row r="174">
      <c r="A174" s="20"/>
      <c r="B174" s="20"/>
      <c r="C174" s="20"/>
      <c r="D174" s="29"/>
      <c r="E174" s="20"/>
      <c r="H174" s="20"/>
      <c r="I174" s="20"/>
    </row>
    <row r="175">
      <c r="A175" s="20"/>
      <c r="B175" s="20"/>
      <c r="C175" s="20"/>
      <c r="D175" s="29"/>
      <c r="E175" s="20"/>
      <c r="H175" s="20"/>
      <c r="I175" s="20"/>
    </row>
    <row r="176">
      <c r="A176" s="20"/>
      <c r="B176" s="20"/>
      <c r="C176" s="20"/>
      <c r="D176" s="29"/>
      <c r="E176" s="20"/>
      <c r="H176" s="20"/>
      <c r="I176" s="20"/>
    </row>
    <row r="177">
      <c r="A177" s="20"/>
      <c r="B177" s="20"/>
      <c r="C177" s="20"/>
      <c r="D177" s="29"/>
      <c r="E177" s="20"/>
      <c r="H177" s="20"/>
      <c r="I177" s="20"/>
    </row>
    <row r="178">
      <c r="A178" s="20"/>
      <c r="B178" s="20"/>
      <c r="C178" s="20"/>
      <c r="D178" s="29"/>
      <c r="E178" s="20"/>
      <c r="H178" s="20"/>
      <c r="I178" s="20"/>
    </row>
    <row r="179">
      <c r="A179" s="20"/>
      <c r="B179" s="20"/>
      <c r="C179" s="20"/>
      <c r="D179" s="29"/>
      <c r="E179" s="20"/>
      <c r="H179" s="20"/>
      <c r="I179" s="20"/>
    </row>
    <row r="180">
      <c r="A180" s="20"/>
      <c r="B180" s="20"/>
      <c r="C180" s="20"/>
      <c r="D180" s="29"/>
      <c r="E180" s="20"/>
      <c r="H180" s="20"/>
      <c r="I180" s="20"/>
    </row>
    <row r="181">
      <c r="A181" s="20"/>
      <c r="B181" s="20"/>
      <c r="C181" s="20"/>
      <c r="D181" s="29"/>
      <c r="E181" s="20"/>
      <c r="H181" s="20"/>
      <c r="I181" s="20"/>
    </row>
    <row r="182">
      <c r="A182" s="20"/>
      <c r="B182" s="20"/>
      <c r="C182" s="20"/>
      <c r="D182" s="29"/>
      <c r="E182" s="20"/>
      <c r="H182" s="20"/>
      <c r="I182" s="20"/>
    </row>
    <row r="183">
      <c r="A183" s="20"/>
      <c r="B183" s="20"/>
      <c r="C183" s="20"/>
      <c r="D183" s="29"/>
      <c r="E183" s="20"/>
      <c r="H183" s="20"/>
      <c r="I183" s="20"/>
    </row>
    <row r="184">
      <c r="A184" s="20"/>
      <c r="B184" s="20"/>
      <c r="C184" s="20"/>
      <c r="D184" s="29"/>
      <c r="E184" s="20"/>
      <c r="H184" s="20"/>
      <c r="I184" s="20"/>
    </row>
    <row r="185">
      <c r="A185" s="20"/>
      <c r="B185" s="20"/>
      <c r="C185" s="20"/>
      <c r="D185" s="29"/>
      <c r="E185" s="20"/>
      <c r="H185" s="20"/>
      <c r="I185" s="20"/>
    </row>
    <row r="186">
      <c r="A186" s="20"/>
      <c r="B186" s="20"/>
      <c r="C186" s="20"/>
      <c r="D186" s="29"/>
      <c r="E186" s="20"/>
      <c r="H186" s="20"/>
      <c r="I186" s="20"/>
    </row>
    <row r="187">
      <c r="A187" s="20"/>
      <c r="B187" s="20"/>
      <c r="C187" s="20"/>
      <c r="D187" s="29"/>
      <c r="E187" s="20"/>
      <c r="H187" s="20"/>
      <c r="I187" s="20"/>
    </row>
    <row r="188">
      <c r="A188" s="20"/>
      <c r="B188" s="20"/>
      <c r="C188" s="20"/>
      <c r="D188" s="29"/>
      <c r="E188" s="20"/>
      <c r="H188" s="20"/>
      <c r="I188" s="20"/>
    </row>
    <row r="189">
      <c r="A189" s="20"/>
      <c r="B189" s="20"/>
      <c r="C189" s="20"/>
      <c r="D189" s="29"/>
      <c r="E189" s="20"/>
      <c r="H189" s="20"/>
      <c r="I189" s="20"/>
    </row>
    <row r="190">
      <c r="A190" s="20"/>
      <c r="B190" s="20"/>
      <c r="C190" s="20"/>
      <c r="D190" s="29"/>
      <c r="E190" s="20"/>
      <c r="H190" s="20"/>
      <c r="I190" s="20"/>
    </row>
    <row r="191">
      <c r="A191" s="20"/>
      <c r="B191" s="20"/>
      <c r="C191" s="20"/>
      <c r="D191" s="29"/>
      <c r="E191" s="20"/>
      <c r="H191" s="20"/>
      <c r="I191" s="20"/>
    </row>
    <row r="192">
      <c r="A192" s="20"/>
      <c r="B192" s="20"/>
      <c r="C192" s="20"/>
      <c r="D192" s="29"/>
      <c r="E192" s="20"/>
      <c r="H192" s="20"/>
      <c r="I192" s="20"/>
    </row>
    <row r="193">
      <c r="A193" s="20"/>
      <c r="B193" s="20"/>
      <c r="C193" s="20"/>
      <c r="D193" s="29"/>
      <c r="E193" s="20"/>
      <c r="H193" s="20"/>
      <c r="I193" s="20"/>
    </row>
    <row r="194">
      <c r="A194" s="20"/>
      <c r="B194" s="20"/>
      <c r="C194" s="20"/>
      <c r="D194" s="29"/>
      <c r="E194" s="20"/>
      <c r="H194" s="20"/>
      <c r="I194" s="20"/>
    </row>
    <row r="195">
      <c r="A195" s="20"/>
      <c r="B195" s="20"/>
      <c r="C195" s="20"/>
      <c r="D195" s="29"/>
      <c r="E195" s="20"/>
      <c r="H195" s="20"/>
      <c r="I195" s="20"/>
    </row>
    <row r="196">
      <c r="A196" s="20"/>
      <c r="B196" s="20"/>
      <c r="C196" s="20"/>
      <c r="D196" s="29"/>
      <c r="E196" s="20"/>
      <c r="H196" s="20"/>
      <c r="I196" s="20"/>
    </row>
    <row r="197">
      <c r="A197" s="20"/>
      <c r="B197" s="20"/>
      <c r="C197" s="20"/>
      <c r="D197" s="29"/>
      <c r="E197" s="20"/>
      <c r="H197" s="20"/>
      <c r="I197" s="20"/>
    </row>
    <row r="198">
      <c r="A198" s="20"/>
      <c r="B198" s="20"/>
      <c r="C198" s="20"/>
      <c r="D198" s="29"/>
      <c r="E198" s="20"/>
      <c r="H198" s="20"/>
      <c r="I198" s="20"/>
    </row>
    <row r="199">
      <c r="A199" s="20"/>
      <c r="B199" s="20"/>
      <c r="C199" s="20"/>
      <c r="D199" s="29"/>
      <c r="E199" s="20"/>
      <c r="H199" s="20"/>
      <c r="I199" s="20"/>
    </row>
    <row r="200">
      <c r="A200" s="20"/>
      <c r="B200" s="20"/>
      <c r="C200" s="20"/>
      <c r="D200" s="29"/>
      <c r="E200" s="20"/>
      <c r="H200" s="20"/>
      <c r="I200" s="20"/>
    </row>
    <row r="201">
      <c r="A201" s="20"/>
      <c r="B201" s="20"/>
      <c r="C201" s="20"/>
      <c r="D201" s="29"/>
      <c r="E201" s="20"/>
      <c r="H201" s="20"/>
      <c r="I201" s="20"/>
    </row>
    <row r="202">
      <c r="A202" s="20"/>
      <c r="B202" s="20"/>
      <c r="C202" s="20"/>
      <c r="D202" s="29"/>
      <c r="E202" s="20"/>
      <c r="H202" s="20"/>
      <c r="I202" s="20"/>
    </row>
    <row r="203">
      <c r="A203" s="20"/>
      <c r="B203" s="20"/>
      <c r="C203" s="20"/>
      <c r="D203" s="29"/>
      <c r="E203" s="20"/>
      <c r="H203" s="20"/>
      <c r="I203" s="20"/>
    </row>
    <row r="204">
      <c r="A204" s="20"/>
      <c r="B204" s="20"/>
      <c r="C204" s="20"/>
      <c r="D204" s="29"/>
      <c r="E204" s="20"/>
      <c r="H204" s="20"/>
      <c r="I204" s="20"/>
    </row>
    <row r="205">
      <c r="A205" s="20"/>
      <c r="B205" s="20"/>
      <c r="C205" s="20"/>
      <c r="D205" s="29"/>
      <c r="E205" s="20"/>
      <c r="H205" s="20"/>
      <c r="I205" s="20"/>
    </row>
    <row r="206">
      <c r="A206" s="20"/>
      <c r="B206" s="20"/>
      <c r="C206" s="20"/>
      <c r="D206" s="29"/>
      <c r="E206" s="20"/>
      <c r="H206" s="20"/>
      <c r="I206" s="20"/>
    </row>
    <row r="207">
      <c r="A207" s="20"/>
      <c r="B207" s="20"/>
      <c r="C207" s="20"/>
      <c r="D207" s="29"/>
      <c r="E207" s="20"/>
      <c r="H207" s="20"/>
      <c r="I207" s="20"/>
    </row>
    <row r="208">
      <c r="A208" s="20"/>
      <c r="B208" s="20"/>
      <c r="C208" s="20"/>
      <c r="D208" s="29"/>
      <c r="E208" s="20"/>
      <c r="H208" s="20"/>
      <c r="I208" s="20"/>
    </row>
    <row r="209">
      <c r="A209" s="20"/>
      <c r="B209" s="20"/>
      <c r="C209" s="20"/>
      <c r="D209" s="29"/>
      <c r="E209" s="20"/>
      <c r="H209" s="20"/>
      <c r="I209" s="20"/>
    </row>
    <row r="210">
      <c r="A210" s="20"/>
      <c r="B210" s="20"/>
      <c r="C210" s="20"/>
      <c r="D210" s="29"/>
      <c r="E210" s="20"/>
      <c r="H210" s="20"/>
      <c r="I210" s="20"/>
    </row>
    <row r="211">
      <c r="A211" s="20"/>
      <c r="B211" s="20"/>
      <c r="C211" s="20"/>
      <c r="D211" s="29"/>
      <c r="E211" s="20"/>
      <c r="H211" s="20"/>
      <c r="I211" s="20"/>
    </row>
    <row r="212">
      <c r="A212" s="20"/>
      <c r="B212" s="20"/>
      <c r="C212" s="20"/>
      <c r="D212" s="29"/>
      <c r="E212" s="20"/>
      <c r="H212" s="20"/>
      <c r="I212" s="20"/>
    </row>
    <row r="213">
      <c r="A213" s="20"/>
      <c r="B213" s="20"/>
      <c r="C213" s="20"/>
      <c r="D213" s="29"/>
      <c r="E213" s="20"/>
      <c r="H213" s="20"/>
      <c r="I213" s="20"/>
    </row>
    <row r="214">
      <c r="A214" s="20"/>
      <c r="B214" s="20"/>
      <c r="C214" s="20"/>
      <c r="D214" s="29"/>
      <c r="E214" s="20"/>
      <c r="H214" s="20"/>
      <c r="I214" s="20"/>
    </row>
    <row r="215">
      <c r="A215" s="20"/>
      <c r="B215" s="20"/>
      <c r="C215" s="20"/>
      <c r="D215" s="29"/>
      <c r="E215" s="20"/>
      <c r="H215" s="20"/>
      <c r="I215" s="20"/>
    </row>
    <row r="216">
      <c r="A216" s="20"/>
      <c r="B216" s="20"/>
      <c r="C216" s="20"/>
      <c r="D216" s="29"/>
      <c r="E216" s="20"/>
      <c r="H216" s="20"/>
      <c r="I216" s="20"/>
    </row>
    <row r="217">
      <c r="A217" s="20"/>
      <c r="B217" s="20"/>
      <c r="C217" s="20"/>
      <c r="D217" s="29"/>
      <c r="E217" s="20"/>
      <c r="H217" s="20"/>
      <c r="I217" s="20"/>
    </row>
    <row r="218">
      <c r="A218" s="20"/>
      <c r="B218" s="20"/>
      <c r="C218" s="20"/>
      <c r="D218" s="29"/>
      <c r="E218" s="20"/>
      <c r="H218" s="20"/>
      <c r="I218" s="20"/>
    </row>
    <row r="219">
      <c r="A219" s="20"/>
      <c r="B219" s="20"/>
      <c r="C219" s="20"/>
      <c r="D219" s="29"/>
      <c r="E219" s="20"/>
      <c r="H219" s="20"/>
      <c r="I219" s="20"/>
    </row>
    <row r="220">
      <c r="A220" s="20"/>
      <c r="B220" s="20"/>
      <c r="C220" s="20"/>
      <c r="D220" s="29"/>
      <c r="E220" s="20"/>
      <c r="H220" s="20"/>
      <c r="I220" s="20"/>
    </row>
    <row r="221">
      <c r="A221" s="20"/>
      <c r="B221" s="20"/>
      <c r="C221" s="20"/>
      <c r="D221" s="29"/>
      <c r="E221" s="20"/>
      <c r="H221" s="20"/>
      <c r="I221" s="20"/>
    </row>
    <row r="222">
      <c r="A222" s="20"/>
      <c r="B222" s="20"/>
      <c r="C222" s="20"/>
      <c r="D222" s="29"/>
      <c r="E222" s="20"/>
      <c r="H222" s="20"/>
      <c r="I222" s="20"/>
    </row>
    <row r="223">
      <c r="A223" s="20"/>
      <c r="B223" s="20"/>
      <c r="C223" s="20"/>
      <c r="D223" s="29"/>
      <c r="E223" s="20"/>
      <c r="H223" s="20"/>
      <c r="I223" s="20"/>
    </row>
    <row r="224">
      <c r="A224" s="20"/>
      <c r="B224" s="20"/>
      <c r="C224" s="20"/>
      <c r="D224" s="29"/>
      <c r="E224" s="20"/>
      <c r="H224" s="20"/>
      <c r="I224" s="20"/>
    </row>
    <row r="225">
      <c r="A225" s="20"/>
      <c r="B225" s="20"/>
      <c r="C225" s="20"/>
      <c r="D225" s="29"/>
      <c r="E225" s="20"/>
      <c r="H225" s="20"/>
      <c r="I225" s="20"/>
    </row>
    <row r="226">
      <c r="A226" s="20"/>
      <c r="B226" s="20"/>
      <c r="C226" s="20"/>
      <c r="D226" s="29"/>
      <c r="E226" s="20"/>
      <c r="H226" s="20"/>
      <c r="I226" s="20"/>
    </row>
    <row r="227">
      <c r="A227" s="20"/>
      <c r="B227" s="20"/>
      <c r="C227" s="20"/>
      <c r="D227" s="29"/>
      <c r="E227" s="20"/>
      <c r="H227" s="20"/>
      <c r="I227" s="20"/>
    </row>
    <row r="228">
      <c r="A228" s="20"/>
      <c r="B228" s="20"/>
      <c r="C228" s="20"/>
      <c r="D228" s="29"/>
      <c r="E228" s="20"/>
      <c r="H228" s="20"/>
      <c r="I228" s="20"/>
    </row>
    <row r="229">
      <c r="A229" s="20"/>
      <c r="B229" s="20"/>
      <c r="C229" s="20"/>
      <c r="D229" s="29"/>
      <c r="E229" s="20"/>
      <c r="H229" s="20"/>
      <c r="I229" s="20"/>
    </row>
    <row r="230">
      <c r="A230" s="20"/>
      <c r="B230" s="20"/>
      <c r="C230" s="20"/>
      <c r="D230" s="29"/>
      <c r="E230" s="20"/>
      <c r="H230" s="20"/>
      <c r="I230" s="20"/>
    </row>
    <row r="231">
      <c r="A231" s="20"/>
      <c r="B231" s="20"/>
      <c r="C231" s="20"/>
      <c r="D231" s="29"/>
      <c r="E231" s="20"/>
      <c r="H231" s="20"/>
      <c r="I231" s="20"/>
    </row>
    <row r="232">
      <c r="A232" s="20"/>
      <c r="B232" s="20"/>
      <c r="C232" s="20"/>
      <c r="D232" s="29"/>
      <c r="E232" s="20"/>
      <c r="H232" s="20"/>
      <c r="I232" s="20"/>
    </row>
    <row r="233">
      <c r="A233" s="20"/>
      <c r="B233" s="20"/>
      <c r="C233" s="20"/>
      <c r="D233" s="29"/>
      <c r="E233" s="20"/>
      <c r="H233" s="20"/>
      <c r="I233" s="20"/>
    </row>
    <row r="234">
      <c r="A234" s="20"/>
      <c r="B234" s="20"/>
      <c r="C234" s="20"/>
      <c r="D234" s="29"/>
      <c r="E234" s="20"/>
      <c r="H234" s="20"/>
      <c r="I234" s="20"/>
    </row>
    <row r="235">
      <c r="A235" s="20"/>
      <c r="B235" s="20"/>
      <c r="C235" s="20"/>
      <c r="D235" s="29"/>
      <c r="E235" s="20"/>
      <c r="H235" s="20"/>
      <c r="I235" s="20"/>
    </row>
    <row r="236">
      <c r="A236" s="20"/>
      <c r="B236" s="20"/>
      <c r="C236" s="20"/>
      <c r="D236" s="29"/>
      <c r="E236" s="20"/>
      <c r="H236" s="20"/>
      <c r="I236" s="20"/>
    </row>
    <row r="237">
      <c r="A237" s="20"/>
      <c r="B237" s="20"/>
      <c r="C237" s="20"/>
      <c r="D237" s="29"/>
      <c r="E237" s="20"/>
      <c r="H237" s="20"/>
      <c r="I237" s="20"/>
    </row>
    <row r="238">
      <c r="A238" s="20"/>
      <c r="B238" s="20"/>
      <c r="C238" s="20"/>
      <c r="D238" s="29"/>
      <c r="E238" s="20"/>
      <c r="H238" s="20"/>
      <c r="I238" s="20"/>
    </row>
    <row r="239">
      <c r="A239" s="20"/>
      <c r="B239" s="20"/>
      <c r="C239" s="20"/>
      <c r="D239" s="29"/>
      <c r="E239" s="20"/>
      <c r="H239" s="20"/>
      <c r="I239" s="20"/>
    </row>
    <row r="240">
      <c r="A240" s="20"/>
      <c r="B240" s="20"/>
      <c r="C240" s="20"/>
      <c r="D240" s="29"/>
      <c r="E240" s="20"/>
      <c r="H240" s="20"/>
      <c r="I240" s="20"/>
    </row>
    <row r="241">
      <c r="A241" s="20"/>
      <c r="B241" s="20"/>
      <c r="C241" s="20"/>
      <c r="D241" s="29"/>
      <c r="E241" s="20"/>
      <c r="H241" s="20"/>
      <c r="I241" s="20"/>
    </row>
    <row r="242">
      <c r="A242" s="20"/>
      <c r="B242" s="20"/>
      <c r="C242" s="20"/>
      <c r="D242" s="29"/>
      <c r="E242" s="20"/>
      <c r="H242" s="20"/>
      <c r="I242" s="20"/>
    </row>
    <row r="243">
      <c r="A243" s="20"/>
      <c r="B243" s="20"/>
      <c r="C243" s="20"/>
      <c r="D243" s="29"/>
      <c r="E243" s="20"/>
      <c r="H243" s="20"/>
      <c r="I243" s="20"/>
    </row>
    <row r="244">
      <c r="A244" s="20"/>
      <c r="B244" s="20"/>
      <c r="C244" s="20"/>
      <c r="D244" s="29"/>
      <c r="E244" s="20"/>
      <c r="H244" s="20"/>
      <c r="I244" s="20"/>
    </row>
    <row r="245">
      <c r="A245" s="20"/>
      <c r="B245" s="20"/>
      <c r="C245" s="20"/>
      <c r="D245" s="29"/>
      <c r="E245" s="20"/>
      <c r="H245" s="20"/>
      <c r="I245" s="20"/>
    </row>
    <row r="246">
      <c r="A246" s="20"/>
      <c r="B246" s="20"/>
      <c r="C246" s="20"/>
      <c r="D246" s="29"/>
      <c r="E246" s="20"/>
      <c r="H246" s="20"/>
      <c r="I246" s="20"/>
    </row>
    <row r="247">
      <c r="A247" s="20"/>
      <c r="B247" s="20"/>
      <c r="C247" s="20"/>
      <c r="D247" s="29"/>
      <c r="E247" s="20"/>
      <c r="H247" s="20"/>
      <c r="I247" s="20"/>
    </row>
    <row r="248">
      <c r="A248" s="20"/>
      <c r="B248" s="20"/>
      <c r="C248" s="20"/>
      <c r="D248" s="29"/>
      <c r="E248" s="20"/>
      <c r="H248" s="20"/>
      <c r="I248" s="20"/>
    </row>
    <row r="249">
      <c r="A249" s="20"/>
      <c r="B249" s="20"/>
      <c r="C249" s="20"/>
      <c r="D249" s="29"/>
      <c r="E249" s="20"/>
      <c r="H249" s="20"/>
      <c r="I249" s="20"/>
    </row>
    <row r="250">
      <c r="A250" s="20"/>
      <c r="B250" s="20"/>
      <c r="C250" s="20"/>
      <c r="D250" s="29"/>
      <c r="E250" s="20"/>
      <c r="H250" s="20"/>
      <c r="I250" s="20"/>
    </row>
    <row r="251">
      <c r="A251" s="20"/>
      <c r="B251" s="20"/>
      <c r="C251" s="20"/>
      <c r="D251" s="29"/>
      <c r="E251" s="20"/>
      <c r="H251" s="20"/>
      <c r="I251" s="20"/>
    </row>
    <row r="252">
      <c r="A252" s="20"/>
      <c r="B252" s="20"/>
      <c r="C252" s="20"/>
      <c r="D252" s="29"/>
      <c r="E252" s="20"/>
      <c r="H252" s="20"/>
      <c r="I252" s="20"/>
    </row>
    <row r="253">
      <c r="A253" s="20"/>
      <c r="B253" s="20"/>
      <c r="C253" s="20"/>
      <c r="D253" s="29"/>
      <c r="E253" s="20"/>
      <c r="H253" s="20"/>
      <c r="I253" s="20"/>
    </row>
    <row r="254">
      <c r="A254" s="20"/>
      <c r="B254" s="20"/>
      <c r="C254" s="20"/>
      <c r="D254" s="29"/>
      <c r="E254" s="20"/>
      <c r="H254" s="20"/>
      <c r="I254" s="20"/>
    </row>
    <row r="255">
      <c r="A255" s="20"/>
      <c r="B255" s="20"/>
      <c r="C255" s="20"/>
      <c r="D255" s="29"/>
      <c r="E255" s="20"/>
      <c r="H255" s="20"/>
      <c r="I255" s="20"/>
    </row>
    <row r="256">
      <c r="A256" s="20"/>
      <c r="B256" s="20"/>
      <c r="C256" s="20"/>
      <c r="D256" s="29"/>
      <c r="E256" s="20"/>
      <c r="H256" s="20"/>
      <c r="I256" s="20"/>
    </row>
    <row r="257">
      <c r="A257" s="20"/>
      <c r="B257" s="20"/>
      <c r="C257" s="20"/>
      <c r="D257" s="29"/>
      <c r="E257" s="20"/>
      <c r="H257" s="20"/>
      <c r="I257" s="20"/>
    </row>
    <row r="258">
      <c r="A258" s="20"/>
      <c r="B258" s="20"/>
      <c r="C258" s="20"/>
      <c r="D258" s="29"/>
      <c r="E258" s="20"/>
      <c r="H258" s="20"/>
      <c r="I258" s="20"/>
    </row>
    <row r="259">
      <c r="A259" s="20"/>
      <c r="B259" s="20"/>
      <c r="C259" s="20"/>
      <c r="D259" s="29"/>
      <c r="E259" s="20"/>
      <c r="H259" s="20"/>
      <c r="I259" s="20"/>
    </row>
    <row r="260">
      <c r="A260" s="20"/>
      <c r="B260" s="20"/>
      <c r="C260" s="20"/>
      <c r="D260" s="29"/>
      <c r="E260" s="20"/>
      <c r="H260" s="20"/>
      <c r="I260" s="20"/>
    </row>
    <row r="261">
      <c r="A261" s="20"/>
      <c r="B261" s="20"/>
      <c r="C261" s="20"/>
      <c r="D261" s="29"/>
      <c r="E261" s="20"/>
      <c r="H261" s="20"/>
      <c r="I261" s="20"/>
    </row>
    <row r="262">
      <c r="A262" s="20"/>
      <c r="B262" s="20"/>
      <c r="C262" s="20"/>
      <c r="D262" s="29"/>
      <c r="E262" s="20"/>
      <c r="H262" s="20"/>
      <c r="I262" s="20"/>
    </row>
    <row r="263">
      <c r="A263" s="20"/>
      <c r="B263" s="20"/>
      <c r="C263" s="20"/>
      <c r="D263" s="29"/>
      <c r="E263" s="20"/>
      <c r="H263" s="20"/>
      <c r="I263" s="20"/>
    </row>
    <row r="264">
      <c r="A264" s="20"/>
      <c r="B264" s="20"/>
      <c r="C264" s="20"/>
      <c r="D264" s="29"/>
      <c r="E264" s="20"/>
      <c r="H264" s="20"/>
      <c r="I264" s="20"/>
    </row>
    <row r="265">
      <c r="A265" s="20"/>
      <c r="B265" s="20"/>
      <c r="C265" s="20"/>
      <c r="D265" s="29"/>
      <c r="E265" s="20"/>
      <c r="H265" s="20"/>
      <c r="I265" s="20"/>
    </row>
    <row r="266">
      <c r="A266" s="20"/>
      <c r="B266" s="20"/>
      <c r="C266" s="20"/>
      <c r="D266" s="29"/>
      <c r="E266" s="20"/>
      <c r="H266" s="20"/>
      <c r="I266" s="20"/>
    </row>
    <row r="267">
      <c r="A267" s="20"/>
      <c r="B267" s="20"/>
      <c r="C267" s="20"/>
      <c r="D267" s="29"/>
      <c r="E267" s="20"/>
      <c r="H267" s="20"/>
      <c r="I267" s="20"/>
    </row>
    <row r="268">
      <c r="A268" s="20"/>
      <c r="B268" s="20"/>
      <c r="C268" s="20"/>
      <c r="D268" s="29"/>
      <c r="E268" s="20"/>
      <c r="H268" s="20"/>
      <c r="I268" s="20"/>
    </row>
    <row r="269">
      <c r="A269" s="20"/>
      <c r="B269" s="20"/>
      <c r="C269" s="20"/>
      <c r="D269" s="29"/>
      <c r="E269" s="20"/>
      <c r="H269" s="20"/>
      <c r="I269" s="20"/>
    </row>
    <row r="270">
      <c r="A270" s="20"/>
      <c r="B270" s="20"/>
      <c r="C270" s="20"/>
      <c r="D270" s="29"/>
      <c r="E270" s="20"/>
      <c r="H270" s="20"/>
      <c r="I270" s="20"/>
    </row>
    <row r="271">
      <c r="A271" s="20"/>
      <c r="B271" s="20"/>
      <c r="C271" s="20"/>
      <c r="D271" s="29"/>
      <c r="E271" s="20"/>
      <c r="H271" s="20"/>
      <c r="I271" s="20"/>
    </row>
    <row r="272">
      <c r="A272" s="20"/>
      <c r="B272" s="20"/>
      <c r="C272" s="20"/>
      <c r="D272" s="29"/>
      <c r="E272" s="20"/>
      <c r="H272" s="20"/>
      <c r="I272" s="20"/>
    </row>
    <row r="273">
      <c r="A273" s="20"/>
      <c r="B273" s="20"/>
      <c r="C273" s="20"/>
      <c r="D273" s="29"/>
      <c r="E273" s="20"/>
      <c r="H273" s="20"/>
      <c r="I273" s="20"/>
    </row>
    <row r="274">
      <c r="A274" s="20"/>
      <c r="B274" s="20"/>
      <c r="C274" s="20"/>
      <c r="D274" s="29"/>
      <c r="E274" s="20"/>
      <c r="H274" s="20"/>
      <c r="I274" s="20"/>
    </row>
    <row r="275">
      <c r="A275" s="20"/>
      <c r="B275" s="20"/>
      <c r="C275" s="20"/>
      <c r="D275" s="29"/>
      <c r="E275" s="20"/>
      <c r="H275" s="20"/>
      <c r="I275" s="20"/>
    </row>
    <row r="276">
      <c r="A276" s="20"/>
      <c r="B276" s="20"/>
      <c r="C276" s="20"/>
      <c r="D276" s="29"/>
      <c r="E276" s="20"/>
      <c r="H276" s="20"/>
      <c r="I276" s="20"/>
    </row>
    <row r="277">
      <c r="A277" s="20"/>
      <c r="B277" s="20"/>
      <c r="C277" s="20"/>
      <c r="D277" s="29"/>
      <c r="E277" s="20"/>
      <c r="H277" s="20"/>
      <c r="I277" s="20"/>
    </row>
    <row r="278">
      <c r="A278" s="20"/>
      <c r="B278" s="20"/>
      <c r="C278" s="20"/>
      <c r="D278" s="29"/>
      <c r="E278" s="20"/>
      <c r="H278" s="20"/>
      <c r="I278" s="20"/>
    </row>
    <row r="279">
      <c r="A279" s="20"/>
      <c r="B279" s="20"/>
      <c r="C279" s="20"/>
      <c r="D279" s="29"/>
      <c r="E279" s="20"/>
      <c r="H279" s="20"/>
      <c r="I279" s="20"/>
    </row>
    <row r="280">
      <c r="A280" s="20"/>
      <c r="B280" s="20"/>
      <c r="C280" s="20"/>
      <c r="D280" s="29"/>
      <c r="E280" s="20"/>
      <c r="H280" s="20"/>
      <c r="I280" s="20"/>
    </row>
    <row r="281">
      <c r="A281" s="20"/>
      <c r="B281" s="20"/>
      <c r="C281" s="20"/>
      <c r="D281" s="29"/>
      <c r="E281" s="20"/>
      <c r="H281" s="20"/>
      <c r="I281" s="20"/>
    </row>
    <row r="282">
      <c r="A282" s="20"/>
      <c r="B282" s="20"/>
      <c r="C282" s="20"/>
      <c r="D282" s="29"/>
      <c r="E282" s="20"/>
      <c r="H282" s="20"/>
      <c r="I282" s="20"/>
    </row>
    <row r="283">
      <c r="A283" s="20"/>
      <c r="B283" s="20"/>
      <c r="C283" s="20"/>
      <c r="D283" s="29"/>
      <c r="E283" s="20"/>
      <c r="H283" s="20"/>
      <c r="I283" s="20"/>
    </row>
    <row r="284">
      <c r="A284" s="20"/>
      <c r="B284" s="20"/>
      <c r="C284" s="20"/>
      <c r="D284" s="29"/>
      <c r="E284" s="20"/>
      <c r="H284" s="20"/>
      <c r="I284" s="20"/>
    </row>
    <row r="285">
      <c r="A285" s="20"/>
      <c r="B285" s="20"/>
      <c r="C285" s="20"/>
      <c r="D285" s="29"/>
      <c r="E285" s="20"/>
      <c r="H285" s="20"/>
      <c r="I285" s="20"/>
    </row>
    <row r="286">
      <c r="A286" s="20"/>
      <c r="B286" s="20"/>
      <c r="C286" s="20"/>
      <c r="D286" s="29"/>
      <c r="E286" s="20"/>
      <c r="H286" s="20"/>
      <c r="I286" s="20"/>
    </row>
    <row r="287">
      <c r="A287" s="20"/>
      <c r="B287" s="20"/>
      <c r="C287" s="20"/>
      <c r="D287" s="29"/>
      <c r="E287" s="20"/>
      <c r="H287" s="20"/>
      <c r="I287" s="20"/>
    </row>
    <row r="288">
      <c r="A288" s="20"/>
      <c r="B288" s="20"/>
      <c r="C288" s="20"/>
      <c r="D288" s="29"/>
      <c r="E288" s="20"/>
      <c r="H288" s="20"/>
      <c r="I288" s="20"/>
    </row>
    <row r="289">
      <c r="A289" s="20"/>
      <c r="B289" s="20"/>
      <c r="C289" s="20"/>
      <c r="D289" s="29"/>
      <c r="E289" s="20"/>
      <c r="H289" s="20"/>
      <c r="I289" s="20"/>
    </row>
    <row r="290">
      <c r="A290" s="20"/>
      <c r="B290" s="20"/>
      <c r="C290" s="20"/>
      <c r="D290" s="29"/>
      <c r="E290" s="20"/>
      <c r="H290" s="20"/>
      <c r="I290" s="20"/>
    </row>
    <row r="291">
      <c r="A291" s="20"/>
      <c r="B291" s="20"/>
      <c r="C291" s="20"/>
      <c r="D291" s="29"/>
      <c r="E291" s="20"/>
      <c r="H291" s="20"/>
      <c r="I291" s="20"/>
    </row>
    <row r="292">
      <c r="A292" s="20"/>
      <c r="B292" s="20"/>
      <c r="C292" s="20"/>
      <c r="D292" s="29"/>
      <c r="E292" s="20"/>
      <c r="H292" s="20"/>
      <c r="I292" s="20"/>
    </row>
    <row r="293">
      <c r="A293" s="20"/>
      <c r="B293" s="20"/>
      <c r="C293" s="20"/>
      <c r="D293" s="29"/>
      <c r="E293" s="20"/>
      <c r="H293" s="20"/>
      <c r="I293" s="20"/>
    </row>
    <row r="294">
      <c r="A294" s="20"/>
      <c r="B294" s="20"/>
      <c r="C294" s="20"/>
      <c r="D294" s="29"/>
      <c r="E294" s="20"/>
      <c r="H294" s="20"/>
      <c r="I294" s="20"/>
    </row>
    <row r="295">
      <c r="A295" s="20"/>
      <c r="B295" s="20"/>
      <c r="C295" s="20"/>
      <c r="D295" s="29"/>
      <c r="E295" s="20"/>
      <c r="H295" s="20"/>
      <c r="I295" s="20"/>
    </row>
    <row r="296">
      <c r="A296" s="20"/>
      <c r="B296" s="20"/>
      <c r="C296" s="20"/>
      <c r="D296" s="29"/>
      <c r="E296" s="20"/>
      <c r="H296" s="20"/>
      <c r="I296" s="20"/>
    </row>
    <row r="297">
      <c r="A297" s="20"/>
      <c r="B297" s="20"/>
      <c r="C297" s="20"/>
      <c r="D297" s="29"/>
      <c r="E297" s="20"/>
      <c r="H297" s="20"/>
      <c r="I297" s="20"/>
    </row>
    <row r="298">
      <c r="A298" s="20"/>
      <c r="B298" s="20"/>
      <c r="C298" s="20"/>
      <c r="D298" s="29"/>
      <c r="E298" s="20"/>
      <c r="H298" s="20"/>
      <c r="I298" s="20"/>
    </row>
    <row r="299">
      <c r="A299" s="20"/>
      <c r="B299" s="20"/>
      <c r="C299" s="20"/>
      <c r="D299" s="29"/>
      <c r="E299" s="20"/>
      <c r="H299" s="20"/>
      <c r="I299" s="20"/>
    </row>
    <row r="300">
      <c r="A300" s="20"/>
      <c r="B300" s="20"/>
      <c r="C300" s="20"/>
      <c r="D300" s="29"/>
      <c r="E300" s="20"/>
      <c r="H300" s="20"/>
      <c r="I300" s="20"/>
    </row>
    <row r="301">
      <c r="A301" s="20"/>
      <c r="B301" s="20"/>
      <c r="C301" s="20"/>
      <c r="D301" s="29"/>
      <c r="E301" s="20"/>
      <c r="H301" s="20"/>
      <c r="I301" s="20"/>
    </row>
    <row r="302">
      <c r="A302" s="20"/>
      <c r="B302" s="20"/>
      <c r="C302" s="20"/>
      <c r="D302" s="29"/>
      <c r="E302" s="20"/>
      <c r="H302" s="20"/>
      <c r="I302" s="20"/>
    </row>
    <row r="303">
      <c r="A303" s="20"/>
      <c r="B303" s="20"/>
      <c r="C303" s="20"/>
      <c r="D303" s="29"/>
      <c r="E303" s="20"/>
      <c r="H303" s="20"/>
      <c r="I303" s="20"/>
    </row>
    <row r="304">
      <c r="A304" s="20"/>
      <c r="B304" s="20"/>
      <c r="C304" s="20"/>
      <c r="D304" s="29"/>
      <c r="E304" s="20"/>
      <c r="H304" s="20"/>
      <c r="I304" s="20"/>
    </row>
    <row r="305">
      <c r="A305" s="20"/>
      <c r="B305" s="20"/>
      <c r="C305" s="20"/>
      <c r="D305" s="29"/>
      <c r="E305" s="20"/>
      <c r="H305" s="20"/>
      <c r="I305" s="20"/>
    </row>
    <row r="306">
      <c r="A306" s="20"/>
      <c r="B306" s="20"/>
      <c r="C306" s="20"/>
      <c r="D306" s="29"/>
      <c r="E306" s="20"/>
      <c r="H306" s="20"/>
      <c r="I306" s="20"/>
    </row>
    <row r="307">
      <c r="A307" s="20"/>
      <c r="B307" s="20"/>
      <c r="C307" s="20"/>
      <c r="D307" s="29"/>
      <c r="E307" s="20"/>
      <c r="H307" s="20"/>
      <c r="I307" s="20"/>
    </row>
    <row r="308">
      <c r="A308" s="20"/>
      <c r="B308" s="20"/>
      <c r="C308" s="20"/>
      <c r="D308" s="29"/>
      <c r="E308" s="20"/>
      <c r="H308" s="20"/>
      <c r="I308" s="20"/>
    </row>
    <row r="309">
      <c r="A309" s="20"/>
      <c r="B309" s="20"/>
      <c r="C309" s="20"/>
      <c r="D309" s="29"/>
      <c r="E309" s="20"/>
      <c r="H309" s="20"/>
      <c r="I309" s="20"/>
    </row>
    <row r="310">
      <c r="A310" s="20"/>
      <c r="B310" s="20"/>
      <c r="C310" s="20"/>
      <c r="D310" s="29"/>
      <c r="E310" s="20"/>
      <c r="H310" s="20"/>
      <c r="I310" s="20"/>
    </row>
    <row r="311">
      <c r="A311" s="20"/>
      <c r="B311" s="20"/>
      <c r="C311" s="20"/>
      <c r="D311" s="29"/>
      <c r="E311" s="20"/>
      <c r="H311" s="20"/>
      <c r="I311" s="20"/>
    </row>
    <row r="312">
      <c r="A312" s="20"/>
      <c r="B312" s="20"/>
      <c r="C312" s="20"/>
      <c r="D312" s="29"/>
      <c r="E312" s="20"/>
      <c r="H312" s="20"/>
      <c r="I312" s="20"/>
    </row>
    <row r="313">
      <c r="A313" s="20"/>
      <c r="B313" s="20"/>
      <c r="C313" s="20"/>
      <c r="D313" s="29"/>
      <c r="E313" s="20"/>
      <c r="H313" s="20"/>
      <c r="I313" s="20"/>
    </row>
    <row r="314">
      <c r="A314" s="20"/>
      <c r="B314" s="20"/>
      <c r="C314" s="20"/>
      <c r="D314" s="29"/>
      <c r="E314" s="20"/>
      <c r="H314" s="20"/>
      <c r="I314" s="20"/>
    </row>
    <row r="315">
      <c r="A315" s="20"/>
      <c r="B315" s="20"/>
      <c r="C315" s="20"/>
      <c r="D315" s="29"/>
      <c r="E315" s="20"/>
      <c r="H315" s="20"/>
      <c r="I315" s="20"/>
    </row>
    <row r="316">
      <c r="A316" s="20"/>
      <c r="B316" s="20"/>
      <c r="C316" s="20"/>
      <c r="D316" s="29"/>
      <c r="E316" s="20"/>
      <c r="H316" s="20"/>
      <c r="I316" s="20"/>
    </row>
    <row r="317">
      <c r="A317" s="20"/>
      <c r="B317" s="20"/>
      <c r="C317" s="20"/>
      <c r="D317" s="29"/>
      <c r="E317" s="20"/>
      <c r="H317" s="20"/>
      <c r="I317" s="20"/>
    </row>
    <row r="318">
      <c r="A318" s="20"/>
      <c r="B318" s="20"/>
      <c r="C318" s="20"/>
      <c r="D318" s="29"/>
      <c r="E318" s="20"/>
      <c r="H318" s="20"/>
      <c r="I318" s="20"/>
    </row>
    <row r="319">
      <c r="A319" s="20"/>
      <c r="B319" s="20"/>
      <c r="C319" s="20"/>
      <c r="D319" s="29"/>
      <c r="E319" s="20"/>
      <c r="H319" s="20"/>
      <c r="I319" s="20"/>
    </row>
    <row r="320">
      <c r="A320" s="20"/>
      <c r="B320" s="20"/>
      <c r="C320" s="20"/>
      <c r="D320" s="29"/>
      <c r="E320" s="20"/>
      <c r="H320" s="20"/>
      <c r="I320" s="20"/>
    </row>
    <row r="321">
      <c r="A321" s="20"/>
      <c r="B321" s="20"/>
      <c r="C321" s="20"/>
      <c r="D321" s="29"/>
      <c r="E321" s="20"/>
      <c r="H321" s="20"/>
      <c r="I321" s="20"/>
    </row>
    <row r="322">
      <c r="A322" s="20"/>
      <c r="B322" s="20"/>
      <c r="C322" s="20"/>
      <c r="D322" s="29"/>
      <c r="E322" s="20"/>
      <c r="H322" s="20"/>
      <c r="I322" s="20"/>
    </row>
    <row r="323">
      <c r="A323" s="20"/>
      <c r="B323" s="20"/>
      <c r="C323" s="20"/>
      <c r="D323" s="29"/>
      <c r="E323" s="20"/>
      <c r="H323" s="20"/>
      <c r="I323" s="20"/>
    </row>
    <row r="324">
      <c r="A324" s="20"/>
      <c r="B324" s="20"/>
      <c r="C324" s="20"/>
      <c r="D324" s="29"/>
      <c r="E324" s="20"/>
      <c r="H324" s="20"/>
      <c r="I324" s="20"/>
    </row>
    <row r="325">
      <c r="A325" s="20"/>
      <c r="B325" s="20"/>
      <c r="C325" s="20"/>
      <c r="D325" s="29"/>
      <c r="E325" s="20"/>
      <c r="H325" s="20"/>
      <c r="I325" s="20"/>
    </row>
    <row r="326">
      <c r="A326" s="20"/>
      <c r="B326" s="20"/>
      <c r="C326" s="20"/>
      <c r="D326" s="29"/>
      <c r="E326" s="20"/>
      <c r="H326" s="20"/>
      <c r="I326" s="20"/>
    </row>
    <row r="327">
      <c r="A327" s="20"/>
      <c r="B327" s="20"/>
      <c r="C327" s="20"/>
      <c r="D327" s="29"/>
      <c r="E327" s="20"/>
      <c r="H327" s="20"/>
      <c r="I327" s="20"/>
    </row>
    <row r="328">
      <c r="A328" s="20"/>
      <c r="B328" s="20"/>
      <c r="C328" s="20"/>
      <c r="D328" s="29"/>
      <c r="E328" s="20"/>
      <c r="H328" s="20"/>
      <c r="I328" s="20"/>
    </row>
    <row r="329">
      <c r="A329" s="20"/>
      <c r="B329" s="20"/>
      <c r="C329" s="20"/>
      <c r="D329" s="29"/>
      <c r="E329" s="20"/>
      <c r="H329" s="20"/>
      <c r="I329" s="20"/>
    </row>
    <row r="330">
      <c r="A330" s="20"/>
      <c r="B330" s="20"/>
      <c r="C330" s="20"/>
      <c r="D330" s="29"/>
      <c r="E330" s="20"/>
      <c r="H330" s="20"/>
      <c r="I330" s="20"/>
    </row>
    <row r="331">
      <c r="A331" s="20"/>
      <c r="B331" s="20"/>
      <c r="C331" s="20"/>
      <c r="D331" s="29"/>
      <c r="E331" s="20"/>
      <c r="H331" s="20"/>
      <c r="I331" s="20"/>
    </row>
    <row r="332">
      <c r="A332" s="20"/>
      <c r="B332" s="20"/>
      <c r="C332" s="20"/>
      <c r="D332" s="29"/>
      <c r="E332" s="20"/>
      <c r="H332" s="20"/>
      <c r="I332" s="20"/>
    </row>
    <row r="333">
      <c r="A333" s="20"/>
      <c r="B333" s="20"/>
      <c r="C333" s="20"/>
      <c r="D333" s="29"/>
      <c r="E333" s="20"/>
      <c r="H333" s="20"/>
      <c r="I333" s="20"/>
    </row>
    <row r="334">
      <c r="A334" s="20"/>
      <c r="B334" s="20"/>
      <c r="C334" s="20"/>
      <c r="D334" s="29"/>
      <c r="E334" s="20"/>
      <c r="H334" s="20"/>
      <c r="I334" s="20"/>
    </row>
    <row r="335">
      <c r="A335" s="20"/>
      <c r="B335" s="20"/>
      <c r="C335" s="20"/>
      <c r="D335" s="29"/>
      <c r="E335" s="20"/>
      <c r="H335" s="20"/>
      <c r="I335" s="20"/>
    </row>
    <row r="336">
      <c r="A336" s="20"/>
      <c r="B336" s="20"/>
      <c r="C336" s="20"/>
      <c r="D336" s="29"/>
      <c r="E336" s="20"/>
      <c r="H336" s="20"/>
      <c r="I336" s="20"/>
    </row>
    <row r="337">
      <c r="A337" s="20"/>
      <c r="B337" s="20"/>
      <c r="C337" s="20"/>
      <c r="D337" s="29"/>
      <c r="E337" s="20"/>
      <c r="H337" s="20"/>
      <c r="I337" s="20"/>
    </row>
    <row r="338">
      <c r="A338" s="20"/>
      <c r="B338" s="20"/>
      <c r="C338" s="20"/>
      <c r="D338" s="29"/>
      <c r="E338" s="20"/>
      <c r="H338" s="20"/>
      <c r="I338" s="20"/>
    </row>
    <row r="339">
      <c r="A339" s="20"/>
      <c r="B339" s="20"/>
      <c r="C339" s="20"/>
      <c r="D339" s="29"/>
      <c r="E339" s="20"/>
      <c r="H339" s="20"/>
      <c r="I339" s="20"/>
    </row>
    <row r="340">
      <c r="A340" s="20"/>
      <c r="B340" s="20"/>
      <c r="C340" s="20"/>
      <c r="D340" s="29"/>
      <c r="E340" s="20"/>
      <c r="H340" s="20"/>
      <c r="I340" s="20"/>
    </row>
    <row r="341">
      <c r="A341" s="20"/>
      <c r="B341" s="20"/>
      <c r="C341" s="20"/>
      <c r="D341" s="29"/>
      <c r="E341" s="20"/>
      <c r="H341" s="20"/>
      <c r="I341" s="20"/>
    </row>
    <row r="342">
      <c r="A342" s="20"/>
      <c r="B342" s="20"/>
      <c r="C342" s="20"/>
      <c r="D342" s="29"/>
      <c r="E342" s="20"/>
      <c r="H342" s="20"/>
      <c r="I342" s="20"/>
    </row>
    <row r="343">
      <c r="A343" s="20"/>
      <c r="B343" s="20"/>
      <c r="C343" s="20"/>
      <c r="D343" s="29"/>
      <c r="E343" s="20"/>
      <c r="H343" s="20"/>
      <c r="I343" s="20"/>
    </row>
    <row r="344">
      <c r="A344" s="20"/>
      <c r="B344" s="20"/>
      <c r="C344" s="20"/>
      <c r="D344" s="29"/>
      <c r="E344" s="20"/>
      <c r="H344" s="20"/>
      <c r="I344" s="20"/>
    </row>
    <row r="345">
      <c r="A345" s="20"/>
      <c r="B345" s="20"/>
      <c r="C345" s="20"/>
      <c r="D345" s="29"/>
      <c r="E345" s="20"/>
      <c r="H345" s="20"/>
      <c r="I345" s="20"/>
    </row>
    <row r="346">
      <c r="A346" s="20"/>
      <c r="B346" s="20"/>
      <c r="C346" s="20"/>
      <c r="D346" s="29"/>
      <c r="E346" s="20"/>
      <c r="H346" s="20"/>
      <c r="I346" s="20"/>
    </row>
    <row r="347">
      <c r="A347" s="20"/>
      <c r="B347" s="20"/>
      <c r="C347" s="20"/>
      <c r="D347" s="29"/>
      <c r="E347" s="20"/>
      <c r="H347" s="20"/>
      <c r="I347" s="20"/>
    </row>
    <row r="348">
      <c r="A348" s="20"/>
      <c r="B348" s="20"/>
      <c r="C348" s="20"/>
      <c r="D348" s="29"/>
      <c r="E348" s="20"/>
      <c r="H348" s="20"/>
      <c r="I348" s="20"/>
    </row>
    <row r="349">
      <c r="A349" s="20"/>
      <c r="B349" s="20"/>
      <c r="C349" s="20"/>
      <c r="D349" s="29"/>
      <c r="E349" s="20"/>
      <c r="H349" s="20"/>
      <c r="I349" s="20"/>
    </row>
    <row r="350">
      <c r="A350" s="20"/>
      <c r="B350" s="20"/>
      <c r="C350" s="20"/>
      <c r="D350" s="29"/>
      <c r="E350" s="20"/>
      <c r="H350" s="20"/>
      <c r="I350" s="20"/>
    </row>
    <row r="351">
      <c r="A351" s="20"/>
      <c r="B351" s="20"/>
      <c r="C351" s="20"/>
      <c r="D351" s="29"/>
      <c r="E351" s="20"/>
      <c r="H351" s="20"/>
      <c r="I351" s="20"/>
    </row>
    <row r="352">
      <c r="A352" s="20"/>
      <c r="B352" s="20"/>
      <c r="C352" s="20"/>
      <c r="D352" s="29"/>
      <c r="E352" s="20"/>
      <c r="H352" s="20"/>
      <c r="I352" s="20"/>
    </row>
    <row r="353">
      <c r="A353" s="20"/>
      <c r="B353" s="20"/>
      <c r="C353" s="20"/>
      <c r="D353" s="29"/>
      <c r="E353" s="20"/>
      <c r="H353" s="20"/>
      <c r="I353" s="20"/>
    </row>
    <row r="354">
      <c r="A354" s="20"/>
      <c r="B354" s="20"/>
      <c r="C354" s="20"/>
      <c r="D354" s="29"/>
      <c r="E354" s="20"/>
      <c r="H354" s="20"/>
      <c r="I354" s="20"/>
    </row>
    <row r="355">
      <c r="A355" s="20"/>
      <c r="B355" s="20"/>
      <c r="C355" s="20"/>
      <c r="D355" s="29"/>
      <c r="E355" s="20"/>
      <c r="H355" s="20"/>
      <c r="I355" s="20"/>
    </row>
    <row r="356">
      <c r="A356" s="20"/>
      <c r="B356" s="20"/>
      <c r="C356" s="20"/>
      <c r="D356" s="29"/>
      <c r="E356" s="20"/>
      <c r="H356" s="20"/>
      <c r="I356" s="20"/>
    </row>
    <row r="357">
      <c r="A357" s="20"/>
      <c r="B357" s="20"/>
      <c r="C357" s="20"/>
      <c r="D357" s="29"/>
      <c r="E357" s="20"/>
      <c r="H357" s="20"/>
      <c r="I357" s="20"/>
    </row>
    <row r="358">
      <c r="A358" s="20"/>
      <c r="B358" s="20"/>
      <c r="C358" s="20"/>
      <c r="D358" s="29"/>
      <c r="E358" s="20"/>
      <c r="H358" s="20"/>
      <c r="I358" s="20"/>
    </row>
    <row r="359">
      <c r="A359" s="20"/>
      <c r="B359" s="20"/>
      <c r="C359" s="20"/>
      <c r="D359" s="29"/>
      <c r="E359" s="20"/>
      <c r="H359" s="20"/>
      <c r="I359" s="20"/>
    </row>
    <row r="360">
      <c r="A360" s="20"/>
      <c r="B360" s="20"/>
      <c r="C360" s="20"/>
      <c r="D360" s="29"/>
      <c r="E360" s="20"/>
      <c r="H360" s="20"/>
      <c r="I360" s="20"/>
    </row>
    <row r="361">
      <c r="A361" s="20"/>
      <c r="B361" s="20"/>
      <c r="C361" s="20"/>
      <c r="D361" s="29"/>
      <c r="E361" s="20"/>
      <c r="H361" s="20"/>
      <c r="I361" s="20"/>
    </row>
    <row r="362">
      <c r="A362" s="20"/>
      <c r="B362" s="20"/>
      <c r="C362" s="20"/>
      <c r="D362" s="29"/>
      <c r="E362" s="20"/>
      <c r="H362" s="20"/>
      <c r="I362" s="20"/>
    </row>
    <row r="363">
      <c r="A363" s="20"/>
      <c r="B363" s="20"/>
      <c r="C363" s="20"/>
      <c r="D363" s="29"/>
      <c r="E363" s="20"/>
      <c r="H363" s="20"/>
      <c r="I363" s="20"/>
    </row>
    <row r="364">
      <c r="A364" s="20"/>
      <c r="B364" s="20"/>
      <c r="C364" s="20"/>
      <c r="D364" s="29"/>
      <c r="E364" s="20"/>
      <c r="H364" s="20"/>
      <c r="I364" s="20"/>
    </row>
    <row r="365">
      <c r="A365" s="20"/>
      <c r="B365" s="20"/>
      <c r="C365" s="20"/>
      <c r="D365" s="29"/>
      <c r="E365" s="20"/>
      <c r="H365" s="20"/>
      <c r="I365" s="20"/>
    </row>
    <row r="366">
      <c r="A366" s="20"/>
      <c r="B366" s="20"/>
      <c r="C366" s="20"/>
      <c r="D366" s="29"/>
      <c r="E366" s="20"/>
      <c r="H366" s="20"/>
      <c r="I366" s="20"/>
    </row>
    <row r="367">
      <c r="A367" s="20"/>
      <c r="B367" s="20"/>
      <c r="C367" s="20"/>
      <c r="D367" s="29"/>
      <c r="E367" s="20"/>
      <c r="H367" s="20"/>
      <c r="I367" s="20"/>
    </row>
    <row r="368">
      <c r="A368" s="20"/>
      <c r="B368" s="20"/>
      <c r="C368" s="20"/>
      <c r="D368" s="29"/>
      <c r="E368" s="20"/>
      <c r="H368" s="20"/>
      <c r="I368" s="20"/>
    </row>
    <row r="369">
      <c r="A369" s="20"/>
      <c r="B369" s="20"/>
      <c r="C369" s="20"/>
      <c r="D369" s="29"/>
      <c r="E369" s="20"/>
      <c r="H369" s="20"/>
      <c r="I369" s="20"/>
    </row>
    <row r="370">
      <c r="A370" s="20"/>
      <c r="B370" s="20"/>
      <c r="C370" s="20"/>
      <c r="D370" s="29"/>
      <c r="E370" s="20"/>
      <c r="H370" s="20"/>
      <c r="I370" s="20"/>
    </row>
    <row r="371">
      <c r="A371" s="20"/>
      <c r="B371" s="20"/>
      <c r="C371" s="20"/>
      <c r="D371" s="29"/>
      <c r="E371" s="20"/>
      <c r="H371" s="20"/>
      <c r="I371" s="20"/>
    </row>
    <row r="372">
      <c r="A372" s="20"/>
      <c r="B372" s="20"/>
      <c r="C372" s="20"/>
      <c r="D372" s="29"/>
      <c r="E372" s="20"/>
      <c r="H372" s="20"/>
      <c r="I372" s="20"/>
    </row>
    <row r="373">
      <c r="A373" s="20"/>
      <c r="B373" s="20"/>
      <c r="C373" s="20"/>
      <c r="D373" s="29"/>
      <c r="E373" s="20"/>
      <c r="H373" s="20"/>
      <c r="I373" s="20"/>
    </row>
    <row r="374">
      <c r="A374" s="20"/>
      <c r="B374" s="20"/>
      <c r="C374" s="20"/>
      <c r="D374" s="29"/>
      <c r="E374" s="20"/>
      <c r="H374" s="20"/>
      <c r="I374" s="20"/>
    </row>
    <row r="375">
      <c r="A375" s="20"/>
      <c r="B375" s="20"/>
      <c r="C375" s="20"/>
      <c r="D375" s="29"/>
      <c r="E375" s="20"/>
      <c r="H375" s="20"/>
      <c r="I375" s="20"/>
    </row>
    <row r="376">
      <c r="A376" s="20"/>
      <c r="B376" s="20"/>
      <c r="C376" s="20"/>
      <c r="D376" s="29"/>
      <c r="E376" s="20"/>
      <c r="H376" s="20"/>
      <c r="I376" s="20"/>
    </row>
    <row r="377">
      <c r="A377" s="20"/>
      <c r="B377" s="20"/>
      <c r="C377" s="20"/>
      <c r="D377" s="29"/>
      <c r="E377" s="20"/>
      <c r="H377" s="20"/>
      <c r="I377" s="20"/>
    </row>
    <row r="378">
      <c r="A378" s="20"/>
      <c r="B378" s="20"/>
      <c r="C378" s="20"/>
      <c r="D378" s="29"/>
      <c r="E378" s="20"/>
      <c r="H378" s="20"/>
      <c r="I378" s="20"/>
    </row>
    <row r="379">
      <c r="A379" s="20"/>
      <c r="B379" s="20"/>
      <c r="C379" s="20"/>
      <c r="D379" s="29"/>
      <c r="E379" s="20"/>
      <c r="H379" s="20"/>
      <c r="I379" s="20"/>
    </row>
    <row r="380">
      <c r="A380" s="20"/>
      <c r="B380" s="20"/>
      <c r="C380" s="20"/>
      <c r="D380" s="29"/>
      <c r="E380" s="20"/>
      <c r="H380" s="20"/>
      <c r="I380" s="20"/>
    </row>
    <row r="381">
      <c r="A381" s="20"/>
      <c r="B381" s="20"/>
      <c r="C381" s="20"/>
      <c r="D381" s="29"/>
      <c r="E381" s="20"/>
      <c r="H381" s="20"/>
      <c r="I381" s="20"/>
    </row>
    <row r="382">
      <c r="A382" s="20"/>
      <c r="B382" s="20"/>
      <c r="C382" s="20"/>
      <c r="D382" s="29"/>
      <c r="E382" s="20"/>
      <c r="H382" s="20"/>
      <c r="I382" s="20"/>
    </row>
    <row r="383">
      <c r="A383" s="20"/>
      <c r="B383" s="20"/>
      <c r="C383" s="20"/>
      <c r="D383" s="29"/>
      <c r="E383" s="20"/>
      <c r="H383" s="20"/>
      <c r="I383" s="20"/>
    </row>
    <row r="384">
      <c r="A384" s="20"/>
      <c r="B384" s="20"/>
      <c r="C384" s="20"/>
      <c r="D384" s="29"/>
      <c r="E384" s="20"/>
      <c r="H384" s="20"/>
      <c r="I384" s="20"/>
    </row>
    <row r="385">
      <c r="A385" s="20"/>
      <c r="B385" s="20"/>
      <c r="C385" s="20"/>
      <c r="D385" s="29"/>
      <c r="E385" s="20"/>
      <c r="H385" s="20"/>
      <c r="I385" s="20"/>
    </row>
    <row r="386">
      <c r="A386" s="20"/>
      <c r="B386" s="20"/>
      <c r="C386" s="20"/>
      <c r="D386" s="29"/>
      <c r="E386" s="20"/>
      <c r="H386" s="20"/>
      <c r="I386" s="20"/>
    </row>
    <row r="387">
      <c r="A387" s="20"/>
      <c r="B387" s="20"/>
      <c r="C387" s="20"/>
      <c r="D387" s="29"/>
      <c r="E387" s="20"/>
      <c r="H387" s="20"/>
      <c r="I387" s="20"/>
    </row>
    <row r="388">
      <c r="A388" s="20"/>
      <c r="B388" s="20"/>
      <c r="C388" s="20"/>
      <c r="D388" s="29"/>
      <c r="E388" s="20"/>
      <c r="H388" s="20"/>
      <c r="I388" s="20"/>
    </row>
    <row r="389">
      <c r="A389" s="20"/>
      <c r="B389" s="20"/>
      <c r="C389" s="20"/>
      <c r="D389" s="29"/>
      <c r="E389" s="20"/>
      <c r="H389" s="20"/>
      <c r="I389" s="20"/>
    </row>
    <row r="390">
      <c r="A390" s="20"/>
      <c r="B390" s="20"/>
      <c r="C390" s="20"/>
      <c r="D390" s="29"/>
      <c r="E390" s="20"/>
      <c r="H390" s="20"/>
      <c r="I390" s="20"/>
    </row>
    <row r="391">
      <c r="A391" s="20"/>
      <c r="B391" s="20"/>
      <c r="C391" s="20"/>
      <c r="D391" s="29"/>
      <c r="E391" s="20"/>
      <c r="H391" s="20"/>
      <c r="I391" s="20"/>
    </row>
    <row r="392">
      <c r="A392" s="20"/>
      <c r="B392" s="20"/>
      <c r="C392" s="20"/>
      <c r="D392" s="29"/>
      <c r="E392" s="20"/>
      <c r="H392" s="20"/>
      <c r="I392" s="20"/>
    </row>
    <row r="393">
      <c r="A393" s="20"/>
      <c r="B393" s="20"/>
      <c r="C393" s="20"/>
      <c r="D393" s="29"/>
      <c r="E393" s="20"/>
      <c r="H393" s="20"/>
      <c r="I393" s="20"/>
    </row>
    <row r="394">
      <c r="A394" s="20"/>
      <c r="B394" s="20"/>
      <c r="C394" s="20"/>
      <c r="D394" s="29"/>
      <c r="E394" s="20"/>
      <c r="H394" s="20"/>
      <c r="I394" s="20"/>
    </row>
    <row r="395">
      <c r="A395" s="20"/>
      <c r="B395" s="20"/>
      <c r="C395" s="20"/>
      <c r="D395" s="29"/>
      <c r="E395" s="20"/>
      <c r="H395" s="20"/>
      <c r="I395" s="20"/>
    </row>
    <row r="396">
      <c r="A396" s="20"/>
      <c r="B396" s="20"/>
      <c r="C396" s="20"/>
      <c r="D396" s="29"/>
      <c r="E396" s="20"/>
      <c r="H396" s="20"/>
      <c r="I396" s="20"/>
    </row>
    <row r="397">
      <c r="A397" s="20"/>
      <c r="B397" s="20"/>
      <c r="C397" s="20"/>
      <c r="D397" s="29"/>
      <c r="E397" s="20"/>
      <c r="H397" s="20"/>
      <c r="I397" s="20"/>
    </row>
    <row r="398">
      <c r="A398" s="20"/>
      <c r="B398" s="20"/>
      <c r="C398" s="20"/>
      <c r="D398" s="29"/>
      <c r="E398" s="20"/>
      <c r="H398" s="20"/>
      <c r="I398" s="20"/>
    </row>
    <row r="399">
      <c r="A399" s="20"/>
      <c r="B399" s="20"/>
      <c r="C399" s="20"/>
      <c r="D399" s="29"/>
      <c r="E399" s="20"/>
      <c r="H399" s="20"/>
      <c r="I399" s="20"/>
    </row>
    <row r="400">
      <c r="A400" s="20"/>
      <c r="B400" s="20"/>
      <c r="C400" s="20"/>
      <c r="D400" s="29"/>
      <c r="E400" s="20"/>
      <c r="H400" s="20"/>
      <c r="I400" s="20"/>
    </row>
    <row r="401">
      <c r="A401" s="20"/>
      <c r="B401" s="20"/>
      <c r="C401" s="20"/>
      <c r="D401" s="29"/>
      <c r="E401" s="20"/>
      <c r="H401" s="20"/>
      <c r="I401" s="20"/>
    </row>
    <row r="402">
      <c r="A402" s="20"/>
      <c r="B402" s="20"/>
      <c r="C402" s="20"/>
      <c r="D402" s="29"/>
      <c r="E402" s="20"/>
      <c r="H402" s="20"/>
      <c r="I402" s="20"/>
    </row>
    <row r="403">
      <c r="A403" s="20"/>
      <c r="B403" s="20"/>
      <c r="C403" s="20"/>
      <c r="D403" s="29"/>
      <c r="E403" s="20"/>
      <c r="H403" s="20"/>
      <c r="I403" s="20"/>
    </row>
    <row r="404">
      <c r="A404" s="20"/>
      <c r="B404" s="20"/>
      <c r="C404" s="20"/>
      <c r="D404" s="29"/>
      <c r="E404" s="20"/>
      <c r="H404" s="20"/>
      <c r="I404" s="20"/>
    </row>
    <row r="405">
      <c r="A405" s="20"/>
      <c r="B405" s="20"/>
      <c r="C405" s="20"/>
      <c r="D405" s="29"/>
      <c r="E405" s="20"/>
      <c r="H405" s="20"/>
      <c r="I405" s="20"/>
    </row>
    <row r="406">
      <c r="A406" s="20"/>
      <c r="B406" s="20"/>
      <c r="C406" s="20"/>
      <c r="D406" s="29"/>
      <c r="E406" s="20"/>
      <c r="H406" s="20"/>
      <c r="I406" s="20"/>
    </row>
    <row r="407">
      <c r="A407" s="20"/>
      <c r="B407" s="20"/>
      <c r="C407" s="20"/>
      <c r="D407" s="29"/>
      <c r="E407" s="20"/>
      <c r="H407" s="20"/>
      <c r="I407" s="20"/>
    </row>
    <row r="408">
      <c r="A408" s="20"/>
      <c r="B408" s="20"/>
      <c r="C408" s="20"/>
      <c r="D408" s="29"/>
      <c r="E408" s="20"/>
      <c r="H408" s="20"/>
      <c r="I408" s="20"/>
    </row>
    <row r="409">
      <c r="A409" s="20"/>
      <c r="B409" s="20"/>
      <c r="C409" s="20"/>
      <c r="D409" s="29"/>
      <c r="E409" s="20"/>
      <c r="H409" s="20"/>
      <c r="I409" s="20"/>
    </row>
    <row r="410">
      <c r="A410" s="20"/>
      <c r="B410" s="20"/>
      <c r="C410" s="20"/>
      <c r="D410" s="29"/>
      <c r="E410" s="20"/>
      <c r="H410" s="20"/>
      <c r="I410" s="20"/>
    </row>
    <row r="411">
      <c r="A411" s="20"/>
      <c r="B411" s="20"/>
      <c r="C411" s="20"/>
      <c r="D411" s="29"/>
      <c r="E411" s="20"/>
      <c r="H411" s="20"/>
      <c r="I411" s="20"/>
    </row>
    <row r="412">
      <c r="A412" s="20"/>
      <c r="B412" s="20"/>
      <c r="C412" s="20"/>
      <c r="D412" s="29"/>
      <c r="E412" s="20"/>
      <c r="H412" s="20"/>
      <c r="I412" s="20"/>
    </row>
    <row r="413">
      <c r="A413" s="20"/>
      <c r="B413" s="20"/>
      <c r="C413" s="20"/>
      <c r="D413" s="29"/>
      <c r="E413" s="20"/>
      <c r="H413" s="20"/>
      <c r="I413" s="20"/>
    </row>
    <row r="414">
      <c r="A414" s="20"/>
      <c r="B414" s="20"/>
      <c r="C414" s="20"/>
      <c r="D414" s="29"/>
      <c r="E414" s="20"/>
      <c r="H414" s="20"/>
      <c r="I414" s="20"/>
    </row>
    <row r="415">
      <c r="A415" s="20"/>
      <c r="B415" s="20"/>
      <c r="C415" s="20"/>
      <c r="D415" s="29"/>
      <c r="E415" s="20"/>
      <c r="H415" s="20"/>
      <c r="I415" s="20"/>
    </row>
    <row r="416">
      <c r="A416" s="20"/>
      <c r="B416" s="20"/>
      <c r="C416" s="20"/>
      <c r="D416" s="29"/>
      <c r="E416" s="20"/>
      <c r="H416" s="20"/>
      <c r="I416" s="20"/>
    </row>
    <row r="417">
      <c r="A417" s="20"/>
      <c r="B417" s="20"/>
      <c r="C417" s="20"/>
      <c r="D417" s="29"/>
      <c r="E417" s="20"/>
      <c r="H417" s="20"/>
      <c r="I417" s="20"/>
    </row>
    <row r="418">
      <c r="A418" s="20"/>
      <c r="B418" s="20"/>
      <c r="C418" s="20"/>
      <c r="D418" s="29"/>
      <c r="E418" s="20"/>
      <c r="H418" s="20"/>
      <c r="I418" s="20"/>
    </row>
    <row r="419">
      <c r="A419" s="20"/>
      <c r="B419" s="20"/>
      <c r="C419" s="20"/>
      <c r="D419" s="29"/>
      <c r="E419" s="20"/>
      <c r="H419" s="20"/>
      <c r="I419" s="20"/>
    </row>
    <row r="420">
      <c r="A420" s="20"/>
      <c r="B420" s="20"/>
      <c r="C420" s="20"/>
      <c r="D420" s="29"/>
      <c r="E420" s="20"/>
      <c r="H420" s="20"/>
      <c r="I420" s="20"/>
    </row>
    <row r="421">
      <c r="A421" s="20"/>
      <c r="B421" s="20"/>
      <c r="C421" s="20"/>
      <c r="D421" s="29"/>
      <c r="E421" s="20"/>
      <c r="H421" s="20"/>
      <c r="I421" s="20"/>
    </row>
    <row r="422">
      <c r="A422" s="20"/>
      <c r="B422" s="20"/>
      <c r="C422" s="20"/>
      <c r="D422" s="29"/>
      <c r="E422" s="20"/>
      <c r="H422" s="20"/>
      <c r="I422" s="20"/>
    </row>
    <row r="423">
      <c r="A423" s="20"/>
      <c r="B423" s="20"/>
      <c r="C423" s="20"/>
      <c r="D423" s="29"/>
      <c r="E423" s="20"/>
      <c r="H423" s="20"/>
      <c r="I423" s="20"/>
    </row>
    <row r="424">
      <c r="A424" s="20"/>
      <c r="B424" s="20"/>
      <c r="C424" s="20"/>
      <c r="D424" s="29"/>
      <c r="E424" s="20"/>
      <c r="H424" s="20"/>
      <c r="I424" s="20"/>
    </row>
    <row r="425">
      <c r="A425" s="20"/>
      <c r="B425" s="20"/>
      <c r="C425" s="20"/>
      <c r="D425" s="29"/>
      <c r="E425" s="20"/>
      <c r="H425" s="20"/>
      <c r="I425" s="20"/>
    </row>
    <row r="426">
      <c r="A426" s="20"/>
      <c r="B426" s="20"/>
      <c r="C426" s="20"/>
      <c r="D426" s="29"/>
      <c r="E426" s="20"/>
      <c r="H426" s="20"/>
      <c r="I426" s="20"/>
    </row>
    <row r="427">
      <c r="A427" s="20"/>
      <c r="B427" s="20"/>
      <c r="C427" s="20"/>
      <c r="D427" s="29"/>
      <c r="E427" s="20"/>
      <c r="H427" s="20"/>
      <c r="I427" s="20"/>
    </row>
    <row r="428">
      <c r="A428" s="20"/>
      <c r="B428" s="20"/>
      <c r="C428" s="20"/>
      <c r="D428" s="29"/>
      <c r="E428" s="20"/>
      <c r="H428" s="20"/>
      <c r="I428" s="20"/>
    </row>
    <row r="429">
      <c r="A429" s="20"/>
      <c r="B429" s="20"/>
      <c r="C429" s="20"/>
      <c r="D429" s="29"/>
      <c r="E429" s="20"/>
      <c r="H429" s="20"/>
      <c r="I429" s="20"/>
    </row>
    <row r="430">
      <c r="A430" s="20"/>
      <c r="B430" s="20"/>
      <c r="C430" s="20"/>
      <c r="D430" s="29"/>
      <c r="E430" s="20"/>
      <c r="H430" s="20"/>
      <c r="I430" s="20"/>
    </row>
    <row r="431">
      <c r="A431" s="20"/>
      <c r="B431" s="20"/>
      <c r="C431" s="20"/>
      <c r="D431" s="29"/>
      <c r="E431" s="20"/>
      <c r="H431" s="20"/>
      <c r="I431" s="20"/>
    </row>
    <row r="432">
      <c r="A432" s="20"/>
      <c r="B432" s="20"/>
      <c r="C432" s="20"/>
      <c r="D432" s="29"/>
      <c r="E432" s="20"/>
      <c r="H432" s="20"/>
      <c r="I432" s="20"/>
    </row>
    <row r="433">
      <c r="A433" s="20"/>
      <c r="B433" s="20"/>
      <c r="C433" s="20"/>
      <c r="D433" s="29"/>
      <c r="E433" s="20"/>
      <c r="H433" s="20"/>
      <c r="I433" s="20"/>
    </row>
    <row r="434">
      <c r="A434" s="20"/>
      <c r="B434" s="20"/>
      <c r="C434" s="20"/>
      <c r="D434" s="29"/>
      <c r="E434" s="20"/>
      <c r="H434" s="20"/>
      <c r="I434" s="20"/>
    </row>
    <row r="435">
      <c r="A435" s="20"/>
      <c r="B435" s="20"/>
      <c r="C435" s="20"/>
      <c r="D435" s="29"/>
      <c r="E435" s="20"/>
      <c r="H435" s="20"/>
      <c r="I435" s="20"/>
    </row>
    <row r="436">
      <c r="A436" s="20"/>
      <c r="B436" s="20"/>
      <c r="C436" s="20"/>
      <c r="D436" s="29"/>
      <c r="E436" s="20"/>
      <c r="H436" s="20"/>
      <c r="I436" s="20"/>
    </row>
    <row r="437">
      <c r="A437" s="20"/>
      <c r="B437" s="20"/>
      <c r="C437" s="20"/>
      <c r="D437" s="29"/>
      <c r="E437" s="20"/>
      <c r="H437" s="20"/>
      <c r="I437" s="20"/>
    </row>
    <row r="438">
      <c r="A438" s="20"/>
      <c r="B438" s="20"/>
      <c r="C438" s="20"/>
      <c r="D438" s="29"/>
      <c r="E438" s="20"/>
      <c r="H438" s="20"/>
      <c r="I438" s="20"/>
    </row>
    <row r="439">
      <c r="A439" s="20"/>
      <c r="B439" s="20"/>
      <c r="C439" s="20"/>
      <c r="D439" s="29"/>
      <c r="E439" s="20"/>
      <c r="H439" s="20"/>
      <c r="I439" s="20"/>
    </row>
    <row r="440">
      <c r="A440" s="20"/>
      <c r="B440" s="20"/>
      <c r="C440" s="20"/>
      <c r="D440" s="29"/>
      <c r="E440" s="20"/>
      <c r="H440" s="20"/>
      <c r="I440" s="20"/>
    </row>
    <row r="441">
      <c r="A441" s="20"/>
      <c r="B441" s="20"/>
      <c r="C441" s="20"/>
      <c r="D441" s="29"/>
      <c r="E441" s="20"/>
      <c r="H441" s="20"/>
      <c r="I441" s="20"/>
    </row>
    <row r="442">
      <c r="A442" s="20"/>
      <c r="B442" s="20"/>
      <c r="C442" s="20"/>
      <c r="D442" s="29"/>
      <c r="E442" s="20"/>
      <c r="H442" s="20"/>
      <c r="I442" s="20"/>
    </row>
    <row r="443">
      <c r="A443" s="20"/>
      <c r="B443" s="20"/>
      <c r="C443" s="20"/>
      <c r="D443" s="29"/>
      <c r="E443" s="20"/>
      <c r="H443" s="20"/>
      <c r="I443" s="20"/>
    </row>
    <row r="444">
      <c r="A444" s="20"/>
      <c r="B444" s="20"/>
      <c r="C444" s="20"/>
      <c r="D444" s="29"/>
      <c r="E444" s="20"/>
      <c r="H444" s="20"/>
      <c r="I444" s="20"/>
    </row>
    <row r="445">
      <c r="A445" s="20"/>
      <c r="B445" s="20"/>
      <c r="C445" s="20"/>
      <c r="D445" s="29"/>
      <c r="E445" s="20"/>
      <c r="H445" s="20"/>
      <c r="I445" s="20"/>
    </row>
    <row r="446">
      <c r="A446" s="20"/>
      <c r="B446" s="20"/>
      <c r="C446" s="20"/>
      <c r="D446" s="29"/>
      <c r="E446" s="20"/>
      <c r="H446" s="20"/>
      <c r="I446" s="20"/>
    </row>
    <row r="447">
      <c r="A447" s="20"/>
      <c r="B447" s="20"/>
      <c r="C447" s="20"/>
      <c r="D447" s="29"/>
      <c r="E447" s="20"/>
      <c r="H447" s="20"/>
      <c r="I447" s="20"/>
    </row>
    <row r="448">
      <c r="A448" s="20"/>
      <c r="B448" s="20"/>
      <c r="C448" s="20"/>
      <c r="D448" s="29"/>
      <c r="E448" s="20"/>
      <c r="H448" s="20"/>
      <c r="I448" s="20"/>
    </row>
    <row r="449">
      <c r="A449" s="20"/>
      <c r="B449" s="20"/>
      <c r="C449" s="20"/>
      <c r="D449" s="29"/>
      <c r="E449" s="20"/>
      <c r="H449" s="20"/>
      <c r="I449" s="20"/>
    </row>
    <row r="450">
      <c r="A450" s="20"/>
      <c r="B450" s="20"/>
      <c r="C450" s="20"/>
      <c r="D450" s="29"/>
      <c r="E450" s="20"/>
      <c r="H450" s="20"/>
      <c r="I450" s="20"/>
    </row>
    <row r="451">
      <c r="A451" s="20"/>
      <c r="B451" s="20"/>
      <c r="C451" s="20"/>
      <c r="D451" s="29"/>
      <c r="E451" s="20"/>
      <c r="H451" s="20"/>
      <c r="I451" s="20"/>
    </row>
    <row r="452">
      <c r="A452" s="20"/>
      <c r="B452" s="20"/>
      <c r="C452" s="20"/>
      <c r="D452" s="29"/>
      <c r="E452" s="20"/>
      <c r="H452" s="20"/>
      <c r="I452" s="20"/>
    </row>
    <row r="453">
      <c r="A453" s="20"/>
      <c r="B453" s="20"/>
      <c r="C453" s="20"/>
      <c r="D453" s="29"/>
      <c r="E453" s="20"/>
      <c r="H453" s="20"/>
      <c r="I453" s="20"/>
    </row>
    <row r="454">
      <c r="A454" s="20"/>
      <c r="B454" s="20"/>
      <c r="C454" s="20"/>
      <c r="D454" s="29"/>
      <c r="E454" s="20"/>
      <c r="H454" s="20"/>
      <c r="I454" s="20"/>
    </row>
    <row r="455">
      <c r="A455" s="20"/>
      <c r="B455" s="20"/>
      <c r="C455" s="20"/>
      <c r="D455" s="29"/>
      <c r="E455" s="20"/>
      <c r="H455" s="20"/>
      <c r="I455" s="20"/>
    </row>
    <row r="456">
      <c r="A456" s="20"/>
      <c r="B456" s="20"/>
      <c r="C456" s="20"/>
      <c r="D456" s="29"/>
      <c r="E456" s="20"/>
      <c r="H456" s="20"/>
      <c r="I456" s="20"/>
    </row>
    <row r="457">
      <c r="A457" s="20"/>
      <c r="B457" s="20"/>
      <c r="C457" s="20"/>
      <c r="D457" s="29"/>
      <c r="E457" s="20"/>
      <c r="H457" s="20"/>
      <c r="I457" s="20"/>
    </row>
    <row r="458">
      <c r="A458" s="20"/>
      <c r="B458" s="20"/>
      <c r="C458" s="20"/>
      <c r="D458" s="29"/>
      <c r="E458" s="20"/>
      <c r="H458" s="20"/>
      <c r="I458" s="20"/>
    </row>
    <row r="459">
      <c r="A459" s="20"/>
      <c r="B459" s="20"/>
      <c r="C459" s="20"/>
      <c r="D459" s="29"/>
      <c r="E459" s="20"/>
      <c r="H459" s="20"/>
      <c r="I459" s="20"/>
    </row>
    <row r="460">
      <c r="A460" s="20"/>
      <c r="B460" s="20"/>
      <c r="C460" s="20"/>
      <c r="D460" s="29"/>
      <c r="E460" s="20"/>
      <c r="H460" s="20"/>
      <c r="I460" s="20"/>
    </row>
    <row r="461">
      <c r="A461" s="20"/>
      <c r="B461" s="20"/>
      <c r="C461" s="20"/>
      <c r="D461" s="29"/>
      <c r="E461" s="20"/>
      <c r="H461" s="20"/>
      <c r="I461" s="20"/>
    </row>
    <row r="462">
      <c r="A462" s="20"/>
      <c r="B462" s="20"/>
      <c r="C462" s="20"/>
      <c r="D462" s="29"/>
      <c r="E462" s="20"/>
      <c r="H462" s="20"/>
      <c r="I462" s="20"/>
    </row>
    <row r="463">
      <c r="A463" s="20"/>
      <c r="B463" s="20"/>
      <c r="C463" s="20"/>
      <c r="D463" s="29"/>
      <c r="E463" s="20"/>
      <c r="H463" s="20"/>
      <c r="I463" s="20"/>
    </row>
    <row r="464">
      <c r="A464" s="20"/>
      <c r="B464" s="20"/>
      <c r="C464" s="20"/>
      <c r="D464" s="29"/>
      <c r="E464" s="20"/>
      <c r="H464" s="20"/>
      <c r="I464" s="20"/>
    </row>
    <row r="465">
      <c r="A465" s="20"/>
      <c r="B465" s="20"/>
      <c r="C465" s="20"/>
      <c r="D465" s="29"/>
      <c r="E465" s="20"/>
      <c r="H465" s="20"/>
      <c r="I465" s="20"/>
    </row>
    <row r="466">
      <c r="A466" s="20"/>
      <c r="B466" s="20"/>
      <c r="C466" s="20"/>
      <c r="D466" s="29"/>
      <c r="E466" s="20"/>
      <c r="H466" s="20"/>
      <c r="I466" s="20"/>
    </row>
    <row r="467">
      <c r="A467" s="20"/>
      <c r="B467" s="20"/>
      <c r="C467" s="20"/>
      <c r="D467" s="29"/>
      <c r="E467" s="20"/>
      <c r="H467" s="20"/>
      <c r="I467" s="20"/>
    </row>
    <row r="468">
      <c r="A468" s="20"/>
      <c r="B468" s="20"/>
      <c r="C468" s="20"/>
      <c r="D468" s="29"/>
      <c r="E468" s="20"/>
      <c r="H468" s="20"/>
      <c r="I468" s="20"/>
    </row>
    <row r="469">
      <c r="A469" s="20"/>
      <c r="B469" s="20"/>
      <c r="C469" s="20"/>
      <c r="D469" s="29"/>
      <c r="E469" s="20"/>
      <c r="H469" s="20"/>
      <c r="I469" s="20"/>
    </row>
    <row r="470">
      <c r="A470" s="20"/>
      <c r="B470" s="20"/>
      <c r="C470" s="20"/>
      <c r="D470" s="29"/>
      <c r="E470" s="20"/>
      <c r="H470" s="20"/>
      <c r="I470" s="20"/>
    </row>
    <row r="471">
      <c r="A471" s="20"/>
      <c r="B471" s="20"/>
      <c r="C471" s="20"/>
      <c r="D471" s="29"/>
      <c r="E471" s="20"/>
      <c r="H471" s="20"/>
      <c r="I471" s="20"/>
    </row>
    <row r="472">
      <c r="A472" s="20"/>
      <c r="B472" s="20"/>
      <c r="C472" s="20"/>
      <c r="D472" s="29"/>
      <c r="E472" s="20"/>
      <c r="H472" s="20"/>
      <c r="I472" s="20"/>
    </row>
    <row r="473">
      <c r="A473" s="20"/>
      <c r="B473" s="20"/>
      <c r="C473" s="20"/>
      <c r="D473" s="29"/>
      <c r="E473" s="20"/>
      <c r="H473" s="20"/>
      <c r="I473" s="20"/>
    </row>
    <row r="474">
      <c r="A474" s="20"/>
      <c r="B474" s="20"/>
      <c r="C474" s="20"/>
      <c r="D474" s="29"/>
      <c r="E474" s="20"/>
      <c r="H474" s="20"/>
      <c r="I474" s="20"/>
    </row>
    <row r="475">
      <c r="A475" s="20"/>
      <c r="B475" s="20"/>
      <c r="C475" s="20"/>
      <c r="D475" s="29"/>
      <c r="E475" s="20"/>
      <c r="H475" s="20"/>
      <c r="I475" s="20"/>
    </row>
    <row r="476">
      <c r="A476" s="20"/>
      <c r="B476" s="20"/>
      <c r="C476" s="20"/>
      <c r="D476" s="29"/>
      <c r="E476" s="20"/>
      <c r="H476" s="20"/>
      <c r="I476" s="20"/>
    </row>
    <row r="477">
      <c r="A477" s="20"/>
      <c r="B477" s="20"/>
      <c r="C477" s="20"/>
      <c r="D477" s="29"/>
      <c r="E477" s="20"/>
      <c r="H477" s="20"/>
      <c r="I477" s="20"/>
    </row>
    <row r="478">
      <c r="A478" s="20"/>
      <c r="B478" s="20"/>
      <c r="C478" s="20"/>
      <c r="D478" s="29"/>
      <c r="E478" s="20"/>
      <c r="H478" s="20"/>
      <c r="I478" s="20"/>
    </row>
    <row r="479">
      <c r="A479" s="20"/>
      <c r="B479" s="20"/>
      <c r="C479" s="20"/>
      <c r="D479" s="29"/>
      <c r="E479" s="20"/>
      <c r="H479" s="20"/>
      <c r="I479" s="20"/>
    </row>
    <row r="480">
      <c r="A480" s="20"/>
      <c r="B480" s="20"/>
      <c r="C480" s="20"/>
      <c r="D480" s="29"/>
      <c r="E480" s="20"/>
      <c r="H480" s="20"/>
      <c r="I480" s="20"/>
    </row>
    <row r="481">
      <c r="A481" s="20"/>
      <c r="B481" s="20"/>
      <c r="C481" s="20"/>
      <c r="D481" s="29"/>
      <c r="E481" s="20"/>
      <c r="H481" s="20"/>
      <c r="I481" s="20"/>
    </row>
    <row r="482">
      <c r="A482" s="20"/>
      <c r="B482" s="20"/>
      <c r="C482" s="20"/>
      <c r="D482" s="29"/>
      <c r="E482" s="20"/>
      <c r="H482" s="20"/>
      <c r="I482" s="20"/>
    </row>
    <row r="483">
      <c r="A483" s="20"/>
      <c r="B483" s="20"/>
      <c r="C483" s="20"/>
      <c r="D483" s="29"/>
      <c r="E483" s="20"/>
      <c r="H483" s="20"/>
      <c r="I483" s="20"/>
    </row>
    <row r="484">
      <c r="A484" s="20"/>
      <c r="B484" s="20"/>
      <c r="C484" s="20"/>
      <c r="D484" s="29"/>
      <c r="E484" s="20"/>
      <c r="H484" s="20"/>
      <c r="I484" s="20"/>
    </row>
    <row r="485">
      <c r="A485" s="20"/>
      <c r="B485" s="20"/>
      <c r="C485" s="20"/>
      <c r="D485" s="29"/>
      <c r="E485" s="20"/>
      <c r="H485" s="20"/>
      <c r="I485" s="20"/>
    </row>
    <row r="486">
      <c r="A486" s="20"/>
      <c r="B486" s="20"/>
      <c r="C486" s="20"/>
      <c r="D486" s="29"/>
      <c r="E486" s="20"/>
      <c r="H486" s="20"/>
      <c r="I486" s="20"/>
    </row>
    <row r="487">
      <c r="A487" s="20"/>
      <c r="B487" s="20"/>
      <c r="C487" s="20"/>
      <c r="D487" s="29"/>
      <c r="E487" s="20"/>
      <c r="H487" s="20"/>
      <c r="I487" s="20"/>
    </row>
    <row r="488">
      <c r="A488" s="20"/>
      <c r="B488" s="20"/>
      <c r="C488" s="20"/>
      <c r="D488" s="29"/>
      <c r="E488" s="20"/>
      <c r="H488" s="20"/>
      <c r="I488" s="20"/>
    </row>
    <row r="489">
      <c r="A489" s="20"/>
      <c r="B489" s="20"/>
      <c r="C489" s="20"/>
      <c r="D489" s="29"/>
      <c r="E489" s="20"/>
      <c r="H489" s="20"/>
      <c r="I489" s="20"/>
    </row>
    <row r="490">
      <c r="A490" s="20"/>
      <c r="B490" s="20"/>
      <c r="C490" s="20"/>
      <c r="D490" s="29"/>
      <c r="E490" s="20"/>
      <c r="H490" s="20"/>
      <c r="I490" s="20"/>
    </row>
    <row r="491">
      <c r="A491" s="20"/>
      <c r="B491" s="20"/>
      <c r="C491" s="20"/>
      <c r="D491" s="29"/>
      <c r="E491" s="20"/>
      <c r="H491" s="20"/>
      <c r="I491" s="20"/>
    </row>
    <row r="492">
      <c r="A492" s="20"/>
      <c r="B492" s="20"/>
      <c r="C492" s="20"/>
      <c r="D492" s="29"/>
      <c r="E492" s="20"/>
      <c r="H492" s="20"/>
      <c r="I492" s="20"/>
    </row>
    <row r="493">
      <c r="A493" s="20"/>
      <c r="B493" s="20"/>
      <c r="C493" s="20"/>
      <c r="D493" s="29"/>
      <c r="E493" s="20"/>
      <c r="H493" s="20"/>
      <c r="I493" s="20"/>
    </row>
    <row r="494">
      <c r="A494" s="20"/>
      <c r="B494" s="20"/>
      <c r="C494" s="20"/>
      <c r="D494" s="29"/>
      <c r="E494" s="20"/>
      <c r="H494" s="20"/>
      <c r="I494" s="20"/>
    </row>
    <row r="495">
      <c r="A495" s="20"/>
      <c r="B495" s="20"/>
      <c r="C495" s="20"/>
      <c r="D495" s="29"/>
      <c r="E495" s="20"/>
      <c r="H495" s="20"/>
      <c r="I495" s="20"/>
    </row>
    <row r="496">
      <c r="A496" s="20"/>
      <c r="B496" s="20"/>
      <c r="C496" s="20"/>
      <c r="D496" s="29"/>
      <c r="E496" s="20"/>
      <c r="H496" s="20"/>
      <c r="I496" s="20"/>
    </row>
    <row r="497">
      <c r="A497" s="20"/>
      <c r="B497" s="20"/>
      <c r="C497" s="20"/>
      <c r="D497" s="29"/>
      <c r="E497" s="20"/>
      <c r="H497" s="20"/>
      <c r="I497" s="20"/>
    </row>
    <row r="498">
      <c r="A498" s="20"/>
      <c r="B498" s="20"/>
      <c r="C498" s="20"/>
      <c r="D498" s="29"/>
      <c r="E498" s="20"/>
      <c r="H498" s="20"/>
      <c r="I498" s="20"/>
    </row>
    <row r="499">
      <c r="A499" s="20"/>
      <c r="B499" s="20"/>
      <c r="C499" s="20"/>
      <c r="D499" s="29"/>
      <c r="E499" s="20"/>
      <c r="H499" s="20"/>
      <c r="I499" s="20"/>
    </row>
    <row r="500">
      <c r="A500" s="20"/>
      <c r="B500" s="20"/>
      <c r="C500" s="20"/>
      <c r="D500" s="29"/>
      <c r="E500" s="20"/>
      <c r="H500" s="20"/>
      <c r="I500" s="20"/>
    </row>
    <row r="501">
      <c r="A501" s="20"/>
      <c r="B501" s="20"/>
      <c r="C501" s="20"/>
      <c r="D501" s="29"/>
      <c r="E501" s="20"/>
      <c r="H501" s="20"/>
      <c r="I501" s="20"/>
    </row>
    <row r="502">
      <c r="A502" s="20"/>
      <c r="B502" s="20"/>
      <c r="C502" s="20"/>
      <c r="D502" s="29"/>
      <c r="E502" s="20"/>
      <c r="H502" s="20"/>
      <c r="I502" s="20"/>
    </row>
    <row r="503">
      <c r="A503" s="20"/>
      <c r="B503" s="20"/>
      <c r="C503" s="20"/>
      <c r="D503" s="29"/>
      <c r="E503" s="20"/>
      <c r="H503" s="20"/>
      <c r="I503" s="20"/>
    </row>
    <row r="504">
      <c r="A504" s="20"/>
      <c r="B504" s="20"/>
      <c r="C504" s="20"/>
      <c r="D504" s="29"/>
      <c r="E504" s="20"/>
      <c r="H504" s="20"/>
      <c r="I504" s="20"/>
    </row>
    <row r="505">
      <c r="A505" s="20"/>
      <c r="B505" s="20"/>
      <c r="C505" s="20"/>
      <c r="D505" s="29"/>
      <c r="E505" s="20"/>
      <c r="H505" s="20"/>
      <c r="I505" s="20"/>
    </row>
    <row r="506">
      <c r="A506" s="20"/>
      <c r="B506" s="20"/>
      <c r="C506" s="20"/>
      <c r="D506" s="29"/>
      <c r="E506" s="20"/>
      <c r="H506" s="20"/>
      <c r="I506" s="20"/>
    </row>
    <row r="507">
      <c r="A507" s="20"/>
      <c r="B507" s="20"/>
      <c r="C507" s="20"/>
      <c r="D507" s="29"/>
      <c r="E507" s="20"/>
      <c r="H507" s="20"/>
      <c r="I507" s="20"/>
    </row>
    <row r="508">
      <c r="A508" s="20"/>
      <c r="B508" s="20"/>
      <c r="C508" s="20"/>
      <c r="D508" s="29"/>
      <c r="E508" s="20"/>
      <c r="H508" s="20"/>
      <c r="I508" s="20"/>
    </row>
    <row r="509">
      <c r="A509" s="20"/>
      <c r="B509" s="20"/>
      <c r="C509" s="20"/>
      <c r="D509" s="29"/>
      <c r="E509" s="20"/>
      <c r="H509" s="20"/>
      <c r="I509" s="20"/>
    </row>
    <row r="510">
      <c r="A510" s="20"/>
      <c r="B510" s="20"/>
      <c r="C510" s="20"/>
      <c r="D510" s="29"/>
      <c r="E510" s="20"/>
      <c r="H510" s="20"/>
      <c r="I510" s="20"/>
    </row>
    <row r="511">
      <c r="A511" s="20"/>
      <c r="B511" s="20"/>
      <c r="C511" s="20"/>
      <c r="D511" s="29"/>
      <c r="E511" s="20"/>
      <c r="H511" s="20"/>
      <c r="I511" s="20"/>
    </row>
    <row r="512">
      <c r="A512" s="20"/>
      <c r="B512" s="20"/>
      <c r="C512" s="20"/>
      <c r="D512" s="29"/>
      <c r="E512" s="20"/>
      <c r="H512" s="20"/>
      <c r="I512" s="20"/>
    </row>
    <row r="513">
      <c r="A513" s="20"/>
      <c r="B513" s="20"/>
      <c r="C513" s="20"/>
      <c r="D513" s="29"/>
      <c r="E513" s="20"/>
      <c r="H513" s="20"/>
      <c r="I513" s="20"/>
    </row>
    <row r="514">
      <c r="A514" s="20"/>
      <c r="B514" s="20"/>
      <c r="C514" s="20"/>
      <c r="D514" s="29"/>
      <c r="E514" s="20"/>
      <c r="H514" s="20"/>
      <c r="I514" s="20"/>
    </row>
    <row r="515">
      <c r="A515" s="20"/>
      <c r="B515" s="20"/>
      <c r="C515" s="20"/>
      <c r="D515" s="29"/>
      <c r="E515" s="20"/>
      <c r="H515" s="20"/>
      <c r="I515" s="20"/>
    </row>
    <row r="516">
      <c r="A516" s="20"/>
      <c r="B516" s="20"/>
      <c r="C516" s="20"/>
      <c r="D516" s="29"/>
      <c r="E516" s="20"/>
      <c r="H516" s="20"/>
      <c r="I516" s="20"/>
    </row>
    <row r="517">
      <c r="A517" s="20"/>
      <c r="B517" s="20"/>
      <c r="C517" s="20"/>
      <c r="D517" s="29"/>
      <c r="E517" s="20"/>
      <c r="H517" s="20"/>
      <c r="I517" s="20"/>
    </row>
    <row r="518">
      <c r="A518" s="20"/>
      <c r="B518" s="20"/>
      <c r="C518" s="20"/>
      <c r="D518" s="29"/>
      <c r="E518" s="20"/>
      <c r="H518" s="20"/>
      <c r="I518" s="20"/>
    </row>
    <row r="519">
      <c r="A519" s="20"/>
      <c r="B519" s="20"/>
      <c r="C519" s="20"/>
      <c r="D519" s="29"/>
      <c r="E519" s="20"/>
      <c r="H519" s="20"/>
      <c r="I519" s="20"/>
    </row>
    <row r="520">
      <c r="A520" s="20"/>
      <c r="B520" s="20"/>
      <c r="C520" s="20"/>
      <c r="D520" s="29"/>
      <c r="E520" s="20"/>
      <c r="H520" s="20"/>
      <c r="I520" s="20"/>
    </row>
    <row r="521">
      <c r="A521" s="20"/>
      <c r="B521" s="20"/>
      <c r="C521" s="20"/>
      <c r="D521" s="29"/>
      <c r="E521" s="20"/>
      <c r="H521" s="20"/>
      <c r="I521" s="20"/>
    </row>
    <row r="522">
      <c r="A522" s="20"/>
      <c r="B522" s="20"/>
      <c r="C522" s="20"/>
      <c r="D522" s="29"/>
      <c r="E522" s="20"/>
      <c r="H522" s="20"/>
      <c r="I522" s="20"/>
    </row>
    <row r="523">
      <c r="A523" s="20"/>
      <c r="B523" s="20"/>
      <c r="C523" s="20"/>
      <c r="D523" s="29"/>
      <c r="E523" s="20"/>
      <c r="H523" s="20"/>
      <c r="I523" s="20"/>
    </row>
    <row r="524">
      <c r="A524" s="20"/>
      <c r="B524" s="20"/>
      <c r="C524" s="20"/>
      <c r="D524" s="29"/>
      <c r="E524" s="20"/>
      <c r="H524" s="20"/>
      <c r="I524" s="20"/>
    </row>
    <row r="525">
      <c r="A525" s="20"/>
      <c r="B525" s="20"/>
      <c r="C525" s="20"/>
      <c r="D525" s="29"/>
      <c r="E525" s="20"/>
      <c r="H525" s="20"/>
      <c r="I525" s="20"/>
    </row>
    <row r="526">
      <c r="A526" s="20"/>
      <c r="B526" s="20"/>
      <c r="C526" s="20"/>
      <c r="D526" s="29"/>
      <c r="E526" s="20"/>
      <c r="H526" s="20"/>
      <c r="I526" s="20"/>
    </row>
    <row r="527">
      <c r="A527" s="20"/>
      <c r="B527" s="20"/>
      <c r="C527" s="20"/>
      <c r="D527" s="29"/>
      <c r="E527" s="20"/>
      <c r="H527" s="20"/>
      <c r="I527" s="20"/>
    </row>
    <row r="528">
      <c r="A528" s="20"/>
      <c r="B528" s="20"/>
      <c r="C528" s="20"/>
      <c r="D528" s="29"/>
      <c r="E528" s="20"/>
      <c r="H528" s="20"/>
      <c r="I528" s="20"/>
    </row>
    <row r="529">
      <c r="A529" s="20"/>
      <c r="B529" s="20"/>
      <c r="C529" s="20"/>
      <c r="D529" s="29"/>
      <c r="E529" s="20"/>
      <c r="H529" s="20"/>
      <c r="I529" s="20"/>
    </row>
    <row r="530">
      <c r="A530" s="20"/>
      <c r="B530" s="20"/>
      <c r="C530" s="20"/>
      <c r="D530" s="29"/>
      <c r="E530" s="20"/>
      <c r="H530" s="20"/>
      <c r="I530" s="20"/>
    </row>
    <row r="531">
      <c r="A531" s="20"/>
      <c r="B531" s="20"/>
      <c r="C531" s="20"/>
      <c r="D531" s="29"/>
      <c r="E531" s="20"/>
      <c r="H531" s="20"/>
      <c r="I531" s="20"/>
    </row>
    <row r="532">
      <c r="A532" s="20"/>
      <c r="B532" s="20"/>
      <c r="C532" s="20"/>
      <c r="D532" s="29"/>
      <c r="E532" s="20"/>
      <c r="H532" s="20"/>
      <c r="I532" s="20"/>
    </row>
    <row r="533">
      <c r="A533" s="20"/>
      <c r="B533" s="20"/>
      <c r="C533" s="20"/>
      <c r="D533" s="29"/>
      <c r="E533" s="20"/>
      <c r="H533" s="20"/>
      <c r="I533" s="20"/>
    </row>
    <row r="534">
      <c r="A534" s="20"/>
      <c r="B534" s="20"/>
      <c r="C534" s="20"/>
      <c r="D534" s="29"/>
      <c r="E534" s="20"/>
      <c r="H534" s="20"/>
      <c r="I534" s="20"/>
    </row>
    <row r="535">
      <c r="A535" s="20"/>
      <c r="B535" s="20"/>
      <c r="C535" s="20"/>
      <c r="D535" s="29"/>
      <c r="E535" s="20"/>
      <c r="H535" s="20"/>
      <c r="I535" s="20"/>
    </row>
    <row r="536">
      <c r="A536" s="20"/>
      <c r="B536" s="20"/>
      <c r="C536" s="20"/>
      <c r="D536" s="29"/>
      <c r="E536" s="20"/>
      <c r="H536" s="20"/>
      <c r="I536" s="20"/>
    </row>
    <row r="537">
      <c r="A537" s="20"/>
      <c r="B537" s="20"/>
      <c r="C537" s="20"/>
      <c r="D537" s="29"/>
      <c r="E537" s="20"/>
      <c r="H537" s="20"/>
      <c r="I537" s="20"/>
    </row>
    <row r="538">
      <c r="A538" s="20"/>
      <c r="B538" s="20"/>
      <c r="C538" s="20"/>
      <c r="D538" s="29"/>
      <c r="E538" s="20"/>
      <c r="H538" s="20"/>
      <c r="I538" s="20"/>
    </row>
    <row r="539">
      <c r="A539" s="20"/>
      <c r="B539" s="20"/>
      <c r="C539" s="20"/>
      <c r="D539" s="29"/>
      <c r="E539" s="20"/>
      <c r="H539" s="20"/>
      <c r="I539" s="20"/>
    </row>
    <row r="540">
      <c r="A540" s="20"/>
      <c r="B540" s="20"/>
      <c r="C540" s="20"/>
      <c r="D540" s="29"/>
      <c r="E540" s="20"/>
      <c r="H540" s="20"/>
      <c r="I540" s="20"/>
    </row>
    <row r="541">
      <c r="A541" s="20"/>
      <c r="B541" s="20"/>
      <c r="C541" s="20"/>
      <c r="D541" s="29"/>
      <c r="E541" s="20"/>
      <c r="H541" s="20"/>
      <c r="I541" s="20"/>
    </row>
    <row r="542">
      <c r="A542" s="20"/>
      <c r="B542" s="20"/>
      <c r="C542" s="20"/>
      <c r="D542" s="29"/>
      <c r="E542" s="20"/>
      <c r="H542" s="20"/>
      <c r="I542" s="20"/>
    </row>
    <row r="543">
      <c r="A543" s="20"/>
      <c r="B543" s="20"/>
      <c r="C543" s="20"/>
      <c r="D543" s="29"/>
      <c r="E543" s="20"/>
      <c r="H543" s="20"/>
      <c r="I543" s="20"/>
    </row>
    <row r="544">
      <c r="A544" s="20"/>
      <c r="B544" s="20"/>
      <c r="C544" s="20"/>
      <c r="D544" s="29"/>
      <c r="E544" s="20"/>
      <c r="H544" s="20"/>
      <c r="I544" s="20"/>
    </row>
    <row r="545">
      <c r="A545" s="20"/>
      <c r="B545" s="20"/>
      <c r="C545" s="20"/>
      <c r="D545" s="29"/>
      <c r="E545" s="20"/>
      <c r="H545" s="20"/>
      <c r="I545" s="20"/>
    </row>
    <row r="546">
      <c r="A546" s="20"/>
      <c r="B546" s="20"/>
      <c r="C546" s="20"/>
      <c r="D546" s="29"/>
      <c r="E546" s="20"/>
      <c r="H546" s="20"/>
      <c r="I546" s="20"/>
    </row>
    <row r="547">
      <c r="A547" s="20"/>
      <c r="B547" s="20"/>
      <c r="C547" s="20"/>
      <c r="D547" s="29"/>
      <c r="E547" s="20"/>
      <c r="H547" s="20"/>
      <c r="I547" s="20"/>
    </row>
    <row r="548">
      <c r="A548" s="20"/>
      <c r="B548" s="20"/>
      <c r="C548" s="20"/>
      <c r="D548" s="29"/>
      <c r="E548" s="20"/>
      <c r="H548" s="20"/>
      <c r="I548" s="20"/>
    </row>
    <row r="549">
      <c r="A549" s="20"/>
      <c r="B549" s="20"/>
      <c r="C549" s="20"/>
      <c r="D549" s="29"/>
      <c r="E549" s="20"/>
      <c r="H549" s="20"/>
      <c r="I549" s="20"/>
    </row>
    <row r="550">
      <c r="A550" s="20"/>
      <c r="B550" s="20"/>
      <c r="C550" s="20"/>
      <c r="D550" s="29"/>
      <c r="E550" s="20"/>
      <c r="H550" s="20"/>
      <c r="I550" s="20"/>
    </row>
    <row r="551">
      <c r="A551" s="20"/>
      <c r="B551" s="20"/>
      <c r="C551" s="20"/>
      <c r="D551" s="29"/>
      <c r="E551" s="20"/>
      <c r="H551" s="20"/>
      <c r="I551" s="20"/>
    </row>
    <row r="552">
      <c r="A552" s="20"/>
      <c r="B552" s="20"/>
      <c r="C552" s="20"/>
      <c r="D552" s="29"/>
      <c r="E552" s="20"/>
      <c r="H552" s="20"/>
      <c r="I552" s="20"/>
    </row>
    <row r="553">
      <c r="A553" s="20"/>
      <c r="B553" s="20"/>
      <c r="C553" s="20"/>
      <c r="D553" s="29"/>
      <c r="E553" s="20"/>
      <c r="H553" s="20"/>
      <c r="I553" s="20"/>
    </row>
    <row r="554">
      <c r="A554" s="20"/>
      <c r="B554" s="20"/>
      <c r="C554" s="20"/>
      <c r="D554" s="29"/>
      <c r="E554" s="20"/>
      <c r="H554" s="20"/>
      <c r="I554" s="20"/>
    </row>
    <row r="555">
      <c r="A555" s="20"/>
      <c r="B555" s="20"/>
      <c r="C555" s="20"/>
      <c r="D555" s="29"/>
      <c r="E555" s="20"/>
      <c r="H555" s="20"/>
      <c r="I555" s="20"/>
    </row>
    <row r="556">
      <c r="A556" s="20"/>
      <c r="B556" s="20"/>
      <c r="C556" s="20"/>
      <c r="D556" s="29"/>
      <c r="E556" s="20"/>
      <c r="H556" s="20"/>
      <c r="I556" s="20"/>
    </row>
    <row r="557">
      <c r="A557" s="20"/>
      <c r="B557" s="20"/>
      <c r="C557" s="20"/>
      <c r="D557" s="29"/>
      <c r="E557" s="20"/>
      <c r="H557" s="20"/>
      <c r="I557" s="20"/>
    </row>
    <row r="558">
      <c r="A558" s="20"/>
      <c r="B558" s="20"/>
      <c r="C558" s="20"/>
      <c r="D558" s="29"/>
      <c r="E558" s="20"/>
      <c r="H558" s="20"/>
      <c r="I558" s="20"/>
    </row>
    <row r="559">
      <c r="A559" s="20"/>
      <c r="B559" s="20"/>
      <c r="C559" s="20"/>
      <c r="D559" s="29"/>
      <c r="E559" s="20"/>
      <c r="H559" s="20"/>
      <c r="I559" s="20"/>
    </row>
    <row r="560">
      <c r="A560" s="20"/>
      <c r="B560" s="20"/>
      <c r="C560" s="20"/>
      <c r="D560" s="29"/>
      <c r="E560" s="20"/>
      <c r="H560" s="20"/>
      <c r="I560" s="20"/>
    </row>
    <row r="561">
      <c r="A561" s="20"/>
      <c r="B561" s="20"/>
      <c r="C561" s="20"/>
      <c r="D561" s="29"/>
      <c r="E561" s="20"/>
      <c r="H561" s="20"/>
      <c r="I561" s="20"/>
    </row>
    <row r="562">
      <c r="A562" s="20"/>
      <c r="B562" s="20"/>
      <c r="C562" s="20"/>
      <c r="D562" s="29"/>
      <c r="E562" s="20"/>
      <c r="H562" s="20"/>
      <c r="I562" s="20"/>
    </row>
    <row r="563">
      <c r="A563" s="20"/>
      <c r="B563" s="20"/>
      <c r="C563" s="20"/>
      <c r="D563" s="29"/>
      <c r="E563" s="20"/>
      <c r="H563" s="20"/>
      <c r="I563" s="20"/>
    </row>
    <row r="564">
      <c r="A564" s="20"/>
      <c r="B564" s="20"/>
      <c r="C564" s="20"/>
      <c r="D564" s="29"/>
      <c r="E564" s="20"/>
      <c r="H564" s="20"/>
      <c r="I564" s="20"/>
    </row>
    <row r="565">
      <c r="A565" s="20"/>
      <c r="B565" s="20"/>
      <c r="C565" s="20"/>
      <c r="D565" s="29"/>
      <c r="E565" s="20"/>
      <c r="H565" s="20"/>
      <c r="I565" s="20"/>
    </row>
    <row r="566">
      <c r="A566" s="20"/>
      <c r="B566" s="20"/>
      <c r="C566" s="20"/>
      <c r="D566" s="29"/>
      <c r="E566" s="20"/>
      <c r="H566" s="20"/>
      <c r="I566" s="20"/>
    </row>
    <row r="567">
      <c r="A567" s="20"/>
      <c r="B567" s="20"/>
      <c r="C567" s="20"/>
      <c r="D567" s="29"/>
      <c r="E567" s="20"/>
      <c r="H567" s="20"/>
      <c r="I567" s="20"/>
    </row>
    <row r="568">
      <c r="A568" s="20"/>
      <c r="B568" s="20"/>
      <c r="C568" s="20"/>
      <c r="D568" s="29"/>
      <c r="E568" s="20"/>
      <c r="H568" s="20"/>
      <c r="I568" s="20"/>
    </row>
    <row r="569">
      <c r="A569" s="20"/>
      <c r="B569" s="20"/>
      <c r="C569" s="20"/>
      <c r="D569" s="29"/>
      <c r="E569" s="20"/>
      <c r="H569" s="20"/>
      <c r="I569" s="20"/>
    </row>
    <row r="570">
      <c r="A570" s="20"/>
      <c r="B570" s="20"/>
      <c r="C570" s="20"/>
      <c r="D570" s="29"/>
      <c r="E570" s="20"/>
      <c r="H570" s="20"/>
      <c r="I570" s="20"/>
    </row>
    <row r="571">
      <c r="A571" s="20"/>
      <c r="B571" s="20"/>
      <c r="C571" s="20"/>
      <c r="D571" s="29"/>
      <c r="E571" s="20"/>
      <c r="H571" s="20"/>
      <c r="I571" s="20"/>
    </row>
    <row r="572">
      <c r="A572" s="20"/>
      <c r="B572" s="20"/>
      <c r="C572" s="20"/>
      <c r="D572" s="29"/>
      <c r="E572" s="20"/>
      <c r="H572" s="20"/>
      <c r="I572" s="20"/>
    </row>
    <row r="573">
      <c r="A573" s="20"/>
      <c r="B573" s="20"/>
      <c r="C573" s="20"/>
      <c r="D573" s="29"/>
      <c r="E573" s="20"/>
      <c r="H573" s="20"/>
      <c r="I573" s="20"/>
    </row>
    <row r="574">
      <c r="A574" s="20"/>
      <c r="B574" s="20"/>
      <c r="C574" s="20"/>
      <c r="D574" s="29"/>
      <c r="E574" s="20"/>
      <c r="H574" s="20"/>
      <c r="I574" s="20"/>
    </row>
    <row r="575">
      <c r="A575" s="20"/>
      <c r="B575" s="20"/>
      <c r="C575" s="20"/>
      <c r="D575" s="29"/>
      <c r="E575" s="20"/>
      <c r="H575" s="20"/>
      <c r="I575" s="20"/>
    </row>
    <row r="576">
      <c r="A576" s="20"/>
      <c r="B576" s="20"/>
      <c r="C576" s="20"/>
      <c r="D576" s="29"/>
      <c r="E576" s="20"/>
      <c r="H576" s="20"/>
      <c r="I576" s="20"/>
    </row>
    <row r="577">
      <c r="A577" s="20"/>
      <c r="B577" s="20"/>
      <c r="C577" s="20"/>
      <c r="D577" s="29"/>
      <c r="E577" s="20"/>
      <c r="H577" s="20"/>
      <c r="I577" s="20"/>
    </row>
    <row r="578">
      <c r="A578" s="20"/>
      <c r="B578" s="20"/>
      <c r="C578" s="20"/>
      <c r="D578" s="29"/>
      <c r="E578" s="20"/>
      <c r="H578" s="20"/>
      <c r="I578" s="20"/>
    </row>
    <row r="579">
      <c r="A579" s="20"/>
      <c r="B579" s="20"/>
      <c r="C579" s="20"/>
      <c r="D579" s="29"/>
      <c r="E579" s="20"/>
      <c r="H579" s="20"/>
      <c r="I579" s="20"/>
    </row>
    <row r="580">
      <c r="A580" s="20"/>
      <c r="B580" s="20"/>
      <c r="C580" s="20"/>
      <c r="D580" s="29"/>
      <c r="E580" s="20"/>
      <c r="H580" s="20"/>
      <c r="I580" s="20"/>
    </row>
    <row r="581">
      <c r="A581" s="20"/>
      <c r="B581" s="20"/>
      <c r="C581" s="20"/>
      <c r="D581" s="29"/>
      <c r="E581" s="20"/>
      <c r="H581" s="20"/>
      <c r="I581" s="20"/>
    </row>
    <row r="582">
      <c r="A582" s="20"/>
      <c r="B582" s="20"/>
      <c r="C582" s="20"/>
      <c r="D582" s="29"/>
      <c r="E582" s="20"/>
      <c r="H582" s="20"/>
      <c r="I582" s="20"/>
    </row>
    <row r="583">
      <c r="A583" s="20"/>
      <c r="B583" s="20"/>
      <c r="C583" s="20"/>
      <c r="D583" s="29"/>
      <c r="E583" s="20"/>
      <c r="H583" s="20"/>
      <c r="I583" s="20"/>
    </row>
    <row r="584">
      <c r="A584" s="20"/>
      <c r="B584" s="20"/>
      <c r="C584" s="20"/>
      <c r="D584" s="29"/>
      <c r="E584" s="20"/>
      <c r="H584" s="20"/>
      <c r="I584" s="20"/>
    </row>
    <row r="585">
      <c r="A585" s="20"/>
      <c r="B585" s="20"/>
      <c r="C585" s="20"/>
      <c r="D585" s="29"/>
      <c r="E585" s="20"/>
      <c r="H585" s="20"/>
      <c r="I585" s="20"/>
    </row>
    <row r="586">
      <c r="A586" s="20"/>
      <c r="B586" s="20"/>
      <c r="C586" s="20"/>
      <c r="D586" s="29"/>
      <c r="E586" s="20"/>
      <c r="H586" s="20"/>
      <c r="I586" s="20"/>
    </row>
    <row r="587">
      <c r="A587" s="20"/>
      <c r="B587" s="20"/>
      <c r="C587" s="20"/>
      <c r="D587" s="29"/>
      <c r="E587" s="20"/>
      <c r="H587" s="20"/>
      <c r="I587" s="20"/>
    </row>
    <row r="588">
      <c r="A588" s="20"/>
      <c r="B588" s="20"/>
      <c r="C588" s="20"/>
      <c r="D588" s="29"/>
      <c r="E588" s="20"/>
      <c r="H588" s="20"/>
      <c r="I588" s="20"/>
    </row>
    <row r="589">
      <c r="A589" s="20"/>
      <c r="B589" s="20"/>
      <c r="C589" s="20"/>
      <c r="D589" s="29"/>
      <c r="E589" s="20"/>
      <c r="H589" s="20"/>
      <c r="I589" s="20"/>
    </row>
    <row r="590">
      <c r="A590" s="20"/>
      <c r="B590" s="20"/>
      <c r="C590" s="20"/>
      <c r="D590" s="29"/>
      <c r="E590" s="20"/>
      <c r="H590" s="20"/>
      <c r="I590" s="20"/>
    </row>
    <row r="591">
      <c r="A591" s="20"/>
      <c r="B591" s="20"/>
      <c r="C591" s="20"/>
      <c r="D591" s="29"/>
      <c r="E591" s="20"/>
      <c r="H591" s="20"/>
      <c r="I591" s="20"/>
    </row>
    <row r="592">
      <c r="A592" s="20"/>
      <c r="B592" s="20"/>
      <c r="C592" s="20"/>
      <c r="D592" s="29"/>
      <c r="E592" s="20"/>
      <c r="H592" s="20"/>
      <c r="I592" s="20"/>
    </row>
    <row r="593">
      <c r="A593" s="20"/>
      <c r="B593" s="20"/>
      <c r="C593" s="20"/>
      <c r="D593" s="29"/>
      <c r="E593" s="20"/>
      <c r="H593" s="20"/>
      <c r="I593" s="20"/>
    </row>
    <row r="594">
      <c r="A594" s="20"/>
      <c r="B594" s="20"/>
      <c r="C594" s="20"/>
      <c r="D594" s="29"/>
      <c r="E594" s="20"/>
      <c r="H594" s="20"/>
      <c r="I594" s="20"/>
    </row>
    <row r="595">
      <c r="A595" s="20"/>
      <c r="B595" s="20"/>
      <c r="C595" s="20"/>
      <c r="D595" s="29"/>
      <c r="E595" s="20"/>
      <c r="H595" s="20"/>
      <c r="I595" s="20"/>
    </row>
    <row r="596">
      <c r="A596" s="20"/>
      <c r="B596" s="20"/>
      <c r="C596" s="20"/>
      <c r="D596" s="29"/>
      <c r="E596" s="20"/>
      <c r="H596" s="20"/>
      <c r="I596" s="20"/>
    </row>
    <row r="597">
      <c r="A597" s="20"/>
      <c r="B597" s="20"/>
      <c r="C597" s="20"/>
      <c r="D597" s="29"/>
      <c r="E597" s="20"/>
      <c r="H597" s="20"/>
      <c r="I597" s="20"/>
    </row>
    <row r="598">
      <c r="A598" s="20"/>
      <c r="B598" s="20"/>
      <c r="C598" s="20"/>
      <c r="D598" s="29"/>
      <c r="E598" s="20"/>
      <c r="H598" s="20"/>
      <c r="I598" s="20"/>
    </row>
    <row r="599">
      <c r="A599" s="20"/>
      <c r="B599" s="20"/>
      <c r="C599" s="20"/>
      <c r="D599" s="29"/>
      <c r="E599" s="20"/>
      <c r="H599" s="20"/>
      <c r="I599" s="20"/>
    </row>
    <row r="600">
      <c r="A600" s="20"/>
      <c r="B600" s="20"/>
      <c r="C600" s="20"/>
      <c r="D600" s="29"/>
      <c r="E600" s="20"/>
      <c r="H600" s="20"/>
      <c r="I600" s="20"/>
    </row>
    <row r="601">
      <c r="A601" s="20"/>
      <c r="B601" s="20"/>
      <c r="C601" s="20"/>
      <c r="D601" s="29"/>
      <c r="E601" s="20"/>
      <c r="H601" s="20"/>
      <c r="I601" s="20"/>
    </row>
    <row r="602">
      <c r="A602" s="20"/>
      <c r="B602" s="20"/>
      <c r="C602" s="20"/>
      <c r="D602" s="29"/>
      <c r="E602" s="20"/>
      <c r="H602" s="20"/>
      <c r="I602" s="20"/>
    </row>
    <row r="603">
      <c r="A603" s="20"/>
      <c r="B603" s="20"/>
      <c r="C603" s="20"/>
      <c r="D603" s="29"/>
      <c r="E603" s="20"/>
      <c r="H603" s="20"/>
      <c r="I603" s="20"/>
    </row>
    <row r="604">
      <c r="A604" s="20"/>
      <c r="B604" s="20"/>
      <c r="C604" s="20"/>
      <c r="D604" s="29"/>
      <c r="E604" s="20"/>
      <c r="H604" s="20"/>
      <c r="I604" s="20"/>
    </row>
    <row r="605">
      <c r="A605" s="20"/>
      <c r="B605" s="20"/>
      <c r="C605" s="20"/>
      <c r="D605" s="29"/>
      <c r="E605" s="20"/>
      <c r="H605" s="20"/>
      <c r="I605" s="20"/>
    </row>
    <row r="606">
      <c r="A606" s="20"/>
      <c r="B606" s="20"/>
      <c r="C606" s="20"/>
      <c r="D606" s="29"/>
      <c r="E606" s="20"/>
      <c r="H606" s="20"/>
      <c r="I606" s="20"/>
    </row>
    <row r="607">
      <c r="A607" s="20"/>
      <c r="B607" s="20"/>
      <c r="C607" s="20"/>
      <c r="D607" s="29"/>
      <c r="E607" s="20"/>
      <c r="H607" s="20"/>
      <c r="I607" s="20"/>
    </row>
    <row r="608">
      <c r="A608" s="20"/>
      <c r="B608" s="20"/>
      <c r="C608" s="20"/>
      <c r="D608" s="29"/>
      <c r="E608" s="20"/>
      <c r="H608" s="20"/>
      <c r="I608" s="20"/>
    </row>
    <row r="609">
      <c r="A609" s="20"/>
      <c r="B609" s="20"/>
      <c r="C609" s="20"/>
      <c r="D609" s="29"/>
      <c r="E609" s="20"/>
      <c r="H609" s="20"/>
      <c r="I609" s="20"/>
    </row>
    <row r="610">
      <c r="A610" s="20"/>
      <c r="B610" s="20"/>
      <c r="C610" s="20"/>
      <c r="D610" s="29"/>
      <c r="E610" s="20"/>
      <c r="H610" s="20"/>
      <c r="I610" s="20"/>
    </row>
    <row r="611">
      <c r="A611" s="20"/>
      <c r="B611" s="20"/>
      <c r="C611" s="20"/>
      <c r="D611" s="29"/>
      <c r="E611" s="20"/>
      <c r="H611" s="20"/>
      <c r="I611" s="20"/>
    </row>
    <row r="612">
      <c r="A612" s="20"/>
      <c r="B612" s="20"/>
      <c r="C612" s="20"/>
      <c r="D612" s="29"/>
      <c r="E612" s="20"/>
      <c r="H612" s="20"/>
      <c r="I612" s="20"/>
    </row>
    <row r="613">
      <c r="A613" s="20"/>
      <c r="B613" s="20"/>
      <c r="C613" s="20"/>
      <c r="D613" s="29"/>
      <c r="E613" s="20"/>
      <c r="H613" s="20"/>
      <c r="I613" s="20"/>
    </row>
    <row r="614">
      <c r="A614" s="20"/>
      <c r="B614" s="20"/>
      <c r="C614" s="20"/>
      <c r="D614" s="29"/>
      <c r="E614" s="20"/>
      <c r="H614" s="20"/>
      <c r="I614" s="20"/>
    </row>
    <row r="615">
      <c r="A615" s="20"/>
      <c r="B615" s="20"/>
      <c r="C615" s="20"/>
      <c r="D615" s="29"/>
      <c r="E615" s="20"/>
      <c r="H615" s="20"/>
      <c r="I615" s="20"/>
    </row>
    <row r="616">
      <c r="A616" s="20"/>
      <c r="B616" s="20"/>
      <c r="C616" s="20"/>
      <c r="D616" s="29"/>
      <c r="E616" s="20"/>
      <c r="H616" s="20"/>
      <c r="I616" s="20"/>
    </row>
    <row r="617">
      <c r="A617" s="20"/>
      <c r="B617" s="20"/>
      <c r="C617" s="20"/>
      <c r="D617" s="29"/>
      <c r="E617" s="20"/>
      <c r="H617" s="20"/>
      <c r="I617" s="20"/>
    </row>
    <row r="618">
      <c r="A618" s="20"/>
      <c r="B618" s="20"/>
      <c r="C618" s="20"/>
      <c r="D618" s="29"/>
      <c r="E618" s="20"/>
      <c r="H618" s="20"/>
      <c r="I618" s="20"/>
    </row>
    <row r="619">
      <c r="A619" s="20"/>
      <c r="B619" s="20"/>
      <c r="C619" s="20"/>
      <c r="D619" s="29"/>
      <c r="E619" s="20"/>
      <c r="H619" s="20"/>
      <c r="I619" s="20"/>
    </row>
    <row r="620">
      <c r="A620" s="20"/>
      <c r="B620" s="20"/>
      <c r="C620" s="20"/>
      <c r="D620" s="29"/>
      <c r="E620" s="20"/>
      <c r="H620" s="20"/>
      <c r="I620" s="20"/>
    </row>
    <row r="621">
      <c r="A621" s="20"/>
      <c r="B621" s="20"/>
      <c r="C621" s="20"/>
      <c r="D621" s="29"/>
      <c r="E621" s="20"/>
      <c r="H621" s="20"/>
      <c r="I621" s="20"/>
    </row>
    <row r="622">
      <c r="A622" s="20"/>
      <c r="B622" s="20"/>
      <c r="C622" s="20"/>
      <c r="D622" s="29"/>
      <c r="E622" s="20"/>
      <c r="H622" s="20"/>
      <c r="I622" s="20"/>
    </row>
    <row r="623">
      <c r="A623" s="20"/>
      <c r="B623" s="20"/>
      <c r="C623" s="20"/>
      <c r="D623" s="29"/>
      <c r="E623" s="20"/>
      <c r="H623" s="20"/>
      <c r="I623" s="20"/>
    </row>
    <row r="624">
      <c r="A624" s="20"/>
      <c r="B624" s="20"/>
      <c r="C624" s="20"/>
      <c r="D624" s="29"/>
      <c r="E624" s="20"/>
      <c r="H624" s="20"/>
      <c r="I624" s="20"/>
    </row>
    <row r="625">
      <c r="A625" s="20"/>
      <c r="B625" s="20"/>
      <c r="C625" s="20"/>
      <c r="D625" s="29"/>
      <c r="E625" s="20"/>
      <c r="H625" s="20"/>
      <c r="I625" s="20"/>
    </row>
    <row r="626">
      <c r="A626" s="20"/>
      <c r="B626" s="20"/>
      <c r="C626" s="20"/>
      <c r="D626" s="29"/>
      <c r="E626" s="20"/>
      <c r="H626" s="20"/>
      <c r="I626" s="20"/>
    </row>
    <row r="627">
      <c r="A627" s="20"/>
      <c r="B627" s="20"/>
      <c r="C627" s="20"/>
      <c r="D627" s="29"/>
      <c r="E627" s="20"/>
      <c r="H627" s="20"/>
      <c r="I627" s="20"/>
    </row>
    <row r="628">
      <c r="A628" s="20"/>
      <c r="B628" s="20"/>
      <c r="C628" s="20"/>
      <c r="D628" s="29"/>
      <c r="E628" s="20"/>
      <c r="H628" s="20"/>
      <c r="I628" s="20"/>
    </row>
    <row r="629">
      <c r="A629" s="20"/>
      <c r="B629" s="20"/>
      <c r="C629" s="20"/>
      <c r="D629" s="29"/>
      <c r="E629" s="20"/>
      <c r="H629" s="20"/>
      <c r="I629" s="20"/>
    </row>
    <row r="630">
      <c r="A630" s="20"/>
      <c r="B630" s="20"/>
      <c r="C630" s="20"/>
      <c r="D630" s="29"/>
      <c r="E630" s="20"/>
      <c r="H630" s="20"/>
      <c r="I630" s="20"/>
    </row>
    <row r="631">
      <c r="A631" s="20"/>
      <c r="B631" s="20"/>
      <c r="C631" s="20"/>
      <c r="D631" s="29"/>
      <c r="E631" s="20"/>
      <c r="H631" s="20"/>
      <c r="I631" s="20"/>
    </row>
    <row r="632">
      <c r="A632" s="20"/>
      <c r="B632" s="20"/>
      <c r="C632" s="20"/>
      <c r="D632" s="29"/>
      <c r="E632" s="20"/>
      <c r="H632" s="20"/>
      <c r="I632" s="20"/>
    </row>
    <row r="633">
      <c r="A633" s="20"/>
      <c r="B633" s="20"/>
      <c r="C633" s="20"/>
      <c r="D633" s="29"/>
      <c r="E633" s="20"/>
      <c r="H633" s="20"/>
      <c r="I633" s="20"/>
    </row>
    <row r="634">
      <c r="A634" s="20"/>
      <c r="B634" s="20"/>
      <c r="C634" s="20"/>
      <c r="D634" s="29"/>
      <c r="E634" s="20"/>
      <c r="H634" s="20"/>
      <c r="I634" s="20"/>
    </row>
    <row r="635">
      <c r="A635" s="20"/>
      <c r="B635" s="20"/>
      <c r="C635" s="20"/>
      <c r="D635" s="29"/>
      <c r="E635" s="20"/>
      <c r="H635" s="20"/>
      <c r="I635" s="20"/>
    </row>
    <row r="636">
      <c r="A636" s="20"/>
      <c r="B636" s="20"/>
      <c r="C636" s="20"/>
      <c r="D636" s="29"/>
      <c r="E636" s="20"/>
      <c r="H636" s="20"/>
      <c r="I636" s="20"/>
    </row>
    <row r="637">
      <c r="A637" s="20"/>
      <c r="B637" s="20"/>
      <c r="C637" s="20"/>
      <c r="D637" s="29"/>
      <c r="E637" s="20"/>
      <c r="H637" s="20"/>
      <c r="I637" s="20"/>
    </row>
    <row r="638">
      <c r="A638" s="20"/>
      <c r="B638" s="20"/>
      <c r="C638" s="20"/>
      <c r="D638" s="29"/>
      <c r="E638" s="20"/>
      <c r="H638" s="20"/>
      <c r="I638" s="20"/>
    </row>
    <row r="639">
      <c r="A639" s="20"/>
      <c r="B639" s="20"/>
      <c r="C639" s="20"/>
      <c r="D639" s="29"/>
      <c r="E639" s="20"/>
      <c r="H639" s="20"/>
      <c r="I639" s="20"/>
    </row>
    <row r="640">
      <c r="A640" s="20"/>
      <c r="B640" s="20"/>
      <c r="C640" s="20"/>
      <c r="D640" s="29"/>
      <c r="E640" s="20"/>
      <c r="H640" s="20"/>
      <c r="I640" s="20"/>
    </row>
    <row r="641">
      <c r="A641" s="20"/>
      <c r="B641" s="20"/>
      <c r="C641" s="20"/>
      <c r="D641" s="29"/>
      <c r="E641" s="20"/>
      <c r="H641" s="20"/>
      <c r="I641" s="20"/>
    </row>
    <row r="642">
      <c r="A642" s="20"/>
      <c r="B642" s="20"/>
      <c r="C642" s="20"/>
      <c r="D642" s="29"/>
      <c r="E642" s="20"/>
      <c r="H642" s="20"/>
      <c r="I642" s="20"/>
    </row>
    <row r="643">
      <c r="A643" s="20"/>
      <c r="B643" s="20"/>
      <c r="C643" s="20"/>
      <c r="D643" s="29"/>
      <c r="E643" s="20"/>
      <c r="H643" s="20"/>
      <c r="I643" s="20"/>
    </row>
    <row r="644">
      <c r="A644" s="20"/>
      <c r="B644" s="20"/>
      <c r="C644" s="20"/>
      <c r="D644" s="29"/>
      <c r="E644" s="20"/>
      <c r="H644" s="20"/>
      <c r="I644" s="20"/>
    </row>
    <row r="645">
      <c r="A645" s="20"/>
      <c r="B645" s="20"/>
      <c r="C645" s="20"/>
      <c r="D645" s="29"/>
      <c r="E645" s="20"/>
      <c r="H645" s="20"/>
      <c r="I645" s="20"/>
    </row>
    <row r="646">
      <c r="A646" s="20"/>
      <c r="B646" s="20"/>
      <c r="C646" s="20"/>
      <c r="D646" s="29"/>
      <c r="E646" s="20"/>
      <c r="H646" s="20"/>
      <c r="I646" s="20"/>
    </row>
    <row r="647">
      <c r="A647" s="20"/>
      <c r="B647" s="20"/>
      <c r="C647" s="20"/>
      <c r="D647" s="29"/>
      <c r="E647" s="20"/>
      <c r="H647" s="20"/>
      <c r="I647" s="20"/>
    </row>
    <row r="648">
      <c r="A648" s="20"/>
      <c r="B648" s="20"/>
      <c r="C648" s="20"/>
      <c r="D648" s="29"/>
      <c r="E648" s="20"/>
      <c r="H648" s="20"/>
      <c r="I648" s="20"/>
    </row>
    <row r="649">
      <c r="A649" s="20"/>
      <c r="B649" s="20"/>
      <c r="C649" s="20"/>
      <c r="D649" s="29"/>
      <c r="E649" s="20"/>
      <c r="H649" s="20"/>
      <c r="I649" s="20"/>
    </row>
    <row r="650">
      <c r="A650" s="20"/>
      <c r="B650" s="20"/>
      <c r="C650" s="20"/>
      <c r="D650" s="29"/>
      <c r="E650" s="20"/>
      <c r="H650" s="20"/>
      <c r="I650" s="20"/>
    </row>
    <row r="651">
      <c r="A651" s="20"/>
      <c r="B651" s="20"/>
      <c r="C651" s="20"/>
      <c r="D651" s="29"/>
      <c r="E651" s="20"/>
      <c r="H651" s="20"/>
      <c r="I651" s="20"/>
    </row>
    <row r="652">
      <c r="A652" s="20"/>
      <c r="B652" s="20"/>
      <c r="C652" s="20"/>
      <c r="D652" s="29"/>
      <c r="E652" s="20"/>
      <c r="H652" s="20"/>
      <c r="I652" s="20"/>
    </row>
    <row r="653">
      <c r="A653" s="20"/>
      <c r="B653" s="20"/>
      <c r="C653" s="20"/>
      <c r="D653" s="29"/>
      <c r="E653" s="20"/>
      <c r="H653" s="20"/>
      <c r="I653" s="20"/>
    </row>
    <row r="654">
      <c r="A654" s="20"/>
      <c r="B654" s="20"/>
      <c r="C654" s="20"/>
      <c r="D654" s="29"/>
      <c r="E654" s="20"/>
      <c r="H654" s="20"/>
      <c r="I654" s="20"/>
    </row>
    <row r="655">
      <c r="A655" s="20"/>
      <c r="B655" s="20"/>
      <c r="C655" s="20"/>
      <c r="D655" s="29"/>
      <c r="E655" s="20"/>
      <c r="H655" s="20"/>
      <c r="I655" s="20"/>
    </row>
    <row r="656">
      <c r="A656" s="20"/>
      <c r="B656" s="20"/>
      <c r="C656" s="20"/>
      <c r="D656" s="29"/>
      <c r="E656" s="20"/>
      <c r="H656" s="20"/>
      <c r="I656" s="20"/>
    </row>
    <row r="657">
      <c r="A657" s="20"/>
      <c r="B657" s="20"/>
      <c r="C657" s="20"/>
      <c r="D657" s="29"/>
      <c r="E657" s="20"/>
      <c r="H657" s="20"/>
      <c r="I657" s="20"/>
    </row>
    <row r="658">
      <c r="A658" s="20"/>
      <c r="B658" s="20"/>
      <c r="C658" s="20"/>
      <c r="D658" s="29"/>
      <c r="E658" s="20"/>
      <c r="H658" s="20"/>
      <c r="I658" s="20"/>
    </row>
    <row r="659">
      <c r="A659" s="20"/>
      <c r="B659" s="20"/>
      <c r="C659" s="20"/>
      <c r="D659" s="29"/>
      <c r="E659" s="20"/>
      <c r="H659" s="20"/>
      <c r="I659" s="20"/>
    </row>
    <row r="660">
      <c r="A660" s="20"/>
      <c r="B660" s="20"/>
      <c r="C660" s="20"/>
      <c r="D660" s="29"/>
      <c r="E660" s="20"/>
      <c r="H660" s="20"/>
      <c r="I660" s="20"/>
    </row>
    <row r="661">
      <c r="A661" s="20"/>
      <c r="B661" s="20"/>
      <c r="C661" s="20"/>
      <c r="D661" s="29"/>
      <c r="E661" s="20"/>
      <c r="H661" s="20"/>
      <c r="I661" s="20"/>
    </row>
    <row r="662">
      <c r="A662" s="20"/>
      <c r="B662" s="20"/>
      <c r="C662" s="20"/>
      <c r="D662" s="29"/>
      <c r="E662" s="20"/>
      <c r="H662" s="20"/>
      <c r="I662" s="20"/>
    </row>
    <row r="663">
      <c r="A663" s="20"/>
      <c r="B663" s="20"/>
      <c r="C663" s="20"/>
      <c r="D663" s="29"/>
      <c r="E663" s="20"/>
      <c r="H663" s="20"/>
      <c r="I663" s="20"/>
    </row>
    <row r="664">
      <c r="A664" s="20"/>
      <c r="B664" s="20"/>
      <c r="C664" s="20"/>
      <c r="D664" s="29"/>
      <c r="E664" s="20"/>
      <c r="H664" s="20"/>
      <c r="I664" s="20"/>
    </row>
    <row r="665">
      <c r="A665" s="20"/>
      <c r="B665" s="20"/>
      <c r="C665" s="20"/>
      <c r="D665" s="29"/>
      <c r="E665" s="20"/>
      <c r="H665" s="20"/>
      <c r="I665" s="20"/>
    </row>
    <row r="666">
      <c r="A666" s="20"/>
      <c r="B666" s="20"/>
      <c r="C666" s="20"/>
      <c r="D666" s="29"/>
      <c r="E666" s="20"/>
      <c r="H666" s="20"/>
      <c r="I666" s="20"/>
    </row>
    <row r="667">
      <c r="A667" s="20"/>
      <c r="B667" s="20"/>
      <c r="C667" s="20"/>
      <c r="D667" s="29"/>
      <c r="E667" s="20"/>
      <c r="H667" s="20"/>
      <c r="I667" s="20"/>
    </row>
    <row r="668">
      <c r="A668" s="20"/>
      <c r="B668" s="20"/>
      <c r="C668" s="20"/>
      <c r="D668" s="29"/>
      <c r="E668" s="20"/>
      <c r="H668" s="20"/>
      <c r="I668" s="20"/>
    </row>
    <row r="669">
      <c r="A669" s="20"/>
      <c r="B669" s="20"/>
      <c r="C669" s="20"/>
      <c r="D669" s="29"/>
      <c r="E669" s="20"/>
      <c r="H669" s="20"/>
      <c r="I669" s="20"/>
    </row>
    <row r="670">
      <c r="A670" s="20"/>
      <c r="B670" s="20"/>
      <c r="C670" s="20"/>
      <c r="D670" s="29"/>
      <c r="E670" s="20"/>
      <c r="H670" s="20"/>
      <c r="I670" s="20"/>
    </row>
    <row r="671">
      <c r="A671" s="20"/>
      <c r="B671" s="20"/>
      <c r="C671" s="20"/>
      <c r="D671" s="29"/>
      <c r="E671" s="20"/>
      <c r="H671" s="20"/>
      <c r="I671" s="20"/>
    </row>
    <row r="672">
      <c r="A672" s="20"/>
      <c r="B672" s="20"/>
      <c r="C672" s="20"/>
      <c r="D672" s="29"/>
      <c r="E672" s="20"/>
      <c r="H672" s="20"/>
      <c r="I672" s="20"/>
    </row>
    <row r="673">
      <c r="A673" s="20"/>
      <c r="B673" s="20"/>
      <c r="C673" s="20"/>
      <c r="D673" s="29"/>
      <c r="E673" s="20"/>
      <c r="H673" s="20"/>
      <c r="I673" s="20"/>
    </row>
    <row r="674">
      <c r="A674" s="20"/>
      <c r="B674" s="20"/>
      <c r="C674" s="20"/>
      <c r="D674" s="29"/>
      <c r="E674" s="20"/>
      <c r="H674" s="20"/>
      <c r="I674" s="20"/>
    </row>
    <row r="675">
      <c r="A675" s="20"/>
      <c r="B675" s="20"/>
      <c r="C675" s="20"/>
      <c r="D675" s="29"/>
      <c r="E675" s="20"/>
      <c r="H675" s="20"/>
      <c r="I675" s="20"/>
    </row>
    <row r="676">
      <c r="A676" s="20"/>
      <c r="B676" s="20"/>
      <c r="C676" s="20"/>
      <c r="D676" s="29"/>
      <c r="E676" s="20"/>
      <c r="H676" s="20"/>
      <c r="I676" s="20"/>
    </row>
    <row r="677">
      <c r="A677" s="20"/>
      <c r="B677" s="20"/>
      <c r="C677" s="20"/>
      <c r="D677" s="29"/>
      <c r="E677" s="20"/>
      <c r="H677" s="20"/>
      <c r="I677" s="20"/>
    </row>
    <row r="678">
      <c r="A678" s="20"/>
      <c r="B678" s="20"/>
      <c r="C678" s="20"/>
      <c r="D678" s="29"/>
      <c r="E678" s="20"/>
      <c r="H678" s="20"/>
      <c r="I678" s="20"/>
    </row>
    <row r="679">
      <c r="A679" s="20"/>
      <c r="B679" s="20"/>
      <c r="C679" s="20"/>
      <c r="D679" s="29"/>
      <c r="E679" s="20"/>
      <c r="H679" s="20"/>
      <c r="I679" s="20"/>
    </row>
    <row r="680">
      <c r="A680" s="20"/>
      <c r="B680" s="20"/>
      <c r="C680" s="20"/>
      <c r="D680" s="29"/>
      <c r="E680" s="20"/>
      <c r="H680" s="20"/>
      <c r="I680" s="20"/>
    </row>
    <row r="681">
      <c r="A681" s="20"/>
      <c r="B681" s="20"/>
      <c r="C681" s="20"/>
      <c r="D681" s="29"/>
      <c r="E681" s="20"/>
      <c r="H681" s="20"/>
      <c r="I681" s="20"/>
    </row>
    <row r="682">
      <c r="A682" s="20"/>
      <c r="B682" s="20"/>
      <c r="C682" s="20"/>
      <c r="D682" s="29"/>
      <c r="E682" s="20"/>
      <c r="H682" s="20"/>
      <c r="I682" s="20"/>
    </row>
    <row r="683">
      <c r="A683" s="20"/>
      <c r="B683" s="20"/>
      <c r="C683" s="20"/>
      <c r="D683" s="29"/>
      <c r="E683" s="20"/>
      <c r="H683" s="20"/>
      <c r="I683" s="20"/>
    </row>
    <row r="684">
      <c r="A684" s="20"/>
      <c r="B684" s="20"/>
      <c r="C684" s="20"/>
      <c r="D684" s="29"/>
      <c r="E684" s="20"/>
      <c r="H684" s="20"/>
      <c r="I684" s="20"/>
    </row>
    <row r="685">
      <c r="A685" s="20"/>
      <c r="B685" s="20"/>
      <c r="C685" s="20"/>
      <c r="D685" s="29"/>
      <c r="E685" s="20"/>
      <c r="H685" s="20"/>
      <c r="I685" s="20"/>
    </row>
    <row r="686">
      <c r="A686" s="20"/>
      <c r="B686" s="20"/>
      <c r="C686" s="20"/>
      <c r="D686" s="29"/>
      <c r="E686" s="20"/>
      <c r="H686" s="20"/>
      <c r="I686" s="20"/>
    </row>
    <row r="687">
      <c r="A687" s="20"/>
      <c r="B687" s="20"/>
      <c r="C687" s="20"/>
      <c r="D687" s="29"/>
      <c r="E687" s="20"/>
      <c r="H687" s="20"/>
      <c r="I687" s="20"/>
    </row>
    <row r="688">
      <c r="A688" s="20"/>
      <c r="B688" s="20"/>
      <c r="C688" s="20"/>
      <c r="D688" s="29"/>
      <c r="E688" s="20"/>
      <c r="H688" s="20"/>
      <c r="I688" s="20"/>
    </row>
    <row r="689">
      <c r="A689" s="20"/>
      <c r="B689" s="20"/>
      <c r="C689" s="20"/>
      <c r="D689" s="29"/>
      <c r="E689" s="20"/>
      <c r="H689" s="20"/>
      <c r="I689" s="20"/>
    </row>
    <row r="690">
      <c r="A690" s="20"/>
      <c r="B690" s="20"/>
      <c r="C690" s="20"/>
      <c r="D690" s="29"/>
      <c r="E690" s="20"/>
      <c r="H690" s="20"/>
      <c r="I690" s="20"/>
    </row>
    <row r="691">
      <c r="A691" s="20"/>
      <c r="B691" s="20"/>
      <c r="C691" s="20"/>
      <c r="D691" s="29"/>
      <c r="E691" s="20"/>
      <c r="H691" s="20"/>
      <c r="I691" s="20"/>
    </row>
    <row r="692">
      <c r="A692" s="20"/>
      <c r="B692" s="20"/>
      <c r="C692" s="20"/>
      <c r="D692" s="29"/>
      <c r="E692" s="20"/>
      <c r="H692" s="20"/>
      <c r="I692" s="20"/>
    </row>
    <row r="693">
      <c r="A693" s="20"/>
      <c r="B693" s="20"/>
      <c r="C693" s="20"/>
      <c r="D693" s="29"/>
      <c r="E693" s="20"/>
      <c r="H693" s="20"/>
      <c r="I693" s="20"/>
    </row>
    <row r="694">
      <c r="A694" s="20"/>
      <c r="B694" s="20"/>
      <c r="C694" s="20"/>
      <c r="D694" s="29"/>
      <c r="E694" s="20"/>
      <c r="H694" s="20"/>
      <c r="I694" s="20"/>
    </row>
    <row r="695">
      <c r="A695" s="20"/>
      <c r="B695" s="20"/>
      <c r="C695" s="20"/>
      <c r="D695" s="29"/>
      <c r="E695" s="20"/>
      <c r="H695" s="20"/>
      <c r="I695" s="20"/>
    </row>
    <row r="696">
      <c r="A696" s="20"/>
      <c r="B696" s="20"/>
      <c r="C696" s="20"/>
      <c r="D696" s="29"/>
      <c r="E696" s="20"/>
      <c r="H696" s="20"/>
      <c r="I696" s="20"/>
    </row>
    <row r="697">
      <c r="A697" s="20"/>
      <c r="B697" s="20"/>
      <c r="C697" s="20"/>
      <c r="D697" s="29"/>
      <c r="E697" s="20"/>
      <c r="H697" s="20"/>
      <c r="I697" s="20"/>
    </row>
    <row r="698">
      <c r="A698" s="20"/>
      <c r="B698" s="20"/>
      <c r="C698" s="20"/>
      <c r="D698" s="29"/>
      <c r="E698" s="20"/>
      <c r="H698" s="20"/>
      <c r="I698" s="20"/>
    </row>
    <row r="699">
      <c r="A699" s="20"/>
      <c r="B699" s="20"/>
      <c r="C699" s="20"/>
      <c r="D699" s="29"/>
      <c r="E699" s="20"/>
      <c r="H699" s="20"/>
      <c r="I699" s="20"/>
    </row>
    <row r="700">
      <c r="A700" s="20"/>
      <c r="B700" s="20"/>
      <c r="C700" s="20"/>
      <c r="D700" s="29"/>
      <c r="E700" s="20"/>
      <c r="H700" s="20"/>
      <c r="I700" s="20"/>
    </row>
    <row r="701">
      <c r="A701" s="20"/>
      <c r="B701" s="20"/>
      <c r="C701" s="20"/>
      <c r="D701" s="29"/>
      <c r="E701" s="20"/>
      <c r="H701" s="20"/>
      <c r="I701" s="20"/>
    </row>
    <row r="702">
      <c r="A702" s="20"/>
      <c r="B702" s="20"/>
      <c r="C702" s="20"/>
      <c r="D702" s="29"/>
      <c r="E702" s="20"/>
      <c r="H702" s="20"/>
      <c r="I702" s="20"/>
    </row>
    <row r="703">
      <c r="A703" s="20"/>
      <c r="B703" s="20"/>
      <c r="C703" s="20"/>
      <c r="D703" s="29"/>
      <c r="E703" s="20"/>
      <c r="H703" s="20"/>
      <c r="I703" s="20"/>
    </row>
    <row r="704">
      <c r="A704" s="20"/>
      <c r="B704" s="20"/>
      <c r="C704" s="20"/>
      <c r="D704" s="29"/>
      <c r="E704" s="20"/>
      <c r="H704" s="20"/>
      <c r="I704" s="20"/>
    </row>
    <row r="705">
      <c r="A705" s="20"/>
      <c r="B705" s="20"/>
      <c r="C705" s="20"/>
      <c r="D705" s="29"/>
      <c r="E705" s="20"/>
      <c r="H705" s="20"/>
      <c r="I705" s="20"/>
    </row>
    <row r="706">
      <c r="A706" s="20"/>
      <c r="B706" s="20"/>
      <c r="C706" s="20"/>
      <c r="D706" s="29"/>
      <c r="E706" s="20"/>
      <c r="H706" s="20"/>
      <c r="I706" s="20"/>
    </row>
    <row r="707">
      <c r="A707" s="20"/>
      <c r="B707" s="20"/>
      <c r="C707" s="20"/>
      <c r="D707" s="29"/>
      <c r="E707" s="20"/>
      <c r="H707" s="20"/>
      <c r="I707" s="20"/>
    </row>
    <row r="708">
      <c r="A708" s="20"/>
      <c r="B708" s="20"/>
      <c r="C708" s="20"/>
      <c r="D708" s="29"/>
      <c r="E708" s="20"/>
      <c r="H708" s="20"/>
      <c r="I708" s="20"/>
    </row>
    <row r="709">
      <c r="A709" s="20"/>
      <c r="B709" s="20"/>
      <c r="C709" s="20"/>
      <c r="D709" s="29"/>
      <c r="E709" s="20"/>
      <c r="H709" s="20"/>
      <c r="I709" s="20"/>
    </row>
    <row r="710">
      <c r="A710" s="20"/>
      <c r="B710" s="20"/>
      <c r="C710" s="20"/>
      <c r="D710" s="29"/>
      <c r="E710" s="20"/>
      <c r="H710" s="20"/>
      <c r="I710" s="20"/>
    </row>
    <row r="711">
      <c r="A711" s="20"/>
      <c r="B711" s="20"/>
      <c r="C711" s="20"/>
      <c r="D711" s="29"/>
      <c r="E711" s="20"/>
      <c r="H711" s="20"/>
      <c r="I711" s="20"/>
    </row>
    <row r="712">
      <c r="A712" s="20"/>
      <c r="B712" s="20"/>
      <c r="C712" s="20"/>
      <c r="D712" s="29"/>
      <c r="E712" s="20"/>
      <c r="H712" s="20"/>
      <c r="I712" s="20"/>
    </row>
    <row r="713">
      <c r="A713" s="20"/>
      <c r="B713" s="20"/>
      <c r="C713" s="20"/>
      <c r="D713" s="29"/>
      <c r="E713" s="20"/>
      <c r="H713" s="20"/>
      <c r="I713" s="20"/>
    </row>
    <row r="714">
      <c r="A714" s="20"/>
      <c r="B714" s="20"/>
      <c r="C714" s="20"/>
      <c r="D714" s="29"/>
      <c r="E714" s="20"/>
      <c r="H714" s="20"/>
      <c r="I714" s="20"/>
    </row>
    <row r="715">
      <c r="A715" s="20"/>
      <c r="B715" s="20"/>
      <c r="C715" s="20"/>
      <c r="D715" s="29"/>
      <c r="E715" s="20"/>
      <c r="H715" s="20"/>
      <c r="I715" s="20"/>
    </row>
    <row r="716">
      <c r="A716" s="20"/>
      <c r="B716" s="20"/>
      <c r="C716" s="20"/>
      <c r="D716" s="29"/>
      <c r="E716" s="20"/>
      <c r="H716" s="20"/>
      <c r="I716" s="20"/>
    </row>
    <row r="717">
      <c r="A717" s="20"/>
      <c r="B717" s="20"/>
      <c r="C717" s="20"/>
      <c r="D717" s="29"/>
      <c r="E717" s="20"/>
      <c r="H717" s="20"/>
      <c r="I717" s="20"/>
    </row>
    <row r="718">
      <c r="A718" s="20"/>
      <c r="B718" s="20"/>
      <c r="C718" s="20"/>
      <c r="D718" s="29"/>
      <c r="E718" s="20"/>
      <c r="H718" s="20"/>
      <c r="I718" s="20"/>
    </row>
    <row r="719">
      <c r="A719" s="20"/>
      <c r="B719" s="20"/>
      <c r="C719" s="20"/>
      <c r="D719" s="29"/>
      <c r="E719" s="20"/>
      <c r="H719" s="20"/>
      <c r="I719" s="20"/>
    </row>
    <row r="720">
      <c r="A720" s="20"/>
      <c r="B720" s="20"/>
      <c r="C720" s="20"/>
      <c r="D720" s="29"/>
      <c r="E720" s="20"/>
      <c r="H720" s="20"/>
      <c r="I720" s="20"/>
    </row>
    <row r="721">
      <c r="A721" s="20"/>
      <c r="B721" s="20"/>
      <c r="C721" s="20"/>
      <c r="D721" s="29"/>
      <c r="E721" s="20"/>
      <c r="H721" s="20"/>
      <c r="I721" s="20"/>
    </row>
    <row r="722">
      <c r="A722" s="20"/>
      <c r="B722" s="20"/>
      <c r="C722" s="20"/>
      <c r="D722" s="29"/>
      <c r="E722" s="20"/>
      <c r="H722" s="20"/>
      <c r="I722" s="20"/>
    </row>
    <row r="723">
      <c r="A723" s="20"/>
      <c r="B723" s="20"/>
      <c r="C723" s="20"/>
      <c r="D723" s="29"/>
      <c r="E723" s="20"/>
      <c r="H723" s="20"/>
      <c r="I723" s="20"/>
    </row>
    <row r="724">
      <c r="A724" s="20"/>
      <c r="B724" s="20"/>
      <c r="C724" s="20"/>
      <c r="D724" s="29"/>
      <c r="E724" s="20"/>
      <c r="H724" s="20"/>
      <c r="I724" s="20"/>
    </row>
    <row r="725">
      <c r="A725" s="20"/>
      <c r="B725" s="20"/>
      <c r="C725" s="20"/>
      <c r="D725" s="29"/>
      <c r="E725" s="20"/>
      <c r="H725" s="20"/>
      <c r="I725" s="20"/>
    </row>
    <row r="726">
      <c r="A726" s="20"/>
      <c r="B726" s="20"/>
      <c r="C726" s="20"/>
      <c r="D726" s="29"/>
      <c r="E726" s="20"/>
      <c r="H726" s="20"/>
      <c r="I726" s="20"/>
    </row>
    <row r="727">
      <c r="A727" s="20"/>
      <c r="B727" s="20"/>
      <c r="C727" s="20"/>
      <c r="D727" s="29"/>
      <c r="E727" s="20"/>
      <c r="H727" s="20"/>
      <c r="I727" s="20"/>
    </row>
    <row r="728">
      <c r="A728" s="20"/>
      <c r="B728" s="20"/>
      <c r="C728" s="20"/>
      <c r="D728" s="29"/>
      <c r="E728" s="20"/>
      <c r="H728" s="20"/>
      <c r="I728" s="20"/>
    </row>
    <row r="729">
      <c r="A729" s="20"/>
      <c r="B729" s="20"/>
      <c r="C729" s="20"/>
      <c r="D729" s="29"/>
      <c r="E729" s="20"/>
      <c r="H729" s="20"/>
      <c r="I729" s="20"/>
    </row>
    <row r="730">
      <c r="A730" s="20"/>
      <c r="B730" s="20"/>
      <c r="C730" s="20"/>
      <c r="D730" s="29"/>
      <c r="E730" s="20"/>
      <c r="H730" s="20"/>
      <c r="I730" s="20"/>
    </row>
    <row r="731">
      <c r="A731" s="20"/>
      <c r="B731" s="20"/>
      <c r="C731" s="20"/>
      <c r="D731" s="29"/>
      <c r="E731" s="20"/>
      <c r="H731" s="20"/>
      <c r="I731" s="20"/>
    </row>
    <row r="732">
      <c r="A732" s="20"/>
      <c r="B732" s="20"/>
      <c r="C732" s="20"/>
      <c r="D732" s="29"/>
      <c r="E732" s="20"/>
      <c r="H732" s="20"/>
      <c r="I732" s="20"/>
    </row>
    <row r="733">
      <c r="A733" s="20"/>
      <c r="B733" s="20"/>
      <c r="C733" s="20"/>
      <c r="D733" s="29"/>
      <c r="E733" s="20"/>
      <c r="H733" s="20"/>
      <c r="I733" s="20"/>
    </row>
    <row r="734">
      <c r="A734" s="20"/>
      <c r="B734" s="20"/>
      <c r="C734" s="20"/>
      <c r="D734" s="29"/>
      <c r="E734" s="20"/>
      <c r="H734" s="20"/>
      <c r="I734" s="20"/>
    </row>
    <row r="735">
      <c r="A735" s="20"/>
      <c r="B735" s="20"/>
      <c r="C735" s="20"/>
      <c r="D735" s="29"/>
      <c r="E735" s="20"/>
      <c r="H735" s="20"/>
      <c r="I735" s="20"/>
    </row>
    <row r="736">
      <c r="A736" s="20"/>
      <c r="B736" s="20"/>
      <c r="C736" s="20"/>
      <c r="D736" s="29"/>
      <c r="E736" s="20"/>
      <c r="H736" s="20"/>
      <c r="I736" s="20"/>
    </row>
    <row r="737">
      <c r="A737" s="20"/>
      <c r="B737" s="20"/>
      <c r="C737" s="20"/>
      <c r="D737" s="29"/>
      <c r="E737" s="20"/>
      <c r="H737" s="20"/>
      <c r="I737" s="20"/>
    </row>
    <row r="738">
      <c r="A738" s="20"/>
      <c r="B738" s="20"/>
      <c r="C738" s="20"/>
      <c r="D738" s="29"/>
      <c r="E738" s="20"/>
      <c r="H738" s="20"/>
      <c r="I738" s="20"/>
    </row>
    <row r="739">
      <c r="A739" s="20"/>
      <c r="B739" s="20"/>
      <c r="C739" s="20"/>
      <c r="D739" s="29"/>
      <c r="E739" s="20"/>
      <c r="H739" s="20"/>
      <c r="I739" s="20"/>
    </row>
    <row r="740">
      <c r="A740" s="20"/>
      <c r="B740" s="20"/>
      <c r="C740" s="20"/>
      <c r="D740" s="29"/>
      <c r="E740" s="20"/>
      <c r="H740" s="20"/>
      <c r="I740" s="20"/>
    </row>
    <row r="741">
      <c r="A741" s="20"/>
      <c r="B741" s="20"/>
      <c r="C741" s="20"/>
      <c r="D741" s="29"/>
      <c r="E741" s="20"/>
      <c r="H741" s="20"/>
      <c r="I741" s="20"/>
    </row>
    <row r="742">
      <c r="A742" s="20"/>
      <c r="B742" s="20"/>
      <c r="C742" s="20"/>
      <c r="D742" s="29"/>
      <c r="E742" s="20"/>
      <c r="H742" s="20"/>
      <c r="I742" s="20"/>
    </row>
    <row r="743">
      <c r="A743" s="20"/>
      <c r="B743" s="20"/>
      <c r="C743" s="20"/>
      <c r="D743" s="29"/>
      <c r="E743" s="20"/>
      <c r="H743" s="20"/>
      <c r="I743" s="20"/>
    </row>
    <row r="744">
      <c r="A744" s="20"/>
      <c r="B744" s="20"/>
      <c r="C744" s="20"/>
      <c r="D744" s="29"/>
      <c r="E744" s="20"/>
      <c r="H744" s="20"/>
      <c r="I744" s="20"/>
    </row>
    <row r="745">
      <c r="A745" s="20"/>
      <c r="B745" s="20"/>
      <c r="C745" s="20"/>
      <c r="D745" s="29"/>
      <c r="E745" s="20"/>
      <c r="H745" s="20"/>
      <c r="I745" s="20"/>
    </row>
    <row r="746">
      <c r="A746" s="20"/>
      <c r="B746" s="20"/>
      <c r="C746" s="20"/>
      <c r="D746" s="29"/>
      <c r="E746" s="20"/>
      <c r="H746" s="20"/>
      <c r="I746" s="20"/>
    </row>
    <row r="747">
      <c r="A747" s="20"/>
      <c r="B747" s="20"/>
      <c r="C747" s="20"/>
      <c r="D747" s="29"/>
      <c r="E747" s="20"/>
      <c r="H747" s="20"/>
      <c r="I747" s="20"/>
    </row>
    <row r="748">
      <c r="A748" s="20"/>
      <c r="B748" s="20"/>
      <c r="C748" s="20"/>
      <c r="D748" s="29"/>
      <c r="E748" s="20"/>
      <c r="H748" s="20"/>
      <c r="I748" s="20"/>
    </row>
    <row r="749">
      <c r="A749" s="20"/>
      <c r="B749" s="20"/>
      <c r="C749" s="20"/>
      <c r="D749" s="29"/>
      <c r="E749" s="20"/>
      <c r="H749" s="20"/>
      <c r="I749" s="20"/>
    </row>
    <row r="750">
      <c r="A750" s="20"/>
      <c r="B750" s="20"/>
      <c r="C750" s="20"/>
      <c r="D750" s="29"/>
      <c r="E750" s="20"/>
      <c r="H750" s="20"/>
      <c r="I750" s="20"/>
    </row>
    <row r="751">
      <c r="A751" s="20"/>
      <c r="B751" s="20"/>
      <c r="C751" s="20"/>
      <c r="D751" s="29"/>
      <c r="E751" s="20"/>
      <c r="H751" s="20"/>
      <c r="I751" s="20"/>
    </row>
    <row r="752">
      <c r="A752" s="20"/>
      <c r="B752" s="20"/>
      <c r="C752" s="20"/>
      <c r="D752" s="29"/>
      <c r="E752" s="20"/>
      <c r="H752" s="20"/>
      <c r="I752" s="20"/>
    </row>
    <row r="753">
      <c r="A753" s="20"/>
      <c r="B753" s="20"/>
      <c r="C753" s="20"/>
      <c r="D753" s="29"/>
      <c r="E753" s="20"/>
      <c r="H753" s="20"/>
      <c r="I753" s="20"/>
    </row>
    <row r="754">
      <c r="A754" s="20"/>
      <c r="B754" s="20"/>
      <c r="C754" s="20"/>
      <c r="D754" s="29"/>
      <c r="E754" s="20"/>
      <c r="H754" s="20"/>
      <c r="I754" s="20"/>
    </row>
    <row r="755">
      <c r="A755" s="20"/>
      <c r="B755" s="20"/>
      <c r="C755" s="20"/>
      <c r="D755" s="29"/>
      <c r="E755" s="20"/>
      <c r="H755" s="20"/>
      <c r="I755" s="20"/>
    </row>
    <row r="756">
      <c r="A756" s="20"/>
      <c r="B756" s="20"/>
      <c r="C756" s="20"/>
      <c r="D756" s="29"/>
      <c r="E756" s="20"/>
      <c r="H756" s="20"/>
      <c r="I756" s="20"/>
    </row>
    <row r="757">
      <c r="A757" s="20"/>
      <c r="B757" s="20"/>
      <c r="C757" s="20"/>
      <c r="D757" s="29"/>
      <c r="E757" s="20"/>
      <c r="H757" s="20"/>
      <c r="I757" s="20"/>
    </row>
    <row r="758">
      <c r="A758" s="20"/>
      <c r="B758" s="20"/>
      <c r="C758" s="20"/>
      <c r="D758" s="29"/>
      <c r="E758" s="20"/>
      <c r="H758" s="20"/>
      <c r="I758" s="20"/>
    </row>
    <row r="759">
      <c r="A759" s="20"/>
      <c r="B759" s="20"/>
      <c r="C759" s="20"/>
      <c r="D759" s="29"/>
      <c r="E759" s="20"/>
      <c r="H759" s="20"/>
      <c r="I759" s="20"/>
    </row>
    <row r="760">
      <c r="A760" s="20"/>
      <c r="B760" s="20"/>
      <c r="C760" s="20"/>
      <c r="D760" s="29"/>
      <c r="E760" s="20"/>
      <c r="H760" s="20"/>
      <c r="I760" s="20"/>
    </row>
    <row r="761">
      <c r="A761" s="20"/>
      <c r="B761" s="20"/>
      <c r="C761" s="20"/>
      <c r="D761" s="29"/>
      <c r="E761" s="20"/>
      <c r="H761" s="20"/>
      <c r="I761" s="20"/>
    </row>
    <row r="762">
      <c r="A762" s="20"/>
      <c r="B762" s="20"/>
      <c r="C762" s="20"/>
      <c r="D762" s="29"/>
      <c r="E762" s="20"/>
      <c r="H762" s="20"/>
      <c r="I762" s="20"/>
    </row>
    <row r="763">
      <c r="A763" s="20"/>
      <c r="B763" s="20"/>
      <c r="C763" s="20"/>
      <c r="D763" s="29"/>
      <c r="E763" s="20"/>
      <c r="H763" s="20"/>
      <c r="I763" s="20"/>
    </row>
    <row r="764">
      <c r="A764" s="20"/>
      <c r="B764" s="20"/>
      <c r="C764" s="20"/>
      <c r="D764" s="29"/>
      <c r="E764" s="20"/>
      <c r="H764" s="20"/>
      <c r="I764" s="20"/>
    </row>
    <row r="765">
      <c r="A765" s="20"/>
      <c r="B765" s="20"/>
      <c r="C765" s="20"/>
      <c r="D765" s="29"/>
      <c r="E765" s="20"/>
      <c r="H765" s="20"/>
      <c r="I765" s="20"/>
    </row>
    <row r="766">
      <c r="A766" s="20"/>
      <c r="B766" s="20"/>
      <c r="C766" s="20"/>
      <c r="D766" s="29"/>
      <c r="E766" s="20"/>
      <c r="H766" s="20"/>
      <c r="I766" s="20"/>
    </row>
    <row r="767">
      <c r="A767" s="20"/>
      <c r="B767" s="20"/>
      <c r="C767" s="20"/>
      <c r="D767" s="29"/>
      <c r="E767" s="20"/>
      <c r="H767" s="20"/>
      <c r="I767" s="20"/>
    </row>
    <row r="768">
      <c r="A768" s="20"/>
      <c r="B768" s="20"/>
      <c r="C768" s="20"/>
      <c r="D768" s="29"/>
      <c r="E768" s="20"/>
      <c r="H768" s="20"/>
      <c r="I768" s="20"/>
    </row>
    <row r="769">
      <c r="A769" s="20"/>
      <c r="B769" s="20"/>
      <c r="C769" s="20"/>
      <c r="D769" s="29"/>
      <c r="E769" s="20"/>
      <c r="H769" s="20"/>
      <c r="I769" s="20"/>
    </row>
    <row r="770">
      <c r="A770" s="20"/>
      <c r="B770" s="20"/>
      <c r="C770" s="20"/>
      <c r="D770" s="29"/>
      <c r="E770" s="20"/>
      <c r="H770" s="20"/>
      <c r="I770" s="20"/>
    </row>
    <row r="771">
      <c r="A771" s="20"/>
      <c r="B771" s="20"/>
      <c r="C771" s="20"/>
      <c r="D771" s="29"/>
      <c r="E771" s="20"/>
      <c r="H771" s="20"/>
      <c r="I771" s="20"/>
    </row>
    <row r="772">
      <c r="A772" s="20"/>
      <c r="B772" s="20"/>
      <c r="C772" s="20"/>
      <c r="D772" s="29"/>
      <c r="E772" s="20"/>
      <c r="H772" s="20"/>
      <c r="I772" s="20"/>
    </row>
    <row r="773">
      <c r="A773" s="20"/>
      <c r="B773" s="20"/>
      <c r="C773" s="20"/>
      <c r="D773" s="29"/>
      <c r="E773" s="20"/>
      <c r="H773" s="20"/>
      <c r="I773" s="20"/>
    </row>
    <row r="774">
      <c r="A774" s="20"/>
      <c r="B774" s="20"/>
      <c r="C774" s="20"/>
      <c r="D774" s="29"/>
      <c r="E774" s="20"/>
      <c r="H774" s="20"/>
      <c r="I774" s="20"/>
    </row>
    <row r="775">
      <c r="A775" s="20"/>
      <c r="B775" s="20"/>
      <c r="C775" s="20"/>
      <c r="D775" s="29"/>
      <c r="E775" s="20"/>
      <c r="H775" s="20"/>
      <c r="I775" s="20"/>
    </row>
    <row r="776">
      <c r="A776" s="20"/>
      <c r="B776" s="20"/>
      <c r="C776" s="20"/>
      <c r="D776" s="29"/>
      <c r="E776" s="20"/>
      <c r="H776" s="20"/>
      <c r="I776" s="20"/>
    </row>
    <row r="777">
      <c r="A777" s="20"/>
      <c r="B777" s="20"/>
      <c r="C777" s="20"/>
      <c r="D777" s="29"/>
      <c r="E777" s="20"/>
      <c r="H777" s="20"/>
      <c r="I777" s="20"/>
    </row>
    <row r="778">
      <c r="A778" s="20"/>
      <c r="B778" s="20"/>
      <c r="C778" s="20"/>
      <c r="D778" s="29"/>
      <c r="E778" s="20"/>
      <c r="H778" s="20"/>
      <c r="I778" s="20"/>
    </row>
    <row r="779">
      <c r="A779" s="20"/>
      <c r="B779" s="20"/>
      <c r="C779" s="20"/>
      <c r="D779" s="29"/>
      <c r="E779" s="20"/>
      <c r="H779" s="20"/>
      <c r="I779" s="20"/>
    </row>
    <row r="780">
      <c r="A780" s="20"/>
      <c r="B780" s="20"/>
      <c r="C780" s="20"/>
      <c r="D780" s="29"/>
      <c r="E780" s="20"/>
      <c r="H780" s="20"/>
      <c r="I780" s="20"/>
    </row>
    <row r="781">
      <c r="A781" s="20"/>
      <c r="B781" s="20"/>
      <c r="C781" s="20"/>
      <c r="D781" s="29"/>
      <c r="E781" s="20"/>
      <c r="H781" s="20"/>
      <c r="I781" s="20"/>
    </row>
    <row r="782">
      <c r="A782" s="20"/>
      <c r="B782" s="20"/>
      <c r="C782" s="20"/>
      <c r="D782" s="29"/>
      <c r="E782" s="20"/>
      <c r="H782" s="20"/>
      <c r="I782" s="20"/>
    </row>
    <row r="783">
      <c r="A783" s="20"/>
      <c r="B783" s="20"/>
      <c r="C783" s="20"/>
      <c r="D783" s="29"/>
      <c r="E783" s="20"/>
      <c r="H783" s="20"/>
      <c r="I783" s="20"/>
    </row>
    <row r="784">
      <c r="A784" s="20"/>
      <c r="B784" s="20"/>
      <c r="C784" s="20"/>
      <c r="D784" s="29"/>
      <c r="E784" s="20"/>
      <c r="H784" s="20"/>
      <c r="I784" s="20"/>
    </row>
    <row r="785">
      <c r="A785" s="20"/>
      <c r="B785" s="20"/>
      <c r="C785" s="20"/>
      <c r="D785" s="29"/>
      <c r="E785" s="20"/>
      <c r="H785" s="20"/>
      <c r="I785" s="20"/>
    </row>
    <row r="786">
      <c r="A786" s="20"/>
      <c r="B786" s="20"/>
      <c r="C786" s="20"/>
      <c r="D786" s="29"/>
      <c r="E786" s="20"/>
      <c r="H786" s="20"/>
      <c r="I786" s="20"/>
    </row>
    <row r="787">
      <c r="A787" s="20"/>
      <c r="B787" s="20"/>
      <c r="C787" s="20"/>
      <c r="D787" s="29"/>
      <c r="E787" s="20"/>
      <c r="H787" s="20"/>
      <c r="I787" s="20"/>
    </row>
    <row r="788">
      <c r="A788" s="20"/>
      <c r="B788" s="20"/>
      <c r="C788" s="20"/>
      <c r="D788" s="29"/>
      <c r="E788" s="20"/>
      <c r="H788" s="20"/>
      <c r="I788" s="20"/>
    </row>
    <row r="789">
      <c r="A789" s="20"/>
      <c r="B789" s="20"/>
      <c r="C789" s="20"/>
      <c r="D789" s="29"/>
      <c r="E789" s="20"/>
      <c r="H789" s="20"/>
      <c r="I789" s="20"/>
    </row>
    <row r="790">
      <c r="A790" s="20"/>
      <c r="B790" s="20"/>
      <c r="C790" s="20"/>
      <c r="D790" s="29"/>
      <c r="E790" s="20"/>
      <c r="H790" s="20"/>
      <c r="I790" s="20"/>
    </row>
    <row r="791">
      <c r="A791" s="20"/>
      <c r="B791" s="20"/>
      <c r="C791" s="20"/>
      <c r="D791" s="29"/>
      <c r="E791" s="20"/>
      <c r="H791" s="20"/>
      <c r="I791" s="20"/>
    </row>
    <row r="792">
      <c r="A792" s="20"/>
      <c r="B792" s="20"/>
      <c r="C792" s="20"/>
      <c r="D792" s="29"/>
      <c r="E792" s="20"/>
      <c r="H792" s="20"/>
      <c r="I792" s="20"/>
    </row>
    <row r="793">
      <c r="A793" s="20"/>
      <c r="B793" s="20"/>
      <c r="C793" s="20"/>
      <c r="D793" s="29"/>
      <c r="E793" s="20"/>
      <c r="H793" s="20"/>
      <c r="I793" s="20"/>
    </row>
    <row r="794">
      <c r="A794" s="20"/>
      <c r="B794" s="20"/>
      <c r="C794" s="20"/>
      <c r="D794" s="29"/>
      <c r="E794" s="20"/>
      <c r="H794" s="20"/>
      <c r="I794" s="20"/>
    </row>
    <row r="795">
      <c r="A795" s="20"/>
      <c r="B795" s="20"/>
      <c r="C795" s="20"/>
      <c r="D795" s="29"/>
      <c r="E795" s="20"/>
      <c r="H795" s="20"/>
      <c r="I795" s="20"/>
    </row>
    <row r="796">
      <c r="A796" s="20"/>
      <c r="B796" s="20"/>
      <c r="C796" s="20"/>
      <c r="D796" s="29"/>
      <c r="E796" s="20"/>
      <c r="H796" s="20"/>
      <c r="I796" s="20"/>
    </row>
    <row r="797">
      <c r="A797" s="20"/>
      <c r="B797" s="20"/>
      <c r="C797" s="20"/>
      <c r="D797" s="29"/>
      <c r="E797" s="20"/>
      <c r="H797" s="20"/>
      <c r="I797" s="20"/>
    </row>
    <row r="798">
      <c r="A798" s="20"/>
      <c r="B798" s="20"/>
      <c r="C798" s="20"/>
      <c r="D798" s="29"/>
      <c r="E798" s="20"/>
      <c r="H798" s="20"/>
      <c r="I798" s="20"/>
    </row>
    <row r="799">
      <c r="A799" s="20"/>
      <c r="B799" s="20"/>
      <c r="C799" s="20"/>
      <c r="D799" s="29"/>
      <c r="E799" s="20"/>
      <c r="H799" s="20"/>
      <c r="I799" s="20"/>
    </row>
    <row r="800">
      <c r="A800" s="20"/>
      <c r="B800" s="20"/>
      <c r="C800" s="20"/>
      <c r="D800" s="29"/>
      <c r="E800" s="20"/>
      <c r="H800" s="20"/>
      <c r="I800" s="20"/>
    </row>
    <row r="801">
      <c r="A801" s="20"/>
      <c r="B801" s="20"/>
      <c r="C801" s="20"/>
      <c r="D801" s="29"/>
      <c r="E801" s="20"/>
      <c r="H801" s="20"/>
      <c r="I801" s="20"/>
    </row>
    <row r="802">
      <c r="A802" s="20"/>
      <c r="B802" s="20"/>
      <c r="C802" s="20"/>
      <c r="D802" s="29"/>
      <c r="E802" s="20"/>
      <c r="H802" s="20"/>
      <c r="I802" s="20"/>
    </row>
    <row r="803">
      <c r="A803" s="20"/>
      <c r="B803" s="20"/>
      <c r="C803" s="20"/>
      <c r="D803" s="29"/>
      <c r="E803" s="20"/>
      <c r="H803" s="20"/>
      <c r="I803" s="20"/>
    </row>
    <row r="804">
      <c r="A804" s="20"/>
      <c r="B804" s="20"/>
      <c r="C804" s="20"/>
      <c r="D804" s="29"/>
      <c r="E804" s="20"/>
      <c r="H804" s="20"/>
      <c r="I804" s="20"/>
    </row>
    <row r="805">
      <c r="A805" s="20"/>
      <c r="B805" s="20"/>
      <c r="C805" s="20"/>
      <c r="D805" s="29"/>
      <c r="E805" s="20"/>
      <c r="H805" s="20"/>
      <c r="I805" s="20"/>
    </row>
    <row r="806">
      <c r="A806" s="20"/>
      <c r="B806" s="20"/>
      <c r="C806" s="20"/>
      <c r="D806" s="29"/>
      <c r="E806" s="20"/>
      <c r="H806" s="20"/>
      <c r="I806" s="20"/>
    </row>
    <row r="807">
      <c r="A807" s="20"/>
      <c r="B807" s="20"/>
      <c r="C807" s="20"/>
      <c r="D807" s="29"/>
      <c r="E807" s="20"/>
      <c r="H807" s="20"/>
      <c r="I807" s="20"/>
    </row>
    <row r="808">
      <c r="A808" s="20"/>
      <c r="B808" s="20"/>
      <c r="C808" s="20"/>
      <c r="D808" s="29"/>
      <c r="E808" s="20"/>
      <c r="H808" s="20"/>
      <c r="I808" s="20"/>
    </row>
    <row r="809">
      <c r="A809" s="20"/>
      <c r="B809" s="20"/>
      <c r="C809" s="20"/>
      <c r="D809" s="29"/>
      <c r="E809" s="20"/>
      <c r="H809" s="20"/>
      <c r="I809" s="20"/>
    </row>
    <row r="810">
      <c r="A810" s="20"/>
      <c r="B810" s="20"/>
      <c r="C810" s="20"/>
      <c r="D810" s="29"/>
      <c r="E810" s="20"/>
      <c r="H810" s="20"/>
      <c r="I810" s="20"/>
    </row>
    <row r="811">
      <c r="A811" s="20"/>
      <c r="B811" s="20"/>
      <c r="C811" s="20"/>
      <c r="D811" s="29"/>
      <c r="E811" s="20"/>
      <c r="H811" s="20"/>
      <c r="I811" s="20"/>
    </row>
    <row r="812">
      <c r="A812" s="20"/>
      <c r="B812" s="20"/>
      <c r="C812" s="20"/>
      <c r="D812" s="29"/>
      <c r="E812" s="20"/>
      <c r="H812" s="20"/>
      <c r="I812" s="20"/>
    </row>
    <row r="813">
      <c r="A813" s="20"/>
      <c r="B813" s="20"/>
      <c r="C813" s="20"/>
      <c r="D813" s="29"/>
      <c r="E813" s="20"/>
      <c r="H813" s="20"/>
      <c r="I813" s="20"/>
    </row>
    <row r="814">
      <c r="A814" s="20"/>
      <c r="B814" s="20"/>
      <c r="C814" s="20"/>
      <c r="D814" s="29"/>
      <c r="E814" s="20"/>
      <c r="H814" s="20"/>
      <c r="I814" s="20"/>
    </row>
    <row r="815">
      <c r="A815" s="20"/>
      <c r="B815" s="20"/>
      <c r="C815" s="20"/>
      <c r="D815" s="29"/>
      <c r="E815" s="20"/>
      <c r="H815" s="20"/>
      <c r="I815" s="20"/>
    </row>
    <row r="816">
      <c r="A816" s="20"/>
      <c r="B816" s="20"/>
      <c r="C816" s="20"/>
      <c r="D816" s="29"/>
      <c r="E816" s="20"/>
      <c r="H816" s="20"/>
      <c r="I816" s="20"/>
    </row>
    <row r="817">
      <c r="A817" s="20"/>
      <c r="B817" s="20"/>
      <c r="C817" s="20"/>
      <c r="D817" s="29"/>
      <c r="E817" s="20"/>
      <c r="H817" s="20"/>
      <c r="I817" s="20"/>
    </row>
    <row r="818">
      <c r="A818" s="20"/>
      <c r="B818" s="20"/>
      <c r="C818" s="20"/>
      <c r="D818" s="29"/>
      <c r="E818" s="20"/>
      <c r="H818" s="20"/>
      <c r="I818" s="20"/>
    </row>
    <row r="819">
      <c r="A819" s="20"/>
      <c r="B819" s="20"/>
      <c r="C819" s="20"/>
      <c r="D819" s="29"/>
      <c r="E819" s="20"/>
      <c r="H819" s="20"/>
      <c r="I819" s="20"/>
    </row>
    <row r="820">
      <c r="A820" s="20"/>
      <c r="B820" s="20"/>
      <c r="C820" s="20"/>
      <c r="D820" s="29"/>
      <c r="E820" s="20"/>
      <c r="H820" s="20"/>
      <c r="I820" s="20"/>
    </row>
    <row r="821">
      <c r="A821" s="20"/>
      <c r="B821" s="20"/>
      <c r="C821" s="20"/>
      <c r="D821" s="29"/>
      <c r="E821" s="20"/>
      <c r="H821" s="20"/>
      <c r="I821" s="20"/>
    </row>
    <row r="822">
      <c r="A822" s="20"/>
      <c r="B822" s="20"/>
      <c r="C822" s="20"/>
      <c r="D822" s="29"/>
      <c r="E822" s="20"/>
      <c r="H822" s="20"/>
      <c r="I822" s="20"/>
    </row>
    <row r="823">
      <c r="A823" s="20"/>
      <c r="B823" s="20"/>
      <c r="C823" s="20"/>
      <c r="D823" s="29"/>
      <c r="E823" s="20"/>
      <c r="H823" s="20"/>
      <c r="I823" s="20"/>
    </row>
    <row r="824">
      <c r="A824" s="20"/>
      <c r="B824" s="20"/>
      <c r="C824" s="20"/>
      <c r="D824" s="29"/>
      <c r="E824" s="20"/>
      <c r="H824" s="20"/>
      <c r="I824" s="20"/>
    </row>
    <row r="825">
      <c r="A825" s="20"/>
      <c r="B825" s="20"/>
      <c r="C825" s="20"/>
      <c r="D825" s="29"/>
      <c r="E825" s="20"/>
      <c r="H825" s="20"/>
      <c r="I825" s="20"/>
    </row>
    <row r="826">
      <c r="A826" s="20"/>
      <c r="B826" s="20"/>
      <c r="C826" s="20"/>
      <c r="D826" s="29"/>
      <c r="E826" s="20"/>
      <c r="H826" s="20"/>
      <c r="I826" s="20"/>
    </row>
    <row r="827">
      <c r="A827" s="20"/>
      <c r="B827" s="20"/>
      <c r="C827" s="20"/>
      <c r="D827" s="29"/>
      <c r="E827" s="20"/>
      <c r="H827" s="20"/>
      <c r="I827" s="20"/>
    </row>
    <row r="828">
      <c r="A828" s="20"/>
      <c r="B828" s="20"/>
      <c r="C828" s="20"/>
      <c r="D828" s="29"/>
      <c r="E828" s="20"/>
      <c r="H828" s="20"/>
      <c r="I828" s="20"/>
    </row>
    <row r="829">
      <c r="A829" s="20"/>
      <c r="B829" s="20"/>
      <c r="C829" s="20"/>
      <c r="D829" s="29"/>
      <c r="E829" s="20"/>
      <c r="H829" s="20"/>
      <c r="I829" s="20"/>
    </row>
    <row r="830">
      <c r="A830" s="20"/>
      <c r="B830" s="20"/>
      <c r="C830" s="20"/>
      <c r="D830" s="29"/>
      <c r="E830" s="20"/>
      <c r="H830" s="20"/>
      <c r="I830" s="20"/>
    </row>
    <row r="831">
      <c r="A831" s="20"/>
      <c r="B831" s="20"/>
      <c r="C831" s="20"/>
      <c r="D831" s="29"/>
      <c r="E831" s="20"/>
      <c r="H831" s="20"/>
      <c r="I831" s="20"/>
    </row>
    <row r="832">
      <c r="A832" s="20"/>
      <c r="B832" s="20"/>
      <c r="C832" s="20"/>
      <c r="D832" s="29"/>
      <c r="E832" s="20"/>
      <c r="H832" s="20"/>
      <c r="I832" s="20"/>
    </row>
    <row r="833">
      <c r="A833" s="20"/>
      <c r="B833" s="20"/>
      <c r="C833" s="20"/>
      <c r="D833" s="29"/>
      <c r="E833" s="20"/>
      <c r="H833" s="20"/>
      <c r="I833" s="20"/>
    </row>
    <row r="834">
      <c r="A834" s="20"/>
      <c r="B834" s="20"/>
      <c r="C834" s="20"/>
      <c r="D834" s="29"/>
      <c r="E834" s="20"/>
      <c r="H834" s="20"/>
      <c r="I834" s="20"/>
    </row>
    <row r="835">
      <c r="A835" s="20"/>
      <c r="B835" s="20"/>
      <c r="C835" s="20"/>
      <c r="D835" s="29"/>
      <c r="E835" s="20"/>
      <c r="H835" s="20"/>
      <c r="I835" s="20"/>
    </row>
    <row r="836">
      <c r="A836" s="20"/>
      <c r="B836" s="20"/>
      <c r="C836" s="20"/>
      <c r="D836" s="29"/>
      <c r="E836" s="20"/>
      <c r="H836" s="20"/>
      <c r="I836" s="20"/>
    </row>
    <row r="837">
      <c r="A837" s="20"/>
      <c r="B837" s="20"/>
      <c r="C837" s="20"/>
      <c r="D837" s="29"/>
      <c r="E837" s="20"/>
      <c r="H837" s="20"/>
      <c r="I837" s="20"/>
    </row>
    <row r="838">
      <c r="A838" s="20"/>
      <c r="B838" s="20"/>
      <c r="C838" s="20"/>
      <c r="D838" s="29"/>
      <c r="E838" s="20"/>
      <c r="H838" s="20"/>
      <c r="I838" s="20"/>
    </row>
    <row r="839">
      <c r="A839" s="20"/>
      <c r="B839" s="20"/>
      <c r="C839" s="20"/>
      <c r="D839" s="29"/>
      <c r="E839" s="20"/>
      <c r="H839" s="20"/>
      <c r="I839" s="20"/>
    </row>
    <row r="840">
      <c r="A840" s="20"/>
      <c r="B840" s="20"/>
      <c r="C840" s="20"/>
      <c r="D840" s="29"/>
      <c r="E840" s="20"/>
      <c r="H840" s="20"/>
      <c r="I840" s="20"/>
    </row>
    <row r="841">
      <c r="A841" s="20"/>
      <c r="B841" s="20"/>
      <c r="C841" s="20"/>
      <c r="D841" s="29"/>
      <c r="E841" s="20"/>
      <c r="H841" s="20"/>
      <c r="I841" s="20"/>
    </row>
    <row r="842">
      <c r="A842" s="20"/>
      <c r="B842" s="20"/>
      <c r="C842" s="20"/>
      <c r="D842" s="29"/>
      <c r="E842" s="20"/>
      <c r="H842" s="20"/>
      <c r="I842" s="20"/>
    </row>
    <row r="843">
      <c r="A843" s="20"/>
      <c r="B843" s="20"/>
      <c r="C843" s="20"/>
      <c r="D843" s="29"/>
      <c r="E843" s="20"/>
      <c r="H843" s="20"/>
      <c r="I843" s="20"/>
    </row>
    <row r="844">
      <c r="A844" s="20"/>
      <c r="B844" s="20"/>
      <c r="C844" s="20"/>
      <c r="D844" s="29"/>
      <c r="E844" s="20"/>
      <c r="H844" s="20"/>
      <c r="I844" s="20"/>
    </row>
    <row r="845">
      <c r="A845" s="20"/>
      <c r="B845" s="20"/>
      <c r="C845" s="20"/>
      <c r="D845" s="29"/>
      <c r="E845" s="20"/>
      <c r="H845" s="20"/>
      <c r="I845" s="20"/>
    </row>
    <row r="846">
      <c r="A846" s="20"/>
      <c r="B846" s="20"/>
      <c r="C846" s="20"/>
      <c r="D846" s="29"/>
      <c r="E846" s="20"/>
      <c r="H846" s="20"/>
      <c r="I846" s="20"/>
    </row>
    <row r="847">
      <c r="A847" s="20"/>
      <c r="B847" s="20"/>
      <c r="C847" s="20"/>
      <c r="D847" s="29"/>
      <c r="E847" s="20"/>
      <c r="H847" s="20"/>
      <c r="I847" s="20"/>
    </row>
    <row r="848">
      <c r="A848" s="20"/>
      <c r="B848" s="20"/>
      <c r="C848" s="20"/>
      <c r="D848" s="29"/>
      <c r="E848" s="20"/>
      <c r="H848" s="20"/>
      <c r="I848" s="20"/>
    </row>
    <row r="849">
      <c r="A849" s="20"/>
      <c r="B849" s="20"/>
      <c r="C849" s="20"/>
      <c r="D849" s="29"/>
      <c r="E849" s="20"/>
      <c r="H849" s="20"/>
      <c r="I849" s="20"/>
    </row>
    <row r="850">
      <c r="A850" s="20"/>
      <c r="B850" s="20"/>
      <c r="C850" s="20"/>
      <c r="D850" s="29"/>
      <c r="E850" s="20"/>
      <c r="H850" s="20"/>
      <c r="I850" s="20"/>
    </row>
    <row r="851">
      <c r="A851" s="20"/>
      <c r="B851" s="20"/>
      <c r="C851" s="20"/>
      <c r="D851" s="29"/>
      <c r="E851" s="20"/>
      <c r="H851" s="20"/>
      <c r="I851" s="20"/>
    </row>
    <row r="852">
      <c r="A852" s="20"/>
      <c r="B852" s="20"/>
      <c r="C852" s="20"/>
      <c r="D852" s="29"/>
      <c r="E852" s="20"/>
      <c r="H852" s="20"/>
      <c r="I852" s="20"/>
    </row>
    <row r="853">
      <c r="A853" s="20"/>
      <c r="B853" s="20"/>
      <c r="C853" s="20"/>
      <c r="D853" s="29"/>
      <c r="E853" s="20"/>
      <c r="H853" s="20"/>
      <c r="I853" s="20"/>
    </row>
    <row r="854">
      <c r="A854" s="20"/>
      <c r="B854" s="20"/>
      <c r="C854" s="20"/>
      <c r="D854" s="29"/>
      <c r="E854" s="20"/>
      <c r="H854" s="20"/>
      <c r="I854" s="20"/>
    </row>
    <row r="855">
      <c r="A855" s="20"/>
      <c r="B855" s="20"/>
      <c r="C855" s="20"/>
      <c r="D855" s="29"/>
      <c r="E855" s="20"/>
      <c r="H855" s="20"/>
      <c r="I855" s="20"/>
    </row>
    <row r="856">
      <c r="A856" s="20"/>
      <c r="B856" s="20"/>
      <c r="C856" s="20"/>
      <c r="D856" s="29"/>
      <c r="E856" s="20"/>
      <c r="H856" s="20"/>
      <c r="I856" s="20"/>
    </row>
    <row r="857">
      <c r="A857" s="20"/>
      <c r="B857" s="20"/>
      <c r="C857" s="20"/>
      <c r="D857" s="29"/>
      <c r="E857" s="20"/>
      <c r="H857" s="20"/>
      <c r="I857" s="20"/>
    </row>
    <row r="858">
      <c r="A858" s="20"/>
      <c r="B858" s="20"/>
      <c r="C858" s="20"/>
      <c r="D858" s="29"/>
      <c r="E858" s="20"/>
      <c r="H858" s="20"/>
      <c r="I858" s="20"/>
    </row>
    <row r="859">
      <c r="A859" s="20"/>
      <c r="B859" s="20"/>
      <c r="C859" s="20"/>
      <c r="D859" s="29"/>
      <c r="E859" s="20"/>
      <c r="H859" s="20"/>
      <c r="I859" s="20"/>
    </row>
    <row r="860">
      <c r="A860" s="20"/>
      <c r="B860" s="20"/>
      <c r="C860" s="20"/>
      <c r="D860" s="29"/>
      <c r="E860" s="20"/>
      <c r="H860" s="20"/>
      <c r="I860" s="20"/>
    </row>
    <row r="861">
      <c r="A861" s="20"/>
      <c r="B861" s="20"/>
      <c r="C861" s="20"/>
      <c r="D861" s="29"/>
      <c r="E861" s="20"/>
      <c r="H861" s="20"/>
      <c r="I861" s="20"/>
    </row>
    <row r="862">
      <c r="A862" s="20"/>
      <c r="B862" s="20"/>
      <c r="C862" s="20"/>
      <c r="D862" s="29"/>
      <c r="E862" s="20"/>
      <c r="H862" s="20"/>
      <c r="I862" s="20"/>
    </row>
    <row r="863">
      <c r="A863" s="20"/>
      <c r="B863" s="20"/>
      <c r="C863" s="20"/>
      <c r="D863" s="29"/>
      <c r="E863" s="20"/>
      <c r="H863" s="20"/>
      <c r="I863" s="20"/>
    </row>
    <row r="864">
      <c r="A864" s="20"/>
      <c r="B864" s="20"/>
      <c r="C864" s="20"/>
      <c r="D864" s="29"/>
      <c r="E864" s="20"/>
      <c r="H864" s="20"/>
      <c r="I864" s="20"/>
    </row>
    <row r="865">
      <c r="A865" s="20"/>
      <c r="B865" s="20"/>
      <c r="C865" s="20"/>
      <c r="D865" s="29"/>
      <c r="E865" s="20"/>
      <c r="H865" s="20"/>
      <c r="I865" s="20"/>
    </row>
    <row r="866">
      <c r="A866" s="20"/>
      <c r="B866" s="20"/>
      <c r="C866" s="20"/>
      <c r="D866" s="29"/>
      <c r="E866" s="20"/>
      <c r="H866" s="20"/>
      <c r="I866" s="20"/>
    </row>
    <row r="867">
      <c r="A867" s="20"/>
      <c r="B867" s="20"/>
      <c r="C867" s="20"/>
      <c r="D867" s="29"/>
      <c r="E867" s="20"/>
      <c r="H867" s="20"/>
      <c r="I867" s="20"/>
    </row>
    <row r="868">
      <c r="A868" s="20"/>
      <c r="B868" s="20"/>
      <c r="C868" s="20"/>
      <c r="D868" s="29"/>
      <c r="E868" s="20"/>
      <c r="H868" s="20"/>
      <c r="I868" s="20"/>
    </row>
    <row r="869">
      <c r="A869" s="20"/>
      <c r="B869" s="20"/>
      <c r="C869" s="20"/>
      <c r="D869" s="29"/>
      <c r="E869" s="20"/>
      <c r="H869" s="20"/>
      <c r="I869" s="20"/>
    </row>
    <row r="870">
      <c r="A870" s="20"/>
      <c r="B870" s="20"/>
      <c r="C870" s="20"/>
      <c r="D870" s="29"/>
      <c r="E870" s="20"/>
      <c r="H870" s="20"/>
      <c r="I870" s="20"/>
    </row>
    <row r="871">
      <c r="A871" s="20"/>
      <c r="B871" s="20"/>
      <c r="C871" s="20"/>
      <c r="D871" s="29"/>
      <c r="E871" s="20"/>
      <c r="H871" s="20"/>
      <c r="I871" s="20"/>
    </row>
    <row r="872">
      <c r="A872" s="20"/>
      <c r="B872" s="20"/>
      <c r="C872" s="20"/>
      <c r="D872" s="29"/>
      <c r="E872" s="20"/>
      <c r="H872" s="20"/>
      <c r="I872" s="20"/>
    </row>
    <row r="873">
      <c r="A873" s="20"/>
      <c r="B873" s="20"/>
      <c r="C873" s="20"/>
      <c r="D873" s="29"/>
      <c r="E873" s="20"/>
      <c r="H873" s="20"/>
      <c r="I873" s="20"/>
    </row>
    <row r="874">
      <c r="A874" s="20"/>
      <c r="B874" s="20"/>
      <c r="C874" s="20"/>
      <c r="D874" s="29"/>
      <c r="E874" s="20"/>
      <c r="H874" s="20"/>
      <c r="I874" s="20"/>
    </row>
    <row r="875">
      <c r="A875" s="20"/>
      <c r="B875" s="20"/>
      <c r="C875" s="20"/>
      <c r="D875" s="29"/>
      <c r="E875" s="20"/>
      <c r="H875" s="20"/>
      <c r="I875" s="20"/>
    </row>
    <row r="876">
      <c r="A876" s="20"/>
      <c r="B876" s="20"/>
      <c r="C876" s="20"/>
      <c r="D876" s="29"/>
      <c r="E876" s="20"/>
      <c r="H876" s="20"/>
      <c r="I876" s="20"/>
    </row>
    <row r="877">
      <c r="A877" s="20"/>
      <c r="B877" s="20"/>
      <c r="C877" s="20"/>
      <c r="D877" s="29"/>
      <c r="E877" s="20"/>
      <c r="H877" s="20"/>
      <c r="I877" s="20"/>
    </row>
    <row r="878">
      <c r="A878" s="20"/>
      <c r="B878" s="20"/>
      <c r="C878" s="20"/>
      <c r="D878" s="29"/>
      <c r="E878" s="20"/>
      <c r="H878" s="20"/>
      <c r="I878" s="20"/>
    </row>
    <row r="879">
      <c r="A879" s="20"/>
      <c r="B879" s="20"/>
      <c r="C879" s="20"/>
      <c r="D879" s="29"/>
      <c r="E879" s="20"/>
      <c r="H879" s="20"/>
      <c r="I879" s="20"/>
    </row>
    <row r="880">
      <c r="A880" s="20"/>
      <c r="B880" s="20"/>
      <c r="C880" s="20"/>
      <c r="D880" s="29"/>
      <c r="E880" s="20"/>
      <c r="H880" s="20"/>
      <c r="I880" s="20"/>
    </row>
    <row r="881">
      <c r="A881" s="20"/>
      <c r="B881" s="20"/>
      <c r="C881" s="20"/>
      <c r="D881" s="29"/>
      <c r="E881" s="20"/>
      <c r="H881" s="20"/>
      <c r="I881" s="20"/>
    </row>
    <row r="882">
      <c r="A882" s="20"/>
      <c r="B882" s="20"/>
      <c r="C882" s="20"/>
      <c r="D882" s="29"/>
      <c r="E882" s="20"/>
      <c r="H882" s="20"/>
      <c r="I882" s="20"/>
    </row>
    <row r="883">
      <c r="A883" s="20"/>
      <c r="B883" s="20"/>
      <c r="C883" s="20"/>
      <c r="D883" s="29"/>
      <c r="E883" s="20"/>
      <c r="H883" s="20"/>
      <c r="I883" s="20"/>
    </row>
    <row r="884">
      <c r="A884" s="20"/>
      <c r="B884" s="20"/>
      <c r="C884" s="20"/>
      <c r="D884" s="29"/>
      <c r="E884" s="20"/>
      <c r="H884" s="20"/>
      <c r="I884" s="20"/>
    </row>
    <row r="885">
      <c r="A885" s="20"/>
      <c r="B885" s="20"/>
      <c r="C885" s="20"/>
      <c r="D885" s="29"/>
      <c r="E885" s="20"/>
      <c r="H885" s="20"/>
      <c r="I885" s="20"/>
    </row>
    <row r="886">
      <c r="A886" s="20"/>
      <c r="B886" s="20"/>
      <c r="C886" s="20"/>
      <c r="D886" s="29"/>
      <c r="E886" s="20"/>
      <c r="H886" s="20"/>
      <c r="I886" s="20"/>
    </row>
    <row r="887">
      <c r="A887" s="20"/>
      <c r="B887" s="20"/>
      <c r="C887" s="20"/>
      <c r="D887" s="29"/>
      <c r="E887" s="20"/>
      <c r="H887" s="20"/>
      <c r="I887" s="20"/>
    </row>
    <row r="888">
      <c r="A888" s="20"/>
      <c r="B888" s="20"/>
      <c r="C888" s="20"/>
      <c r="D888" s="29"/>
      <c r="E888" s="20"/>
      <c r="H888" s="20"/>
      <c r="I888" s="20"/>
    </row>
    <row r="889">
      <c r="A889" s="20"/>
      <c r="B889" s="20"/>
      <c r="C889" s="20"/>
      <c r="D889" s="29"/>
      <c r="E889" s="20"/>
      <c r="H889" s="20"/>
      <c r="I889" s="20"/>
    </row>
    <row r="890">
      <c r="A890" s="20"/>
      <c r="B890" s="20"/>
      <c r="C890" s="20"/>
      <c r="D890" s="29"/>
      <c r="E890" s="20"/>
      <c r="H890" s="20"/>
      <c r="I890" s="20"/>
    </row>
    <row r="891">
      <c r="A891" s="20"/>
      <c r="B891" s="20"/>
      <c r="C891" s="20"/>
      <c r="D891" s="29"/>
      <c r="E891" s="20"/>
      <c r="H891" s="20"/>
      <c r="I891" s="20"/>
    </row>
    <row r="892">
      <c r="A892" s="20"/>
      <c r="B892" s="20"/>
      <c r="C892" s="20"/>
      <c r="D892" s="29"/>
      <c r="E892" s="20"/>
      <c r="H892" s="20"/>
      <c r="I892" s="20"/>
    </row>
    <row r="893">
      <c r="A893" s="20"/>
      <c r="B893" s="20"/>
      <c r="C893" s="20"/>
      <c r="D893" s="29"/>
      <c r="E893" s="20"/>
      <c r="H893" s="20"/>
      <c r="I893" s="20"/>
    </row>
    <row r="894">
      <c r="A894" s="20"/>
      <c r="B894" s="20"/>
      <c r="C894" s="20"/>
      <c r="D894" s="29"/>
      <c r="E894" s="20"/>
      <c r="H894" s="20"/>
      <c r="I894" s="20"/>
    </row>
    <row r="895">
      <c r="A895" s="20"/>
      <c r="B895" s="20"/>
      <c r="C895" s="20"/>
      <c r="D895" s="29"/>
      <c r="E895" s="20"/>
      <c r="H895" s="20"/>
      <c r="I895" s="20"/>
    </row>
    <row r="896">
      <c r="A896" s="20"/>
      <c r="B896" s="20"/>
      <c r="C896" s="20"/>
      <c r="D896" s="29"/>
      <c r="E896" s="20"/>
      <c r="H896" s="20"/>
      <c r="I896" s="20"/>
    </row>
    <row r="897">
      <c r="A897" s="20"/>
      <c r="B897" s="20"/>
      <c r="C897" s="20"/>
      <c r="D897" s="29"/>
      <c r="E897" s="20"/>
      <c r="H897" s="20"/>
      <c r="I897" s="20"/>
    </row>
    <row r="898">
      <c r="A898" s="20"/>
      <c r="B898" s="20"/>
      <c r="C898" s="20"/>
      <c r="D898" s="29"/>
      <c r="E898" s="20"/>
      <c r="H898" s="20"/>
      <c r="I898" s="20"/>
    </row>
    <row r="899">
      <c r="A899" s="20"/>
      <c r="B899" s="20"/>
      <c r="C899" s="20"/>
      <c r="D899" s="29"/>
      <c r="E899" s="20"/>
      <c r="H899" s="20"/>
      <c r="I899" s="20"/>
    </row>
    <row r="900">
      <c r="A900" s="20"/>
      <c r="B900" s="20"/>
      <c r="C900" s="20"/>
      <c r="D900" s="29"/>
      <c r="E900" s="20"/>
      <c r="H900" s="20"/>
      <c r="I900" s="20"/>
    </row>
    <row r="901">
      <c r="A901" s="20"/>
      <c r="B901" s="20"/>
      <c r="C901" s="20"/>
      <c r="D901" s="29"/>
      <c r="E901" s="20"/>
      <c r="H901" s="20"/>
      <c r="I901" s="20"/>
    </row>
    <row r="902">
      <c r="A902" s="20"/>
      <c r="B902" s="20"/>
      <c r="C902" s="20"/>
      <c r="D902" s="29"/>
      <c r="E902" s="20"/>
      <c r="H902" s="20"/>
      <c r="I902" s="20"/>
    </row>
    <row r="903">
      <c r="A903" s="20"/>
      <c r="B903" s="20"/>
      <c r="C903" s="20"/>
      <c r="D903" s="29"/>
      <c r="E903" s="20"/>
      <c r="H903" s="20"/>
      <c r="I903" s="20"/>
    </row>
    <row r="904">
      <c r="A904" s="20"/>
      <c r="B904" s="20"/>
      <c r="C904" s="20"/>
      <c r="D904" s="29"/>
      <c r="E904" s="20"/>
      <c r="H904" s="20"/>
      <c r="I904" s="20"/>
    </row>
    <row r="905">
      <c r="A905" s="20"/>
      <c r="B905" s="20"/>
      <c r="C905" s="20"/>
      <c r="D905" s="29"/>
      <c r="E905" s="20"/>
      <c r="H905" s="20"/>
      <c r="I905" s="20"/>
    </row>
    <row r="906">
      <c r="A906" s="20"/>
      <c r="B906" s="20"/>
      <c r="C906" s="20"/>
      <c r="D906" s="29"/>
      <c r="E906" s="20"/>
      <c r="H906" s="20"/>
      <c r="I906" s="20"/>
    </row>
    <row r="907">
      <c r="A907" s="20"/>
      <c r="B907" s="20"/>
      <c r="C907" s="20"/>
      <c r="D907" s="29"/>
      <c r="E907" s="20"/>
      <c r="H907" s="20"/>
      <c r="I907" s="20"/>
    </row>
    <row r="908">
      <c r="A908" s="20"/>
      <c r="B908" s="20"/>
      <c r="C908" s="20"/>
      <c r="D908" s="29"/>
      <c r="E908" s="20"/>
      <c r="H908" s="20"/>
      <c r="I908" s="20"/>
    </row>
    <row r="909">
      <c r="A909" s="20"/>
      <c r="B909" s="20"/>
      <c r="C909" s="20"/>
      <c r="D909" s="29"/>
      <c r="E909" s="20"/>
      <c r="H909" s="20"/>
      <c r="I909" s="20"/>
    </row>
    <row r="910">
      <c r="A910" s="20"/>
      <c r="B910" s="20"/>
      <c r="C910" s="20"/>
      <c r="D910" s="29"/>
      <c r="E910" s="20"/>
      <c r="H910" s="20"/>
      <c r="I910" s="20"/>
    </row>
    <row r="911">
      <c r="A911" s="20"/>
      <c r="B911" s="20"/>
      <c r="C911" s="20"/>
      <c r="D911" s="29"/>
      <c r="E911" s="20"/>
      <c r="H911" s="20"/>
      <c r="I911" s="20"/>
    </row>
    <row r="912">
      <c r="A912" s="20"/>
      <c r="B912" s="20"/>
      <c r="C912" s="20"/>
      <c r="D912" s="29"/>
      <c r="E912" s="20"/>
      <c r="H912" s="20"/>
      <c r="I912" s="20"/>
    </row>
    <row r="913">
      <c r="A913" s="20"/>
      <c r="B913" s="20"/>
      <c r="C913" s="20"/>
      <c r="D913" s="29"/>
      <c r="E913" s="20"/>
      <c r="H913" s="20"/>
      <c r="I913" s="20"/>
    </row>
    <row r="914">
      <c r="A914" s="20"/>
      <c r="B914" s="20"/>
      <c r="C914" s="20"/>
      <c r="D914" s="29"/>
      <c r="E914" s="20"/>
      <c r="H914" s="20"/>
      <c r="I914" s="20"/>
    </row>
    <row r="915">
      <c r="A915" s="20"/>
      <c r="B915" s="20"/>
      <c r="C915" s="20"/>
      <c r="D915" s="29"/>
      <c r="E915" s="20"/>
      <c r="H915" s="20"/>
      <c r="I915" s="20"/>
    </row>
    <row r="916">
      <c r="A916" s="20"/>
      <c r="B916" s="20"/>
      <c r="C916" s="20"/>
      <c r="D916" s="29"/>
      <c r="E916" s="20"/>
      <c r="H916" s="20"/>
      <c r="I916" s="20"/>
    </row>
    <row r="917">
      <c r="A917" s="20"/>
      <c r="B917" s="20"/>
      <c r="C917" s="20"/>
      <c r="D917" s="29"/>
      <c r="E917" s="20"/>
      <c r="H917" s="20"/>
      <c r="I917" s="20"/>
    </row>
    <row r="918">
      <c r="A918" s="20"/>
      <c r="B918" s="20"/>
      <c r="C918" s="20"/>
      <c r="D918" s="29"/>
      <c r="E918" s="20"/>
      <c r="H918" s="20"/>
      <c r="I918" s="20"/>
    </row>
    <row r="919">
      <c r="A919" s="20"/>
      <c r="B919" s="20"/>
      <c r="C919" s="20"/>
      <c r="D919" s="29"/>
      <c r="E919" s="20"/>
      <c r="H919" s="20"/>
      <c r="I919" s="20"/>
    </row>
    <row r="920">
      <c r="A920" s="20"/>
      <c r="B920" s="20"/>
      <c r="C920" s="20"/>
      <c r="D920" s="29"/>
      <c r="E920" s="20"/>
      <c r="H920" s="20"/>
      <c r="I920" s="20"/>
    </row>
    <row r="921">
      <c r="A921" s="20"/>
      <c r="B921" s="20"/>
      <c r="C921" s="20"/>
      <c r="D921" s="29"/>
      <c r="E921" s="20"/>
      <c r="H921" s="20"/>
      <c r="I921" s="20"/>
    </row>
    <row r="922">
      <c r="A922" s="20"/>
      <c r="B922" s="20"/>
      <c r="C922" s="20"/>
      <c r="D922" s="29"/>
      <c r="E922" s="20"/>
      <c r="H922" s="20"/>
      <c r="I922" s="20"/>
    </row>
    <row r="923">
      <c r="A923" s="20"/>
      <c r="B923" s="20"/>
      <c r="C923" s="20"/>
      <c r="D923" s="29"/>
      <c r="E923" s="20"/>
      <c r="H923" s="20"/>
      <c r="I923" s="20"/>
    </row>
    <row r="924">
      <c r="A924" s="20"/>
      <c r="B924" s="20"/>
      <c r="C924" s="20"/>
      <c r="D924" s="29"/>
      <c r="E924" s="20"/>
      <c r="H924" s="20"/>
      <c r="I924" s="20"/>
    </row>
    <row r="925">
      <c r="A925" s="20"/>
      <c r="B925" s="20"/>
      <c r="C925" s="20"/>
      <c r="D925" s="29"/>
      <c r="E925" s="20"/>
      <c r="H925" s="20"/>
      <c r="I925" s="20"/>
    </row>
    <row r="926">
      <c r="A926" s="20"/>
      <c r="B926" s="20"/>
      <c r="C926" s="20"/>
      <c r="D926" s="29"/>
      <c r="E926" s="20"/>
      <c r="H926" s="20"/>
      <c r="I926" s="20"/>
    </row>
    <row r="927">
      <c r="A927" s="20"/>
      <c r="B927" s="20"/>
      <c r="C927" s="20"/>
      <c r="D927" s="29"/>
      <c r="E927" s="20"/>
      <c r="H927" s="20"/>
      <c r="I927" s="20"/>
    </row>
    <row r="928">
      <c r="A928" s="20"/>
      <c r="B928" s="20"/>
      <c r="C928" s="20"/>
      <c r="D928" s="29"/>
      <c r="E928" s="20"/>
      <c r="H928" s="20"/>
      <c r="I928" s="20"/>
    </row>
    <row r="929">
      <c r="A929" s="20"/>
      <c r="B929" s="20"/>
      <c r="C929" s="20"/>
      <c r="D929" s="29"/>
      <c r="E929" s="20"/>
      <c r="H929" s="20"/>
      <c r="I929" s="20"/>
    </row>
    <row r="930">
      <c r="A930" s="20"/>
      <c r="B930" s="20"/>
      <c r="C930" s="20"/>
      <c r="D930" s="29"/>
      <c r="E930" s="20"/>
      <c r="H930" s="20"/>
      <c r="I930" s="20"/>
    </row>
    <row r="931">
      <c r="A931" s="20"/>
      <c r="B931" s="20"/>
      <c r="C931" s="20"/>
      <c r="D931" s="29"/>
      <c r="E931" s="20"/>
      <c r="H931" s="20"/>
      <c r="I931" s="20"/>
    </row>
    <row r="932">
      <c r="A932" s="20"/>
      <c r="B932" s="20"/>
      <c r="C932" s="20"/>
      <c r="D932" s="29"/>
      <c r="E932" s="20"/>
      <c r="H932" s="20"/>
      <c r="I932" s="20"/>
    </row>
    <row r="933">
      <c r="A933" s="20"/>
      <c r="B933" s="20"/>
      <c r="C933" s="20"/>
      <c r="D933" s="29"/>
      <c r="E933" s="20"/>
      <c r="H933" s="20"/>
      <c r="I933" s="20"/>
    </row>
    <row r="934">
      <c r="A934" s="20"/>
      <c r="B934" s="20"/>
      <c r="C934" s="20"/>
      <c r="D934" s="29"/>
      <c r="E934" s="20"/>
      <c r="H934" s="20"/>
      <c r="I934" s="20"/>
    </row>
    <row r="935">
      <c r="A935" s="20"/>
      <c r="B935" s="20"/>
      <c r="C935" s="20"/>
      <c r="D935" s="29"/>
      <c r="E935" s="20"/>
      <c r="H935" s="20"/>
      <c r="I935" s="20"/>
    </row>
    <row r="936">
      <c r="A936" s="20"/>
      <c r="B936" s="20"/>
      <c r="C936" s="20"/>
      <c r="D936" s="29"/>
      <c r="E936" s="20"/>
      <c r="H936" s="20"/>
      <c r="I936" s="20"/>
    </row>
    <row r="937">
      <c r="A937" s="20"/>
      <c r="B937" s="20"/>
      <c r="C937" s="20"/>
      <c r="D937" s="29"/>
      <c r="E937" s="20"/>
      <c r="H937" s="20"/>
      <c r="I937" s="20"/>
    </row>
    <row r="938">
      <c r="A938" s="20"/>
      <c r="B938" s="20"/>
      <c r="C938" s="20"/>
      <c r="D938" s="29"/>
      <c r="E938" s="20"/>
      <c r="H938" s="20"/>
      <c r="I938" s="20"/>
    </row>
    <row r="939">
      <c r="A939" s="20"/>
      <c r="B939" s="20"/>
      <c r="C939" s="20"/>
      <c r="D939" s="29"/>
      <c r="E939" s="20"/>
      <c r="H939" s="20"/>
      <c r="I939" s="20"/>
    </row>
    <row r="940">
      <c r="A940" s="20"/>
      <c r="B940" s="20"/>
      <c r="C940" s="20"/>
      <c r="D940" s="29"/>
      <c r="E940" s="20"/>
      <c r="H940" s="20"/>
      <c r="I940" s="20"/>
    </row>
    <row r="941">
      <c r="A941" s="20"/>
      <c r="B941" s="20"/>
      <c r="C941" s="20"/>
      <c r="D941" s="29"/>
      <c r="E941" s="20"/>
      <c r="H941" s="20"/>
      <c r="I941" s="20"/>
    </row>
    <row r="942">
      <c r="A942" s="20"/>
      <c r="B942" s="20"/>
      <c r="C942" s="20"/>
      <c r="D942" s="29"/>
      <c r="E942" s="20"/>
      <c r="H942" s="20"/>
      <c r="I942" s="20"/>
    </row>
    <row r="943">
      <c r="A943" s="20"/>
      <c r="B943" s="20"/>
      <c r="C943" s="20"/>
      <c r="D943" s="29"/>
      <c r="E943" s="20"/>
      <c r="H943" s="20"/>
      <c r="I943" s="20"/>
    </row>
    <row r="944">
      <c r="A944" s="20"/>
      <c r="B944" s="20"/>
      <c r="C944" s="20"/>
      <c r="D944" s="29"/>
      <c r="E944" s="20"/>
      <c r="H944" s="20"/>
      <c r="I944" s="20"/>
    </row>
    <row r="945">
      <c r="A945" s="20"/>
      <c r="B945" s="20"/>
      <c r="C945" s="20"/>
      <c r="D945" s="29"/>
      <c r="E945" s="20"/>
      <c r="H945" s="20"/>
      <c r="I945" s="20"/>
    </row>
    <row r="946">
      <c r="A946" s="20"/>
      <c r="B946" s="20"/>
      <c r="C946" s="20"/>
      <c r="D946" s="29"/>
      <c r="E946" s="20"/>
      <c r="H946" s="20"/>
      <c r="I946" s="20"/>
    </row>
    <row r="947">
      <c r="A947" s="20"/>
      <c r="B947" s="20"/>
      <c r="C947" s="20"/>
      <c r="D947" s="29"/>
      <c r="E947" s="20"/>
      <c r="H947" s="20"/>
      <c r="I947" s="20"/>
    </row>
    <row r="948">
      <c r="A948" s="20"/>
      <c r="B948" s="20"/>
      <c r="C948" s="20"/>
      <c r="D948" s="29"/>
      <c r="E948" s="20"/>
      <c r="H948" s="20"/>
      <c r="I948" s="20"/>
    </row>
    <row r="949">
      <c r="A949" s="20"/>
      <c r="B949" s="20"/>
      <c r="C949" s="20"/>
      <c r="D949" s="29"/>
      <c r="E949" s="20"/>
      <c r="H949" s="20"/>
      <c r="I949" s="20"/>
    </row>
    <row r="950">
      <c r="A950" s="20"/>
      <c r="B950" s="20"/>
      <c r="C950" s="20"/>
      <c r="D950" s="29"/>
      <c r="E950" s="20"/>
      <c r="H950" s="20"/>
      <c r="I950" s="20"/>
    </row>
    <row r="951">
      <c r="A951" s="20"/>
      <c r="B951" s="20"/>
      <c r="C951" s="20"/>
      <c r="D951" s="29"/>
      <c r="E951" s="20"/>
      <c r="H951" s="20"/>
      <c r="I951" s="20"/>
    </row>
    <row r="952">
      <c r="A952" s="20"/>
      <c r="B952" s="20"/>
      <c r="C952" s="20"/>
      <c r="D952" s="29"/>
      <c r="E952" s="20"/>
      <c r="H952" s="20"/>
      <c r="I952" s="20"/>
    </row>
    <row r="953">
      <c r="A953" s="20"/>
      <c r="B953" s="20"/>
      <c r="C953" s="20"/>
      <c r="D953" s="29"/>
      <c r="E953" s="20"/>
      <c r="H953" s="20"/>
      <c r="I953" s="20"/>
    </row>
    <row r="954">
      <c r="A954" s="20"/>
      <c r="B954" s="20"/>
      <c r="C954" s="20"/>
      <c r="D954" s="29"/>
      <c r="E954" s="20"/>
      <c r="H954" s="20"/>
      <c r="I954" s="20"/>
    </row>
    <row r="955">
      <c r="A955" s="20"/>
      <c r="B955" s="20"/>
      <c r="C955" s="20"/>
      <c r="D955" s="29"/>
      <c r="E955" s="20"/>
      <c r="H955" s="20"/>
      <c r="I955" s="20"/>
    </row>
    <row r="956">
      <c r="A956" s="20"/>
      <c r="B956" s="20"/>
      <c r="C956" s="20"/>
      <c r="D956" s="29"/>
      <c r="E956" s="20"/>
      <c r="H956" s="20"/>
      <c r="I956" s="20"/>
    </row>
    <row r="957">
      <c r="A957" s="20"/>
      <c r="B957" s="20"/>
      <c r="C957" s="20"/>
      <c r="D957" s="29"/>
      <c r="E957" s="20"/>
      <c r="H957" s="20"/>
      <c r="I957" s="20"/>
    </row>
    <row r="958">
      <c r="A958" s="20"/>
      <c r="B958" s="20"/>
      <c r="C958" s="20"/>
      <c r="D958" s="29"/>
      <c r="E958" s="20"/>
      <c r="H958" s="20"/>
      <c r="I958" s="20"/>
    </row>
    <row r="959">
      <c r="A959" s="20"/>
      <c r="B959" s="20"/>
      <c r="C959" s="20"/>
      <c r="D959" s="29"/>
      <c r="E959" s="20"/>
      <c r="H959" s="20"/>
      <c r="I959" s="20"/>
    </row>
    <row r="960">
      <c r="A960" s="20"/>
      <c r="B960" s="20"/>
      <c r="C960" s="20"/>
      <c r="D960" s="29"/>
      <c r="E960" s="20"/>
      <c r="H960" s="20"/>
      <c r="I960" s="20"/>
    </row>
    <row r="961">
      <c r="A961" s="20"/>
      <c r="B961" s="20"/>
      <c r="C961" s="20"/>
      <c r="D961" s="29"/>
      <c r="E961" s="20"/>
      <c r="H961" s="20"/>
      <c r="I961" s="20"/>
    </row>
    <row r="962">
      <c r="A962" s="20"/>
      <c r="B962" s="20"/>
      <c r="C962" s="20"/>
      <c r="D962" s="29"/>
      <c r="E962" s="20"/>
      <c r="H962" s="20"/>
      <c r="I962" s="20"/>
    </row>
    <row r="963">
      <c r="A963" s="20"/>
      <c r="B963" s="20"/>
      <c r="C963" s="20"/>
      <c r="D963" s="29"/>
      <c r="E963" s="20"/>
      <c r="H963" s="20"/>
      <c r="I963" s="20"/>
    </row>
    <row r="964">
      <c r="A964" s="20"/>
      <c r="B964" s="20"/>
      <c r="C964" s="20"/>
      <c r="D964" s="29"/>
      <c r="E964" s="20"/>
      <c r="H964" s="20"/>
      <c r="I964" s="20"/>
    </row>
    <row r="965">
      <c r="A965" s="20"/>
      <c r="B965" s="20"/>
      <c r="C965" s="20"/>
      <c r="D965" s="29"/>
      <c r="E965" s="20"/>
      <c r="H965" s="20"/>
      <c r="I965" s="20"/>
    </row>
    <row r="966">
      <c r="A966" s="20"/>
      <c r="B966" s="20"/>
      <c r="C966" s="20"/>
      <c r="D966" s="29"/>
      <c r="E966" s="20"/>
      <c r="H966" s="20"/>
      <c r="I966" s="20"/>
    </row>
    <row r="967">
      <c r="A967" s="20"/>
      <c r="B967" s="20"/>
      <c r="C967" s="20"/>
      <c r="D967" s="29"/>
      <c r="E967" s="20"/>
      <c r="H967" s="20"/>
      <c r="I967" s="20"/>
    </row>
    <row r="968">
      <c r="A968" s="20"/>
      <c r="B968" s="20"/>
      <c r="C968" s="20"/>
      <c r="D968" s="29"/>
      <c r="E968" s="20"/>
      <c r="H968" s="20"/>
      <c r="I968" s="20"/>
    </row>
    <row r="969">
      <c r="A969" s="20"/>
      <c r="B969" s="20"/>
      <c r="C969" s="20"/>
      <c r="D969" s="29"/>
      <c r="E969" s="20"/>
      <c r="H969" s="20"/>
      <c r="I969" s="20"/>
    </row>
    <row r="970">
      <c r="A970" s="20"/>
      <c r="B970" s="20"/>
      <c r="C970" s="20"/>
      <c r="D970" s="29"/>
      <c r="E970" s="20"/>
      <c r="H970" s="20"/>
      <c r="I970" s="20"/>
    </row>
    <row r="971">
      <c r="A971" s="20"/>
      <c r="B971" s="20"/>
      <c r="C971" s="20"/>
      <c r="D971" s="29"/>
      <c r="E971" s="20"/>
      <c r="H971" s="20"/>
      <c r="I971" s="20"/>
    </row>
    <row r="972">
      <c r="A972" s="20"/>
      <c r="B972" s="20"/>
      <c r="C972" s="20"/>
      <c r="D972" s="29"/>
      <c r="E972" s="20"/>
      <c r="H972" s="20"/>
      <c r="I972" s="20"/>
    </row>
    <row r="973">
      <c r="A973" s="20"/>
      <c r="B973" s="20"/>
      <c r="C973" s="20"/>
      <c r="D973" s="29"/>
      <c r="E973" s="20"/>
      <c r="H973" s="20"/>
      <c r="I973" s="20"/>
    </row>
    <row r="974">
      <c r="A974" s="20"/>
      <c r="B974" s="20"/>
      <c r="C974" s="20"/>
      <c r="D974" s="29"/>
      <c r="E974" s="20"/>
      <c r="H974" s="20"/>
      <c r="I974" s="20"/>
    </row>
    <row r="975">
      <c r="A975" s="20"/>
      <c r="B975" s="20"/>
      <c r="C975" s="20"/>
      <c r="D975" s="29"/>
      <c r="E975" s="20"/>
      <c r="H975" s="20"/>
      <c r="I975" s="20"/>
    </row>
    <row r="976">
      <c r="A976" s="20"/>
      <c r="B976" s="20"/>
      <c r="C976" s="20"/>
      <c r="D976" s="29"/>
      <c r="E976" s="20"/>
      <c r="H976" s="20"/>
      <c r="I976" s="20"/>
    </row>
    <row r="977">
      <c r="A977" s="20"/>
      <c r="B977" s="20"/>
      <c r="C977" s="20"/>
      <c r="D977" s="29"/>
      <c r="E977" s="20"/>
      <c r="H977" s="20"/>
      <c r="I977" s="20"/>
    </row>
    <row r="978">
      <c r="A978" s="20"/>
      <c r="B978" s="20"/>
      <c r="C978" s="20"/>
      <c r="D978" s="29"/>
      <c r="E978" s="20"/>
      <c r="H978" s="20"/>
      <c r="I978" s="20"/>
    </row>
    <row r="979">
      <c r="A979" s="20"/>
      <c r="B979" s="20"/>
      <c r="C979" s="20"/>
      <c r="D979" s="29"/>
      <c r="E979" s="20"/>
      <c r="H979" s="20"/>
      <c r="I979" s="20"/>
    </row>
    <row r="980">
      <c r="A980" s="20"/>
      <c r="B980" s="20"/>
      <c r="C980" s="20"/>
      <c r="D980" s="29"/>
      <c r="E980" s="20"/>
      <c r="H980" s="20"/>
      <c r="I980" s="20"/>
    </row>
    <row r="981">
      <c r="A981" s="20"/>
      <c r="B981" s="20"/>
      <c r="C981" s="20"/>
      <c r="D981" s="29"/>
      <c r="E981" s="20"/>
      <c r="H981" s="20"/>
      <c r="I981" s="20"/>
    </row>
    <row r="982">
      <c r="A982" s="20"/>
      <c r="B982" s="20"/>
      <c r="C982" s="20"/>
      <c r="D982" s="29"/>
      <c r="E982" s="20"/>
      <c r="H982" s="20"/>
      <c r="I982" s="20"/>
    </row>
    <row r="983">
      <c r="A983" s="20"/>
      <c r="B983" s="20"/>
      <c r="C983" s="20"/>
      <c r="D983" s="29"/>
      <c r="E983" s="20"/>
      <c r="H983" s="20"/>
      <c r="I983" s="20"/>
    </row>
    <row r="984">
      <c r="A984" s="20"/>
      <c r="B984" s="20"/>
      <c r="C984" s="20"/>
      <c r="D984" s="29"/>
      <c r="E984" s="20"/>
      <c r="H984" s="20"/>
      <c r="I984" s="20"/>
    </row>
    <row r="985">
      <c r="A985" s="20"/>
      <c r="B985" s="20"/>
      <c r="C985" s="20"/>
      <c r="D985" s="29"/>
      <c r="E985" s="20"/>
      <c r="H985" s="20"/>
      <c r="I985" s="20"/>
    </row>
    <row r="986">
      <c r="A986" s="20"/>
      <c r="B986" s="20"/>
      <c r="C986" s="20"/>
      <c r="D986" s="29"/>
      <c r="E986" s="20"/>
      <c r="H986" s="20"/>
      <c r="I986" s="20"/>
    </row>
    <row r="987">
      <c r="A987" s="20"/>
      <c r="B987" s="20"/>
      <c r="C987" s="20"/>
      <c r="D987" s="29"/>
      <c r="E987" s="20"/>
      <c r="H987" s="20"/>
      <c r="I987" s="20"/>
    </row>
    <row r="988">
      <c r="A988" s="20"/>
      <c r="B988" s="20"/>
      <c r="C988" s="20"/>
      <c r="D988" s="29"/>
      <c r="E988" s="20"/>
      <c r="H988" s="20"/>
      <c r="I988" s="20"/>
    </row>
    <row r="989">
      <c r="A989" s="20"/>
      <c r="B989" s="20"/>
      <c r="C989" s="20"/>
      <c r="D989" s="29"/>
      <c r="E989" s="20"/>
      <c r="H989" s="20"/>
      <c r="I989" s="20"/>
    </row>
    <row r="990">
      <c r="A990" s="20"/>
      <c r="B990" s="20"/>
      <c r="C990" s="20"/>
      <c r="D990" s="29"/>
      <c r="E990" s="20"/>
      <c r="H990" s="20"/>
      <c r="I990" s="20"/>
    </row>
    <row r="991">
      <c r="A991" s="20"/>
      <c r="B991" s="20"/>
      <c r="C991" s="20"/>
      <c r="D991" s="29"/>
      <c r="E991" s="20"/>
      <c r="H991" s="20"/>
      <c r="I991" s="20"/>
    </row>
    <row r="992">
      <c r="A992" s="20"/>
      <c r="B992" s="20"/>
      <c r="C992" s="20"/>
      <c r="D992" s="29"/>
      <c r="E992" s="20"/>
      <c r="H992" s="20"/>
      <c r="I992" s="20"/>
    </row>
    <row r="993">
      <c r="A993" s="20"/>
      <c r="B993" s="20"/>
      <c r="C993" s="20"/>
      <c r="D993" s="29"/>
      <c r="E993" s="20"/>
      <c r="H993" s="20"/>
      <c r="I993" s="20"/>
    </row>
    <row r="994">
      <c r="A994" s="20"/>
      <c r="B994" s="20"/>
      <c r="C994" s="20"/>
      <c r="D994" s="29"/>
      <c r="E994" s="20"/>
      <c r="H994" s="20"/>
      <c r="I994" s="20"/>
    </row>
    <row r="995">
      <c r="A995" s="20"/>
      <c r="B995" s="20"/>
      <c r="C995" s="20"/>
      <c r="D995" s="29"/>
      <c r="E995" s="20"/>
      <c r="H995" s="20"/>
      <c r="I995" s="20"/>
    </row>
    <row r="996">
      <c r="A996" s="20"/>
      <c r="B996" s="20"/>
      <c r="C996" s="20"/>
      <c r="D996" s="29"/>
      <c r="E996" s="20"/>
      <c r="H996" s="20"/>
      <c r="I996" s="20"/>
    </row>
    <row r="997">
      <c r="A997" s="20"/>
      <c r="B997" s="20"/>
      <c r="C997" s="20"/>
      <c r="D997" s="29"/>
      <c r="E997" s="20"/>
      <c r="H997" s="20"/>
      <c r="I997" s="20"/>
    </row>
    <row r="998">
      <c r="A998" s="20"/>
      <c r="B998" s="20"/>
      <c r="C998" s="20"/>
      <c r="D998" s="29"/>
      <c r="E998" s="20"/>
      <c r="H998" s="20"/>
      <c r="I998" s="20"/>
    </row>
    <row r="999">
      <c r="A999" s="20"/>
      <c r="B999" s="20"/>
      <c r="C999" s="20"/>
      <c r="D999" s="29"/>
      <c r="E999" s="20"/>
      <c r="H999" s="20"/>
      <c r="I999" s="20"/>
    </row>
    <row r="1000">
      <c r="A1000" s="20"/>
      <c r="B1000" s="20"/>
      <c r="C1000" s="20"/>
      <c r="D1000" s="29"/>
      <c r="E1000" s="20"/>
      <c r="H1000" s="20"/>
      <c r="I1000" s="20"/>
    </row>
  </sheetData>
  <hyperlinks>
    <hyperlink r:id="rId1" ref="H2"/>
    <hyperlink r:id="rId2" ref="I2"/>
    <hyperlink r:id="rId3" ref="H3"/>
    <hyperlink r:id="rId4" ref="I3"/>
    <hyperlink r:id="rId5" ref="H4"/>
    <hyperlink r:id="rId6" ref="I4"/>
    <hyperlink r:id="rId7" ref="H5"/>
    <hyperlink r:id="rId8" ref="I5"/>
    <hyperlink r:id="rId9" ref="H6"/>
    <hyperlink r:id="rId10" ref="I6"/>
    <hyperlink r:id="rId11" ref="H7"/>
    <hyperlink r:id="rId12" ref="I7"/>
    <hyperlink r:id="rId13" ref="H8"/>
    <hyperlink r:id="rId14" ref="I8"/>
    <hyperlink r:id="rId15" ref="H9"/>
    <hyperlink r:id="rId16" ref="I9"/>
    <hyperlink r:id="rId17" ref="H10"/>
    <hyperlink r:id="rId18" ref="I10"/>
    <hyperlink r:id="rId19" ref="H11"/>
    <hyperlink r:id="rId20" ref="I11"/>
    <hyperlink r:id="rId21" ref="H12"/>
    <hyperlink r:id="rId22" ref="I12"/>
    <hyperlink r:id="rId23" ref="H13"/>
    <hyperlink r:id="rId24" ref="I13"/>
    <hyperlink r:id="rId25" ref="H14"/>
    <hyperlink r:id="rId26" ref="I14"/>
    <hyperlink r:id="rId27" ref="H15"/>
    <hyperlink r:id="rId28" ref="H16"/>
    <hyperlink r:id="rId29" ref="I16"/>
    <hyperlink r:id="rId30" ref="H17"/>
    <hyperlink r:id="rId31" ref="I17"/>
    <hyperlink r:id="rId32" ref="H18"/>
    <hyperlink r:id="rId33" ref="I18"/>
    <hyperlink r:id="rId34" ref="H19"/>
    <hyperlink r:id="rId35" ref="I19"/>
    <hyperlink r:id="rId36" ref="H20"/>
    <hyperlink r:id="rId37" ref="I20"/>
    <hyperlink r:id="rId38" ref="H21"/>
    <hyperlink r:id="rId39" ref="I21"/>
    <hyperlink r:id="rId40" ref="H22"/>
    <hyperlink r:id="rId41" ref="H23"/>
    <hyperlink r:id="rId42" ref="I23"/>
    <hyperlink r:id="rId43" ref="H24"/>
    <hyperlink r:id="rId44" ref="I24"/>
    <hyperlink r:id="rId45" ref="H25"/>
    <hyperlink r:id="rId46" ref="H26"/>
    <hyperlink r:id="rId47" ref="I26"/>
    <hyperlink r:id="rId48" ref="H27"/>
    <hyperlink r:id="rId49" ref="H28"/>
    <hyperlink r:id="rId50" ref="I28"/>
    <hyperlink r:id="rId51" ref="H29"/>
    <hyperlink r:id="rId52" ref="I29"/>
    <hyperlink r:id="rId53" ref="H30"/>
    <hyperlink r:id="rId54" ref="I30"/>
    <hyperlink r:id="rId55" ref="H31"/>
    <hyperlink r:id="rId56" ref="I31"/>
    <hyperlink r:id="rId57" ref="H32"/>
    <hyperlink r:id="rId58" ref="I32"/>
    <hyperlink r:id="rId59" ref="H33"/>
    <hyperlink r:id="rId60" ref="I33"/>
    <hyperlink r:id="rId61" ref="H34"/>
    <hyperlink r:id="rId62" ref="I34"/>
    <hyperlink r:id="rId63" ref="H35"/>
    <hyperlink r:id="rId64" ref="I35"/>
    <hyperlink r:id="rId65" ref="H36"/>
    <hyperlink r:id="rId66" ref="I36"/>
    <hyperlink r:id="rId67" ref="H37"/>
    <hyperlink r:id="rId68" ref="H38"/>
    <hyperlink r:id="rId69" ref="I38"/>
    <hyperlink r:id="rId70" ref="H39"/>
    <hyperlink r:id="rId71" ref="I39"/>
    <hyperlink r:id="rId72" ref="H40"/>
    <hyperlink r:id="rId73" ref="H41"/>
    <hyperlink r:id="rId74" ref="I41"/>
    <hyperlink r:id="rId75" ref="H42"/>
    <hyperlink r:id="rId76" ref="I42"/>
    <hyperlink r:id="rId77" ref="H43"/>
    <hyperlink r:id="rId78" ref="I43"/>
    <hyperlink r:id="rId79" ref="H44"/>
    <hyperlink r:id="rId80" ref="I44"/>
    <hyperlink r:id="rId81" ref="H45"/>
    <hyperlink r:id="rId82" ref="I45"/>
    <hyperlink r:id="rId83" ref="H46"/>
    <hyperlink r:id="rId84" ref="I46"/>
    <hyperlink r:id="rId85" ref="H47"/>
    <hyperlink r:id="rId86" ref="I47"/>
    <hyperlink r:id="rId87" ref="H48"/>
    <hyperlink r:id="rId88" ref="I48"/>
    <hyperlink r:id="rId89" ref="H49"/>
    <hyperlink r:id="rId90" ref="I49"/>
    <hyperlink r:id="rId91" ref="H50"/>
    <hyperlink r:id="rId92" ref="I50"/>
    <hyperlink r:id="rId93" ref="H51"/>
    <hyperlink r:id="rId94" ref="H52"/>
    <hyperlink r:id="rId95" ref="I52"/>
    <hyperlink r:id="rId96" ref="H53"/>
    <hyperlink r:id="rId97" ref="I53"/>
    <hyperlink r:id="rId98" ref="H54"/>
    <hyperlink r:id="rId99" ref="I54"/>
    <hyperlink r:id="rId100" ref="H55"/>
    <hyperlink r:id="rId101" ref="H56"/>
    <hyperlink r:id="rId102" ref="H57"/>
    <hyperlink r:id="rId103" ref="I57"/>
    <hyperlink r:id="rId104" ref="H58"/>
    <hyperlink r:id="rId105" ref="I58"/>
    <hyperlink r:id="rId106" ref="H59"/>
    <hyperlink r:id="rId107" ref="I59"/>
    <hyperlink r:id="rId108" ref="H60"/>
    <hyperlink r:id="rId109" ref="I60"/>
    <hyperlink r:id="rId110" ref="H61"/>
    <hyperlink r:id="rId111" ref="I61"/>
    <hyperlink r:id="rId112" ref="H62"/>
    <hyperlink r:id="rId113" ref="I62"/>
    <hyperlink r:id="rId114" ref="H63"/>
    <hyperlink r:id="rId115" ref="I63"/>
    <hyperlink r:id="rId116" ref="H64"/>
    <hyperlink r:id="rId117" ref="I64"/>
    <hyperlink r:id="rId118" ref="H65"/>
    <hyperlink r:id="rId119" ref="I65"/>
    <hyperlink r:id="rId120" ref="H66"/>
    <hyperlink r:id="rId121" ref="I66"/>
    <hyperlink r:id="rId122" ref="H67"/>
    <hyperlink r:id="rId123" ref="I67"/>
    <hyperlink r:id="rId124" ref="H68"/>
    <hyperlink r:id="rId125" ref="I68"/>
    <hyperlink r:id="rId126" ref="H69"/>
    <hyperlink r:id="rId127" ref="I69"/>
    <hyperlink r:id="rId128" ref="H70"/>
    <hyperlink r:id="rId129" ref="I70"/>
    <hyperlink r:id="rId130" ref="H71"/>
    <hyperlink r:id="rId131" ref="I71"/>
    <hyperlink r:id="rId132" ref="H72"/>
    <hyperlink r:id="rId133" ref="H73"/>
    <hyperlink r:id="rId134" ref="I73"/>
    <hyperlink r:id="rId135" ref="H74"/>
    <hyperlink r:id="rId136" ref="I74"/>
    <hyperlink r:id="rId137" ref="H75"/>
    <hyperlink r:id="rId138" ref="I75"/>
    <hyperlink r:id="rId139" ref="H76"/>
    <hyperlink r:id="rId140" ref="I76"/>
    <hyperlink r:id="rId141" ref="H77"/>
    <hyperlink r:id="rId142" ref="H78"/>
    <hyperlink r:id="rId143" ref="I78"/>
    <hyperlink r:id="rId144" ref="H79"/>
    <hyperlink r:id="rId145" ref="I79"/>
    <hyperlink r:id="rId146" ref="H80"/>
    <hyperlink r:id="rId147" ref="I80"/>
    <hyperlink r:id="rId148" ref="H81"/>
    <hyperlink r:id="rId149" ref="I81"/>
    <hyperlink r:id="rId150" ref="H82"/>
    <hyperlink r:id="rId151" ref="H83"/>
    <hyperlink r:id="rId152" ref="I83"/>
    <hyperlink r:id="rId153" ref="H84"/>
    <hyperlink r:id="rId154" ref="I84"/>
    <hyperlink r:id="rId155" ref="H85"/>
    <hyperlink r:id="rId156" ref="I85"/>
    <hyperlink r:id="rId157" ref="H86"/>
    <hyperlink r:id="rId158" ref="I86"/>
    <hyperlink r:id="rId159" ref="H87"/>
    <hyperlink r:id="rId160" ref="I87"/>
    <hyperlink r:id="rId161" ref="H88"/>
    <hyperlink r:id="rId162" ref="I88"/>
    <hyperlink r:id="rId163" ref="H89"/>
    <hyperlink r:id="rId164" ref="I89"/>
    <hyperlink r:id="rId165" ref="H90"/>
    <hyperlink r:id="rId166" ref="I90"/>
    <hyperlink r:id="rId167" ref="H91"/>
    <hyperlink r:id="rId168" ref="I91"/>
    <hyperlink r:id="rId169" ref="H92"/>
    <hyperlink r:id="rId170" ref="I92"/>
    <hyperlink r:id="rId171" ref="H93"/>
    <hyperlink r:id="rId172" ref="I93"/>
    <hyperlink r:id="rId173" ref="H94"/>
    <hyperlink r:id="rId174" ref="H95"/>
    <hyperlink r:id="rId175" ref="I95"/>
    <hyperlink r:id="rId176" ref="H96"/>
    <hyperlink r:id="rId177" ref="I96"/>
    <hyperlink r:id="rId178" ref="H97"/>
    <hyperlink r:id="rId179" ref="I97"/>
    <hyperlink r:id="rId180" ref="H98"/>
    <hyperlink r:id="rId181" ref="H99"/>
    <hyperlink r:id="rId182" ref="I99"/>
    <hyperlink r:id="rId183" ref="H100"/>
    <hyperlink r:id="rId184" ref="I100"/>
    <hyperlink r:id="rId185" ref="H101"/>
    <hyperlink r:id="rId186" ref="I101"/>
    <hyperlink r:id="rId187" ref="H102"/>
    <hyperlink r:id="rId188" ref="I102"/>
    <hyperlink r:id="rId189" ref="H103"/>
    <hyperlink r:id="rId190" ref="I103"/>
    <hyperlink r:id="rId191" ref="H104"/>
    <hyperlink r:id="rId192" ref="I104"/>
    <hyperlink r:id="rId193" ref="H105"/>
    <hyperlink r:id="rId194" ref="I105"/>
    <hyperlink r:id="rId195" ref="H106"/>
    <hyperlink r:id="rId196" ref="H107"/>
    <hyperlink r:id="rId197" ref="I107"/>
    <hyperlink r:id="rId198" ref="H108"/>
    <hyperlink r:id="rId199" ref="I108"/>
    <hyperlink r:id="rId200" ref="H109"/>
    <hyperlink r:id="rId201" ref="I109"/>
    <hyperlink r:id="rId202" ref="H110"/>
    <hyperlink r:id="rId203" ref="I110"/>
    <hyperlink r:id="rId204" ref="H111"/>
    <hyperlink r:id="rId205" ref="I111"/>
    <hyperlink r:id="rId206" ref="H112"/>
    <hyperlink r:id="rId207" ref="I112"/>
    <hyperlink r:id="rId208" ref="H113"/>
    <hyperlink r:id="rId209" ref="I113"/>
    <hyperlink r:id="rId210" ref="H114"/>
    <hyperlink r:id="rId211" ref="I114"/>
    <hyperlink r:id="rId212" ref="H115"/>
    <hyperlink r:id="rId213" ref="I115"/>
    <hyperlink r:id="rId214" ref="H116"/>
    <hyperlink r:id="rId215" ref="I116"/>
    <hyperlink r:id="rId216" ref="H117"/>
    <hyperlink r:id="rId217" ref="I117"/>
    <hyperlink r:id="rId218" ref="H118"/>
    <hyperlink r:id="rId219" ref="I118"/>
    <hyperlink r:id="rId220" ref="H119"/>
    <hyperlink r:id="rId221" ref="I119"/>
    <hyperlink r:id="rId222" ref="H120"/>
    <hyperlink r:id="rId223" ref="I120"/>
    <hyperlink r:id="rId224" ref="H121"/>
    <hyperlink r:id="rId225" ref="I121"/>
  </hyperlinks>
  <drawing r:id="rId2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2.5"/>
    <col customWidth="1" min="2" max="2" width="21.0"/>
    <col customWidth="1" min="3" max="3" width="32.25"/>
    <col customWidth="1" min="4" max="4" width="20.5"/>
    <col customWidth="1" min="5" max="5" width="28.25"/>
    <col customWidth="1" min="6" max="7" width="7.63"/>
    <col customWidth="1" min="8" max="8" width="10.0"/>
    <col customWidth="1" min="9" max="26" width="7.63"/>
  </cols>
  <sheetData>
    <row r="1" ht="15.75" customHeight="1">
      <c r="A1" s="30" t="s">
        <v>516</v>
      </c>
      <c r="B1" s="30" t="s">
        <v>517</v>
      </c>
      <c r="C1" s="30" t="s">
        <v>518</v>
      </c>
      <c r="D1" s="30" t="s">
        <v>519</v>
      </c>
      <c r="E1" s="30" t="s">
        <v>520</v>
      </c>
      <c r="F1" s="30" t="s">
        <v>521</v>
      </c>
      <c r="G1" s="30" t="s">
        <v>4</v>
      </c>
      <c r="H1" s="31" t="s">
        <v>522</v>
      </c>
    </row>
    <row r="2" ht="15.75" customHeight="1">
      <c r="A2" s="30" t="s">
        <v>523</v>
      </c>
      <c r="B2" s="30" t="s">
        <v>524</v>
      </c>
      <c r="C2" s="30" t="s">
        <v>525</v>
      </c>
      <c r="D2" s="23" t="str">
        <f>HYPERLINK("https://twitter.com/mercola/status/746561173345153028","https://twitter.com/mercola/status/746561173345153028")</f>
        <v>https://twitter.com/mercola/status/746561173345153028</v>
      </c>
      <c r="E2" s="23" t="str">
        <f>HYPERLINK("http://articles.mercola.com/sites/articles/archive/2015/07/15/10-common-sources-endocrine-disruptors.aspx?utm_source=twitter.com&amp;utm_medium=referral&amp;utm_content=twittermercola_ranart&amp;utm_campaign=20160624_10-common-sources-endocrine-disruptors","http://articles.mercola.com/sites/articles/archive/2015/07/15/10-common-sources-endocrine-disruptors.aspx?utm_source=twitter.com&amp;utm_medium=referral&amp;utm_content=twittermercola_ranart&amp;utm_campaign=20160624_10-common-sources-endocrine-disruptors")</f>
        <v>http://articles.mercola.com/sites/articles/archive/2015/07/15/10-common-sources-endocrine-disruptors.aspx?utm_source=twitter.com&amp;utm_medium=referral&amp;utm_content=twittermercola_ranart&amp;utm_campaign=20160624_10-common-sources-endocrine-disruptors</v>
      </c>
      <c r="F2" s="32">
        <v>13.0</v>
      </c>
      <c r="G2" s="32">
        <v>14.0</v>
      </c>
      <c r="H2" s="33">
        <v>42545.0</v>
      </c>
    </row>
    <row r="3" ht="15.75" customHeight="1">
      <c r="A3" s="30" t="s">
        <v>526</v>
      </c>
      <c r="B3" s="30" t="s">
        <v>526</v>
      </c>
      <c r="C3" s="30" t="s">
        <v>527</v>
      </c>
      <c r="D3" s="23" t="str">
        <f>HYPERLINK("https://twitter.com/Biotechnology/status/746348463399403521","https://twitter.com/Biotechnology/status/746348463399403521")</f>
        <v>https://twitter.com/Biotechnology/status/746348463399403521</v>
      </c>
      <c r="E3" s="23" t="str">
        <f>HYPERLINK("http://www.biospace.com/news_story.aspx?StoryID=424410&amp;full=1","http://www.biospace.com/news_story.aspx?StoryID=424410&amp;full=1")</f>
        <v>http://www.biospace.com/news_story.aspx?StoryID=424410&amp;full=1</v>
      </c>
      <c r="F3" s="32">
        <v>0.0</v>
      </c>
      <c r="G3" s="32">
        <v>4.0</v>
      </c>
      <c r="H3" s="33">
        <v>42545.0</v>
      </c>
    </row>
    <row r="4" ht="15.75" customHeight="1">
      <c r="A4" s="30" t="s">
        <v>528</v>
      </c>
      <c r="B4" s="30" t="s">
        <v>529</v>
      </c>
      <c r="C4" s="30" t="s">
        <v>530</v>
      </c>
      <c r="D4" s="23" t="str">
        <f t="shared" ref="D4:E4" si="1">HYPERLINK("https://twitter.com/LaurentianSETAC/status/746327313550286848","https://twitter.com/LaurentianSETAC/status/746327313550286848")</f>
        <v>https://twitter.com/LaurentianSETAC/status/746327313550286848</v>
      </c>
      <c r="E4" s="23" t="str">
        <f t="shared" si="1"/>
        <v>https://twitter.com/LaurentianSETAC/status/746327313550286848</v>
      </c>
      <c r="F4" s="32">
        <v>1.0</v>
      </c>
      <c r="G4" s="32">
        <v>2.0</v>
      </c>
      <c r="H4" s="33">
        <v>42545.0</v>
      </c>
    </row>
    <row r="5" ht="15.75" customHeight="1">
      <c r="A5" s="30" t="s">
        <v>531</v>
      </c>
      <c r="B5" s="30" t="s">
        <v>531</v>
      </c>
      <c r="C5" s="30" t="s">
        <v>532</v>
      </c>
      <c r="D5" s="23" t="str">
        <f t="shared" ref="D5:E5" si="2">HYPERLINK("https://twitter.com/trutherbotred/status/746130726597255170","https://twitter.com/trutherbotred/status/746130726597255170")</f>
        <v>https://twitter.com/trutherbotred/status/746130726597255170</v>
      </c>
      <c r="E5" s="23" t="str">
        <f t="shared" si="2"/>
        <v>https://twitter.com/trutherbotred/status/746130726597255170</v>
      </c>
      <c r="F5" s="32">
        <v>12.0</v>
      </c>
      <c r="G5" s="32">
        <v>10.0</v>
      </c>
      <c r="H5" s="33">
        <v>42544.0</v>
      </c>
    </row>
    <row r="6" ht="15.75" customHeight="1">
      <c r="A6" s="30" t="s">
        <v>533</v>
      </c>
      <c r="B6" s="30" t="s">
        <v>533</v>
      </c>
      <c r="C6" s="30" t="s">
        <v>534</v>
      </c>
      <c r="D6" s="23" t="str">
        <f>HYPERLINK("https://twitter.com/ChemistryWorld/status/746086438790303744","https://twitter.com/ChemistryWorld/status/746086438790303744")</f>
        <v>https://twitter.com/ChemistryWorld/status/746086438790303744</v>
      </c>
      <c r="E6" s="23" t="str">
        <f>HYPERLINK("http://www.rsc.org/chemistryworld/2016/06/eu-endocrine-disruptor-definition-legislation-industry-opposition","http://www.rsc.org/chemistryworld/2016/06/eu-endocrine-disruptor-definition-legislation-industry-opposition")</f>
        <v>http://www.rsc.org/chemistryworld/2016/06/eu-endocrine-disruptor-definition-legislation-industry-opposition</v>
      </c>
      <c r="F6" s="32">
        <v>11.0</v>
      </c>
      <c r="G6" s="32">
        <v>5.0</v>
      </c>
      <c r="H6" s="33">
        <v>42544.0</v>
      </c>
    </row>
    <row r="7" ht="15.75" customHeight="1">
      <c r="A7" s="30" t="s">
        <v>535</v>
      </c>
      <c r="B7" s="30" t="s">
        <v>536</v>
      </c>
      <c r="C7" s="30" t="s">
        <v>537</v>
      </c>
      <c r="D7" s="23" t="str">
        <f>HYPERLINK("https://twitter.com/StacyMalkan/status/745403205387952128","https://twitter.com/StacyMalkan/status/745403205387952128")</f>
        <v>https://twitter.com/StacyMalkan/status/745403205387952128</v>
      </c>
      <c r="E7" s="23" t="str">
        <f>HYPERLINK("http://www.environmentalhealthnews.org/ehs/news/2016/june/endocrine-disrupters-the-secret-history-of-a-scandal","http://www.environmentalhealthnews.org/ehs/news/2016/june/endocrine-disrupters-the-secret-history-of-a-scandal")</f>
        <v>http://www.environmentalhealthnews.org/ehs/news/2016/june/endocrine-disrupters-the-secret-history-of-a-scandal</v>
      </c>
      <c r="F7" s="32">
        <v>3.0</v>
      </c>
      <c r="G7" s="32">
        <v>1.0</v>
      </c>
      <c r="H7" s="33">
        <v>42542.0</v>
      </c>
    </row>
    <row r="8" ht="15.75" customHeight="1">
      <c r="A8" s="30" t="s">
        <v>538</v>
      </c>
      <c r="B8" s="30" t="s">
        <v>538</v>
      </c>
      <c r="C8" s="30" t="s">
        <v>539</v>
      </c>
      <c r="D8" s="23" t="str">
        <f>HYPERLINK("https://twitter.com/ArableFarming/status/745281882007441409","https://twitter.com/ArableFarming/status/745281882007441409")</f>
        <v>https://twitter.com/ArableFarming/status/745281882007441409</v>
      </c>
      <c r="E8" s="23" t="str">
        <f>HYPERLINK("https://www.fginsight.com/news/eu-definition-of-endocrine-disruptors-brings-wave-of-uncertainty-for-growers-13007","https://www.fginsight.com/news/eu-definition-of-endocrine-disruptors-brings-wave-of-uncertainty-for-growers-13007")</f>
        <v>https://www.fginsight.com/news/eu-definition-of-endocrine-disruptors-brings-wave-of-uncertainty-for-growers-13007</v>
      </c>
      <c r="F8" s="32">
        <v>18.0</v>
      </c>
      <c r="G8" s="32">
        <v>2.0</v>
      </c>
      <c r="H8" s="33">
        <v>42542.0</v>
      </c>
    </row>
    <row r="9" ht="15.75" customHeight="1">
      <c r="A9" s="30" t="s">
        <v>540</v>
      </c>
      <c r="B9" s="30" t="s">
        <v>541</v>
      </c>
      <c r="C9" s="30" t="s">
        <v>542</v>
      </c>
      <c r="D9" s="23" t="str">
        <f>HYPERLINK("https://twitter.com/GMOjournal/status/745265078828695554","https://twitter.com/GMOjournal/status/745265078828695554")</f>
        <v>https://twitter.com/GMOjournal/status/745265078828695554</v>
      </c>
      <c r="E9" s="23" t="str">
        <f>HYPERLINK("http://beyondpesticides.org/dailynewsblog/2016/06/europe-releases-weakened-criteria-regulating-endocrine-disruptors/?platform=hootsuite","http://beyondpesticides.org/dailynewsblog/2016/06/europe-releases-weakened-criteria-regulating-endocrine-disruptors/?platform=hootsuite")</f>
        <v>http://beyondpesticides.org/dailynewsblog/2016/06/europe-releases-weakened-criteria-regulating-endocrine-disruptors/?platform=hootsuite</v>
      </c>
      <c r="F9" s="32">
        <v>1.0</v>
      </c>
      <c r="G9" s="32">
        <v>1.0</v>
      </c>
      <c r="H9" s="33">
        <v>42542.0</v>
      </c>
    </row>
    <row r="10" ht="15.75" customHeight="1">
      <c r="A10" s="30" t="s">
        <v>543</v>
      </c>
      <c r="B10" s="30" t="s">
        <v>544</v>
      </c>
      <c r="C10" s="30" t="s">
        <v>545</v>
      </c>
      <c r="D10" s="23" t="str">
        <f>HYPERLINK("https://twitter.com/bmj_latest/status/745219488715542528","https://twitter.com/bmj_latest/status/745219488715542528")</f>
        <v>https://twitter.com/bmj_latest/status/745219488715542528</v>
      </c>
      <c r="E10" s="23" t="str">
        <f>HYPERLINK("http://www.bmj.com/content/353/bmj.i3459","http://www.bmj.com/content/353/bmj.i3459")</f>
        <v>http://www.bmj.com/content/353/bmj.i3459</v>
      </c>
      <c r="F10" s="32">
        <v>3.0</v>
      </c>
      <c r="G10" s="32">
        <v>4.0</v>
      </c>
      <c r="H10" s="33">
        <v>42542.0</v>
      </c>
    </row>
    <row r="11" ht="15.75" customHeight="1">
      <c r="A11" s="30" t="s">
        <v>546</v>
      </c>
      <c r="B11" s="30" t="s">
        <v>546</v>
      </c>
      <c r="C11" s="30" t="s">
        <v>547</v>
      </c>
      <c r="D11" s="23" t="str">
        <f>HYPERLINK("https://twitter.com/GMWatch/status/745135286749827076","https://twitter.com/GMWatch/status/745135286749827076")</f>
        <v>https://twitter.com/GMWatch/status/745135286749827076</v>
      </c>
      <c r="E11" s="23" t="str">
        <f>HYPERLINK("https://twitter.com/RoyalSegolene/status/744862395114332160","https://twitter.com/RoyalSegolene/status/744862395114332160")</f>
        <v>https://twitter.com/RoyalSegolene/status/744862395114332160</v>
      </c>
      <c r="F11" s="32">
        <v>7.0</v>
      </c>
      <c r="G11" s="32">
        <v>3.0</v>
      </c>
      <c r="H11" s="33">
        <v>42541.0</v>
      </c>
    </row>
    <row r="12" ht="15.75" customHeight="1">
      <c r="A12" s="30" t="s">
        <v>548</v>
      </c>
      <c r="B12" s="30" t="s">
        <v>549</v>
      </c>
      <c r="C12" s="30" t="s">
        <v>550</v>
      </c>
      <c r="D12" s="23" t="str">
        <f t="shared" ref="D12:E12" si="3">HYPERLINK("https://twitter.com/MFVMin/status/744873354847490048","https://twitter.com/MFVMin/status/744873354847490048")</f>
        <v>https://twitter.com/MFVMin/status/744873354847490048</v>
      </c>
      <c r="E12" s="23" t="str">
        <f t="shared" si="3"/>
        <v>https://twitter.com/MFVMin/status/744873354847490048</v>
      </c>
      <c r="F12" s="32">
        <v>8.0</v>
      </c>
      <c r="G12" s="32">
        <v>3.0</v>
      </c>
      <c r="H12" s="33">
        <v>42541.0</v>
      </c>
    </row>
    <row r="13" ht="15.75" customHeight="1">
      <c r="A13" s="30" t="s">
        <v>551</v>
      </c>
      <c r="B13" s="30" t="s">
        <v>552</v>
      </c>
      <c r="C13" s="30" t="s">
        <v>553</v>
      </c>
      <c r="D13" s="23" t="str">
        <f>HYPERLINK("https://twitter.com/beuc/status/744867122833141760","https://twitter.com/beuc/status/744867122833141760")</f>
        <v>https://twitter.com/beuc/status/744867122833141760</v>
      </c>
      <c r="E13" s="23" t="str">
        <f>HYPERLINK("http://www.beuc.eu/publications/beuc-x-2016-063_endocrine_disruptors_criteria.pdf","http://www.beuc.eu/publications/beuc-x-2016-063_endocrine_disruptors_criteria.pdf")</f>
        <v>http://www.beuc.eu/publications/beuc-x-2016-063_endocrine_disruptors_criteria.pdf</v>
      </c>
      <c r="F13" s="32">
        <v>5.0</v>
      </c>
      <c r="G13" s="32">
        <v>2.0</v>
      </c>
      <c r="H13" s="33">
        <v>42541.0</v>
      </c>
    </row>
    <row r="14" ht="15.75" customHeight="1">
      <c r="A14" s="30" t="s">
        <v>551</v>
      </c>
      <c r="B14" s="30" t="s">
        <v>552</v>
      </c>
      <c r="C14" s="30" t="s">
        <v>554</v>
      </c>
      <c r="D14" s="23" t="str">
        <f>HYPERLINK("https://twitter.com/beuc/status/743785615569915904","https://twitter.com/beuc/status/743785615569915904")</f>
        <v>https://twitter.com/beuc/status/743785615569915904</v>
      </c>
      <c r="E14" s="23" t="str">
        <f>HYPERLINK("https://twitter.com/AlexisDutertre/status/743767496482750464","https://twitter.com/AlexisDutertre/status/743767496482750464")</f>
        <v>https://twitter.com/AlexisDutertre/status/743767496482750464</v>
      </c>
      <c r="F14" s="32">
        <v>3.0</v>
      </c>
      <c r="G14" s="32">
        <v>2.0</v>
      </c>
      <c r="H14" s="33">
        <v>42538.0</v>
      </c>
    </row>
    <row r="15" ht="15.75" customHeight="1">
      <c r="A15" s="30" t="s">
        <v>555</v>
      </c>
      <c r="B15" s="30" t="s">
        <v>556</v>
      </c>
      <c r="C15" s="30" t="s">
        <v>557</v>
      </c>
      <c r="D15" s="23" t="str">
        <f t="shared" ref="D15:E15" si="4">HYPERLINK("https://twitter.com/AlexisDutertre/status/743767496482750464","https://twitter.com/AlexisDutertre/status/743767496482750464")</f>
        <v>https://twitter.com/AlexisDutertre/status/743767496482750464</v>
      </c>
      <c r="E15" s="23" t="str">
        <f t="shared" si="4"/>
        <v>https://twitter.com/AlexisDutertre/status/743767496482750464</v>
      </c>
      <c r="F15" s="32">
        <v>11.0</v>
      </c>
      <c r="G15" s="32">
        <v>3.0</v>
      </c>
      <c r="H15" s="33">
        <v>42538.0</v>
      </c>
    </row>
    <row r="16" ht="15.75" customHeight="1">
      <c r="A16" s="30" t="s">
        <v>558</v>
      </c>
      <c r="B16" s="30" t="s">
        <v>559</v>
      </c>
      <c r="C16" s="30" t="s">
        <v>560</v>
      </c>
      <c r="D16" s="23" t="str">
        <f>HYPERLINK("https://twitter.com/sinnfeinireland/status/743714245653626881","https://twitter.com/sinnfeinireland/status/743714245653626881")</f>
        <v>https://twitter.com/sinnfeinireland/status/743714245653626881</v>
      </c>
      <c r="E16" s="23" t="str">
        <f>HYPERLINK("http://www.sinnfein.ie/contents/40392","http://www.sinnfein.ie/contents/40392")</f>
        <v>http://www.sinnfein.ie/contents/40392</v>
      </c>
      <c r="F16" s="32">
        <v>7.0</v>
      </c>
      <c r="G16" s="32">
        <v>5.0</v>
      </c>
      <c r="H16" s="33">
        <v>42538.0</v>
      </c>
    </row>
    <row r="17" ht="15.75" customHeight="1">
      <c r="A17" s="30" t="s">
        <v>561</v>
      </c>
      <c r="B17" s="30" t="s">
        <v>562</v>
      </c>
      <c r="C17" s="30" t="s">
        <v>563</v>
      </c>
      <c r="D17" s="23" t="str">
        <f>HYPERLINK("https://twitter.com/corporateeurope/status/743469580622905345","https://twitter.com/corporateeurope/status/743469580622905345")</f>
        <v>https://twitter.com/corporateeurope/status/743469580622905345</v>
      </c>
      <c r="E17" s="23" t="str">
        <f>HYPERLINK("https://twitter.com/stephanehorel/status/743418405592633344","https://twitter.com/stephanehorel/status/743418405592633344")</f>
        <v>https://twitter.com/stephanehorel/status/743418405592633344</v>
      </c>
      <c r="F17" s="32">
        <v>13.0</v>
      </c>
      <c r="G17" s="32">
        <v>2.0</v>
      </c>
      <c r="H17" s="33">
        <v>42537.0</v>
      </c>
    </row>
    <row r="18" ht="15.75" customHeight="1">
      <c r="A18" s="30" t="s">
        <v>564</v>
      </c>
      <c r="B18" s="30" t="s">
        <v>546</v>
      </c>
      <c r="C18" s="30" t="s">
        <v>565</v>
      </c>
      <c r="D18" s="23" t="str">
        <f>HYPERLINK("https://twitter.com/GMWatch/status/743442273845776384","https://twitter.com/GMWatch/status/743442273845776384")</f>
        <v>https://twitter.com/GMWatch/status/743442273845776384</v>
      </c>
      <c r="E18" s="23" t="str">
        <f>HYPERLINK("https://www.theguardian.com/environment/2016/jun/16/new-rules-to-regulate-europes-hormone-disrupting-chemicals?CMP=share_btn_tw","https://www.theguardian.com/environment/2016/jun/16/new-rules-to-regulate-europes-hormone-disrupting-chemicals?CMP=share_btn_tw")</f>
        <v>https://www.theguardian.com/environment/2016/jun/16/new-rules-to-regulate-europes-hormone-disrupting-chemicals?CMP=share_btn_tw</v>
      </c>
      <c r="F18" s="32">
        <v>9.0</v>
      </c>
      <c r="G18" s="32">
        <v>2.0</v>
      </c>
      <c r="H18" s="33">
        <v>42537.0</v>
      </c>
    </row>
    <row r="19" ht="15.75" customHeight="1">
      <c r="A19" s="30" t="s">
        <v>566</v>
      </c>
      <c r="B19" s="30" t="s">
        <v>567</v>
      </c>
      <c r="C19" s="30" t="s">
        <v>568</v>
      </c>
      <c r="D19" s="23" t="str">
        <f>HYPERLINK("https://twitter.com/RuffinengoE/status/743399494134472705","https://twitter.com/RuffinengoE/status/743399494134472705")</f>
        <v>https://twitter.com/RuffinengoE/status/743399494134472705</v>
      </c>
      <c r="E19" s="23" t="str">
        <f>HYPERLINK("https://twitter.com/EndoMedia/status/743110133736214528","https://twitter.com/EndoMedia/status/743110133736214528")</f>
        <v>https://twitter.com/EndoMedia/status/743110133736214528</v>
      </c>
      <c r="F19" s="32">
        <v>4.0</v>
      </c>
      <c r="G19" s="32">
        <v>2.0</v>
      </c>
      <c r="H19" s="33">
        <v>42537.0</v>
      </c>
    </row>
    <row r="20" ht="15.75" customHeight="1">
      <c r="A20" s="30" t="s">
        <v>569</v>
      </c>
      <c r="B20" s="30" t="s">
        <v>570</v>
      </c>
      <c r="C20" s="30" t="s">
        <v>571</v>
      </c>
      <c r="D20" s="23" t="str">
        <f>HYPERLINK("https://twitter.com/GMOFreeCanada/status/743229883594084353","https://twitter.com/GMOFreeCanada/status/743229883594084353")</f>
        <v>https://twitter.com/GMOFreeCanada/status/743229883594084353</v>
      </c>
      <c r="E20" s="23" t="str">
        <f>HYPERLINK("http://edition.cnn.com/2016/03/22/health/endometriosis-fibroids-phthalates-dde-costs/","http://edition.cnn.com/2016/03/22/health/endometriosis-fibroids-phthalates-dde-costs/")</f>
        <v>http://edition.cnn.com/2016/03/22/health/endometriosis-fibroids-phthalates-dde-costs/</v>
      </c>
      <c r="F20" s="32">
        <v>1.0</v>
      </c>
      <c r="G20" s="32">
        <v>0.0</v>
      </c>
      <c r="H20" s="33">
        <v>42536.0</v>
      </c>
    </row>
    <row r="21" ht="15.75" customHeight="1">
      <c r="A21" s="30" t="s">
        <v>540</v>
      </c>
      <c r="B21" s="30" t="s">
        <v>541</v>
      </c>
      <c r="C21" s="30" t="s">
        <v>572</v>
      </c>
      <c r="D21" s="23" t="str">
        <f>HYPERLINK("https://twitter.com/GMOjournal/status/743219094812565504","https://twitter.com/GMOjournal/status/743219094812565504")</f>
        <v>https://twitter.com/GMOjournal/status/743219094812565504</v>
      </c>
      <c r="E21" s="23" t="str">
        <f>HYPERLINK("http://www.environmentalhealthnews.org/ehs/news/2016/june/endocrine-disrupters-final-maneuvers-by-brussels2019-industry-linked-scientific-community","http://www.environmentalhealthnews.org/ehs/news/2016/june/endocrine-disrupters-final-maneuvers-by-brussels2019-industry-linked-scientific-community")</f>
        <v>http://www.environmentalhealthnews.org/ehs/news/2016/june/endocrine-disrupters-final-maneuvers-by-brussels2019-industry-linked-scientific-community</v>
      </c>
      <c r="F21" s="32">
        <v>3.0</v>
      </c>
      <c r="G21" s="32">
        <v>1.0</v>
      </c>
      <c r="H21" s="33">
        <v>42536.0</v>
      </c>
    </row>
    <row r="22" ht="15.75" customHeight="1">
      <c r="A22" s="30" t="s">
        <v>573</v>
      </c>
      <c r="B22" s="30" t="s">
        <v>574</v>
      </c>
      <c r="C22" s="30" t="s">
        <v>575</v>
      </c>
      <c r="D22" s="23" t="str">
        <f>HYPERLINK("https://twitter.com/GoEvoMed/status/743216887178334208","https://twitter.com/GoEvoMed/status/743216887178334208")</f>
        <v>https://twitter.com/GoEvoMed/status/743216887178334208</v>
      </c>
      <c r="E22" s="23" t="str">
        <f>HYPERLINK("https://t.co/C7J2tFBNFR","https://t.co/C7J2tFBNFR")</f>
        <v>https://t.co/C7J2tFBNFR</v>
      </c>
      <c r="F22" s="32">
        <v>1.0</v>
      </c>
      <c r="G22" s="32">
        <v>2.0</v>
      </c>
      <c r="H22" s="33">
        <v>42536.0</v>
      </c>
    </row>
    <row r="23" ht="15.75" customHeight="1">
      <c r="A23" s="30" t="s">
        <v>576</v>
      </c>
      <c r="B23" s="30" t="s">
        <v>577</v>
      </c>
      <c r="C23" s="30" t="s">
        <v>578</v>
      </c>
      <c r="D23" s="23" t="str">
        <f>HYPERLINK("https://twitter.com/rsqk9s/status/743213891367247876","https://twitter.com/rsqk9s/status/743213891367247876")</f>
        <v>https://twitter.com/rsqk9s/status/743213891367247876</v>
      </c>
      <c r="E23" s="7"/>
      <c r="F23" s="32">
        <v>1.0</v>
      </c>
      <c r="G23" s="32">
        <v>1.0</v>
      </c>
      <c r="H23" s="33">
        <v>42536.0</v>
      </c>
    </row>
    <row r="24" ht="15.75" customHeight="1">
      <c r="A24" s="30" t="s">
        <v>579</v>
      </c>
      <c r="B24" s="30" t="s">
        <v>580</v>
      </c>
      <c r="C24" s="30" t="s">
        <v>581</v>
      </c>
      <c r="D24" s="23" t="str">
        <f>HYPERLINK("https://twitter.com/Marcella1717/status/743213527385710593","https://twitter.com/Marcella1717/status/743213527385710593")</f>
        <v>https://twitter.com/Marcella1717/status/743213527385710593</v>
      </c>
      <c r="E24" s="23" t="str">
        <f>HYPERLINK("https://twitter.com/GMWatch/status/743155352062070784","https://twitter.com/GMWatch/status/743155352062070784")</f>
        <v>https://twitter.com/GMWatch/status/743155352062070784</v>
      </c>
      <c r="F24" s="32">
        <v>0.0</v>
      </c>
      <c r="G24" s="32">
        <v>0.0</v>
      </c>
      <c r="H24" s="33">
        <v>42536.0</v>
      </c>
    </row>
    <row r="25" ht="15.75" customHeight="1">
      <c r="A25" s="30" t="s">
        <v>582</v>
      </c>
      <c r="B25" s="30" t="s">
        <v>583</v>
      </c>
      <c r="C25" s="30" t="s">
        <v>584</v>
      </c>
      <c r="D25" s="23" t="str">
        <f>HYPERLINK("https://twitter.com/GenEngNetwork/status/743179137582432257","https://twitter.com/GenEngNetwork/status/743179137582432257")</f>
        <v>https://twitter.com/GenEngNetwork/status/743179137582432257</v>
      </c>
      <c r="E25" s="23" t="str">
        <f>HYPERLINK("https://t.co/kP6Em4AF4W","https://t.co/kP6Em4AF4W")</f>
        <v>https://t.co/kP6Em4AF4W</v>
      </c>
      <c r="F25" s="32">
        <v>1.0</v>
      </c>
      <c r="G25" s="32">
        <v>2.0</v>
      </c>
      <c r="H25" s="33">
        <v>42536.0</v>
      </c>
    </row>
    <row r="26" ht="15.75" customHeight="1">
      <c r="A26" s="30" t="s">
        <v>585</v>
      </c>
      <c r="B26" s="30" t="s">
        <v>586</v>
      </c>
      <c r="C26" s="30" t="s">
        <v>587</v>
      </c>
      <c r="D26" s="23" t="str">
        <f>HYPERLINK("https://twitter.com/TheProgressives/status/743151920810975236","https://twitter.com/TheProgressives/status/743151920810975236")</f>
        <v>https://twitter.com/TheProgressives/status/743151920810975236</v>
      </c>
      <c r="E26" s="23" t="str">
        <f>HYPERLINK("https://t.co/GzjFzfjdD5","https://t.co/GzjFzfjdD5")</f>
        <v>https://t.co/GzjFzfjdD5</v>
      </c>
      <c r="F26" s="32">
        <v>6.0</v>
      </c>
      <c r="G26" s="32">
        <v>3.0</v>
      </c>
      <c r="H26" s="33">
        <v>42536.0</v>
      </c>
    </row>
    <row r="27" ht="15.75" customHeight="1">
      <c r="A27" s="30" t="s">
        <v>588</v>
      </c>
      <c r="B27" s="30" t="s">
        <v>588</v>
      </c>
      <c r="C27" s="30" t="s">
        <v>589</v>
      </c>
      <c r="D27" s="23" t="str">
        <f>HYPERLINK("https://twitter.com/EndoMedia/status/743151086178013185","https://twitter.com/EndoMedia/status/743151086178013185")</f>
        <v>https://twitter.com/EndoMedia/status/743151086178013185</v>
      </c>
      <c r="E27" s="23" t="str">
        <f>HYPERLINK("https://t.co/n3F3M25Stn","https://t.co/n3F3M25Stn")</f>
        <v>https://t.co/n3F3M25Stn</v>
      </c>
      <c r="F27" s="32">
        <v>7.0</v>
      </c>
      <c r="G27" s="32">
        <v>2.0</v>
      </c>
      <c r="H27" s="33">
        <v>42536.0</v>
      </c>
    </row>
    <row r="28" ht="15.75" customHeight="1">
      <c r="A28" s="30" t="s">
        <v>590</v>
      </c>
      <c r="B28" s="30" t="s">
        <v>591</v>
      </c>
      <c r="C28" s="30" t="s">
        <v>592</v>
      </c>
      <c r="D28" s="23" t="str">
        <f>HYPERLINK("https://twitter.com/fightAPIobesity/status/743146645202755584","https://twitter.com/fightAPIobesity/status/743146645202755584")</f>
        <v>https://twitter.com/fightAPIobesity/status/743146645202755584</v>
      </c>
      <c r="E28" s="7"/>
      <c r="F28" s="32">
        <v>0.0</v>
      </c>
      <c r="G28" s="32">
        <v>0.0</v>
      </c>
      <c r="H28" s="33">
        <v>42536.0</v>
      </c>
    </row>
    <row r="29" ht="15.75" customHeight="1">
      <c r="A29" s="30" t="s">
        <v>593</v>
      </c>
      <c r="B29" s="30" t="s">
        <v>594</v>
      </c>
      <c r="C29" s="30" t="s">
        <v>595</v>
      </c>
      <c r="D29" s="23" t="str">
        <f>HYPERLINK("https://twitter.com/WWFEU/status/743144867249917953","https://twitter.com/WWFEU/status/743144867249917953")</f>
        <v>https://twitter.com/WWFEU/status/743144867249917953</v>
      </c>
      <c r="E29" s="23" t="str">
        <f>HYPERLINK("https://t.co/tk27Mia4kw","https://t.co/tk27Mia4kw")</f>
        <v>https://t.co/tk27Mia4kw</v>
      </c>
      <c r="F29" s="32">
        <v>6.0</v>
      </c>
      <c r="G29" s="32">
        <v>3.0</v>
      </c>
      <c r="H29" s="33">
        <v>42536.0</v>
      </c>
    </row>
    <row r="30" ht="15.75" customHeight="1">
      <c r="A30" s="30" t="s">
        <v>596</v>
      </c>
      <c r="B30" s="30" t="s">
        <v>597</v>
      </c>
      <c r="C30" s="30" t="s">
        <v>598</v>
      </c>
      <c r="D30" s="23" t="str">
        <f>HYPERLINK("https://twitter.com/SophiePTJ/status/743103817726713856","https://twitter.com/SophiePTJ/status/743103817726713856")</f>
        <v>https://twitter.com/SophiePTJ/status/743103817726713856</v>
      </c>
      <c r="E30" s="7"/>
      <c r="F30" s="32">
        <v>0.0</v>
      </c>
      <c r="G30" s="32">
        <v>1.0</v>
      </c>
      <c r="H30" s="33">
        <v>42536.0</v>
      </c>
    </row>
    <row r="31" ht="15.75" customHeight="1">
      <c r="A31" s="30" t="s">
        <v>599</v>
      </c>
      <c r="B31" s="30" t="s">
        <v>600</v>
      </c>
      <c r="C31" s="30" t="s">
        <v>601</v>
      </c>
      <c r="D31" s="23" t="str">
        <f>HYPERLINK("https://twitter.com/PeterKugel_VVGB/status/743101961277317120","https://twitter.com/PeterKugel_VVGB/status/743101961277317120")</f>
        <v>https://twitter.com/PeterKugel_VVGB/status/743101961277317120</v>
      </c>
      <c r="E31" s="23" t="str">
        <f>HYPERLINK("https://t.co/YnuQ8PHkoW","https://t.co/YnuQ8PHkoW")</f>
        <v>https://t.co/YnuQ8PHkoW</v>
      </c>
      <c r="F31" s="32">
        <v>0.0</v>
      </c>
      <c r="G31" s="32">
        <v>0.0</v>
      </c>
      <c r="H31" s="33">
        <v>42536.0</v>
      </c>
    </row>
    <row r="32" ht="15.75" customHeight="1">
      <c r="A32" s="30" t="s">
        <v>602</v>
      </c>
      <c r="B32" s="30" t="s">
        <v>603</v>
      </c>
      <c r="C32" s="30" t="s">
        <v>604</v>
      </c>
      <c r="D32" s="7"/>
      <c r="E32" s="23" t="str">
        <f>HYPERLINK("https://t.co/5I3BxGurKz","https://t.co/5I3BxGurKz")</f>
        <v>https://t.co/5I3BxGurKz</v>
      </c>
      <c r="F32" s="32">
        <v>4.0</v>
      </c>
      <c r="G32" s="32">
        <v>4.0</v>
      </c>
      <c r="H32" s="33">
        <v>42536.0</v>
      </c>
    </row>
    <row r="33" ht="15.75" customHeight="1">
      <c r="A33" s="30" t="s">
        <v>605</v>
      </c>
      <c r="B33" s="30" t="s">
        <v>606</v>
      </c>
      <c r="C33" s="30" t="s">
        <v>607</v>
      </c>
      <c r="D33" s="23" t="str">
        <f>HYPERLINK("https://twitter.com/eubusiness/status/743100030656077824","https://twitter.com/eubusiness/status/743100030656077824")</f>
        <v>https://twitter.com/eubusiness/status/743100030656077824</v>
      </c>
      <c r="E33" s="23" t="str">
        <f>HYPERLINK("https://t.co/JEVpXbiIRy","https://t.co/JEVpXbiIRy")</f>
        <v>https://t.co/JEVpXbiIRy</v>
      </c>
      <c r="F33" s="32">
        <v>0.0</v>
      </c>
      <c r="G33" s="32">
        <v>0.0</v>
      </c>
      <c r="H33" s="33">
        <v>42536.0</v>
      </c>
    </row>
    <row r="34" ht="15.75" customHeight="1">
      <c r="A34" s="30" t="s">
        <v>608</v>
      </c>
      <c r="B34" s="30" t="s">
        <v>609</v>
      </c>
      <c r="C34" s="30" t="s">
        <v>610</v>
      </c>
      <c r="D34" s="23" t="str">
        <f>HYPERLINK("https://twitter.com/chemieverband/status/743096936102793216","https://twitter.com/chemieverband/status/743096936102793216")</f>
        <v>https://twitter.com/chemieverband/status/743096936102793216</v>
      </c>
      <c r="E34" s="23" t="str">
        <f>HYPERLINK("https://t.co/SShGI94M2f","https://t.co/SShGI94M2f")</f>
        <v>https://t.co/SShGI94M2f</v>
      </c>
      <c r="F34" s="32">
        <v>4.0</v>
      </c>
      <c r="G34" s="32">
        <v>1.0</v>
      </c>
      <c r="H34" s="33">
        <v>42536.0</v>
      </c>
    </row>
    <row r="35" ht="15.75" customHeight="1">
      <c r="A35" s="30" t="s">
        <v>611</v>
      </c>
      <c r="B35" s="30" t="s">
        <v>612</v>
      </c>
      <c r="C35" s="30" t="s">
        <v>613</v>
      </c>
      <c r="D35" s="23" t="str">
        <f>HYPERLINK("https://twitter.com/GiesAndreas/status/743094625221672960","https://twitter.com/GiesAndreas/status/743094625221672960")</f>
        <v>https://twitter.com/GiesAndreas/status/743094625221672960</v>
      </c>
      <c r="E35" s="23" t="str">
        <f>HYPERLINK("https://twitter.com/EU_Commission/status/743029880976244736","https://twitter.com/EU_Commission/status/743029880976244736")</f>
        <v>https://twitter.com/EU_Commission/status/743029880976244736</v>
      </c>
      <c r="F35" s="32">
        <v>13.0</v>
      </c>
      <c r="G35" s="32">
        <v>4.0</v>
      </c>
      <c r="H35" s="33">
        <v>42536.0</v>
      </c>
    </row>
    <row r="36" ht="15.75" customHeight="1">
      <c r="A36" s="30" t="s">
        <v>614</v>
      </c>
      <c r="B36" s="30" t="s">
        <v>615</v>
      </c>
      <c r="C36" s="30" t="s">
        <v>616</v>
      </c>
      <c r="D36" s="23" t="str">
        <f>HYPERLINK("https://twitter.com/NatureRevEndo/status/743083977813164032","https://twitter.com/NatureRevEndo/status/743083977813164032")</f>
        <v>https://twitter.com/NatureRevEndo/status/743083977813164032</v>
      </c>
      <c r="E36" s="23" t="str">
        <f>HYPERLINK("https://t.co/jxL3NCBNPg","https://t.co/jxL3NCBNPg")</f>
        <v>https://t.co/jxL3NCBNPg</v>
      </c>
      <c r="F36" s="32">
        <v>2.0</v>
      </c>
      <c r="G36" s="32">
        <v>1.0</v>
      </c>
      <c r="H36" s="33">
        <v>42536.0</v>
      </c>
    </row>
    <row r="37" ht="15.75" customHeight="1">
      <c r="A37" s="30" t="s">
        <v>617</v>
      </c>
      <c r="B37" s="30" t="s">
        <v>618</v>
      </c>
      <c r="C37" s="30" t="s">
        <v>619</v>
      </c>
      <c r="D37" s="23" t="str">
        <f>HYPERLINK("https://twitter.com/farminpete/status/743083045708828672","https://twitter.com/farminpete/status/743083045708828672")</f>
        <v>https://twitter.com/farminpete/status/743083045708828672</v>
      </c>
      <c r="E37" s="7"/>
      <c r="F37" s="32">
        <v>2.0</v>
      </c>
      <c r="G37" s="32">
        <v>0.0</v>
      </c>
      <c r="H37" s="33">
        <v>42536.0</v>
      </c>
    </row>
    <row r="38" ht="15.75" customHeight="1">
      <c r="A38" s="30" t="s">
        <v>620</v>
      </c>
      <c r="B38" s="30" t="s">
        <v>621</v>
      </c>
      <c r="C38" s="30" t="s">
        <v>622</v>
      </c>
      <c r="D38" s="23" t="str">
        <f>HYPERLINK("https://twitter.com/ANSStreamTeam/status/743082647979720704","https://twitter.com/ANSStreamTeam/status/743082647979720704")</f>
        <v>https://twitter.com/ANSStreamTeam/status/743082647979720704</v>
      </c>
      <c r="E38" s="7"/>
      <c r="F38" s="32">
        <v>1.0</v>
      </c>
      <c r="G38" s="32">
        <v>1.0</v>
      </c>
      <c r="H38" s="33">
        <v>42536.0</v>
      </c>
    </row>
    <row r="39">
      <c r="A39" s="7" t="s">
        <v>623</v>
      </c>
      <c r="B39" s="7" t="s">
        <v>623</v>
      </c>
      <c r="C39" s="7" t="s">
        <v>624</v>
      </c>
      <c r="D39" s="23" t="str">
        <f t="shared" ref="D39:E39" si="5">HYPERLINK("https://twitter.com/BPACoalition/status/671647244710510592","https://twitter.com/BPACoalition/status/671647244710510592")</f>
        <v>https://twitter.com/BPACoalition/status/671647244710510592</v>
      </c>
      <c r="E39" s="23" t="str">
        <f t="shared" si="5"/>
        <v>https://twitter.com/BPACoalition/status/671647244710510592</v>
      </c>
      <c r="F39" s="22">
        <v>0.0</v>
      </c>
      <c r="G39" s="22">
        <v>0.0</v>
      </c>
      <c r="H39" s="34">
        <v>42339.0</v>
      </c>
    </row>
    <row r="40">
      <c r="A40" s="7" t="s">
        <v>625</v>
      </c>
      <c r="B40" s="7" t="s">
        <v>625</v>
      </c>
      <c r="C40" s="7" t="s">
        <v>626</v>
      </c>
      <c r="D40" s="23" t="str">
        <f t="shared" ref="D40:E40" si="6">HYPERLINK("https://twitter.com/MaryanneDemasi/status/671639521176358913","https://twitter.com/MaryanneDemasi/status/671639521176358913")</f>
        <v>https://twitter.com/MaryanneDemasi/status/671639521176358913</v>
      </c>
      <c r="E40" s="23" t="str">
        <f t="shared" si="6"/>
        <v>https://twitter.com/MaryanneDemasi/status/671639521176358913</v>
      </c>
      <c r="F40" s="22">
        <v>7.0</v>
      </c>
      <c r="G40" s="22">
        <v>8.0</v>
      </c>
      <c r="H40" s="34">
        <v>42339.0</v>
      </c>
    </row>
    <row r="41">
      <c r="A41" s="7" t="s">
        <v>627</v>
      </c>
      <c r="B41" s="7" t="s">
        <v>628</v>
      </c>
      <c r="C41" s="7" t="s">
        <v>629</v>
      </c>
      <c r="D41" s="7"/>
      <c r="E41" s="23" t="str">
        <f>HYPERLINK("https://twitter.com/MaryanneDemasi/status/671639521176358913","https://twitter.com/MaryanneDemasi/status/671639521176358913")</f>
        <v>https://twitter.com/MaryanneDemasi/status/671639521176358913</v>
      </c>
      <c r="F41" s="22">
        <v>0.0</v>
      </c>
      <c r="G41" s="22">
        <v>1.0</v>
      </c>
      <c r="H41" s="34">
        <v>42340.0</v>
      </c>
    </row>
    <row r="42">
      <c r="A42" s="7" t="s">
        <v>630</v>
      </c>
      <c r="B42" s="7" t="s">
        <v>631</v>
      </c>
      <c r="C42" s="7" t="s">
        <v>632</v>
      </c>
      <c r="D42" s="23" t="str">
        <f>HYPERLINK("https://twitter.com/tennekes_tox/status/672013372028755968","https://twitter.com/tennekes_tox/status/672013372028755968")</f>
        <v>https://twitter.com/tennekes_tox/status/672013372028755968</v>
      </c>
      <c r="E42" s="23" t="str">
        <f>HYPERLINK("https://t.co/SocaxweD2C","https://t.co/SocaxweD2C")</f>
        <v>https://t.co/SocaxweD2C</v>
      </c>
      <c r="F42" s="22">
        <v>0.0</v>
      </c>
      <c r="G42" s="22">
        <v>1.0</v>
      </c>
      <c r="H42" s="34">
        <v>42340.0</v>
      </c>
    </row>
    <row r="43">
      <c r="A43" s="7" t="s">
        <v>633</v>
      </c>
      <c r="B43" s="7" t="s">
        <v>634</v>
      </c>
      <c r="C43" s="7" t="s">
        <v>635</v>
      </c>
      <c r="D43" s="23" t="str">
        <f>HYPERLINK("https://t.co/oe47OOA84K","https://t.co/oe47OOA84K")</f>
        <v>https://t.co/oe47OOA84K</v>
      </c>
      <c r="E43" s="23" t="str">
        <f>HYPERLINK("https://twitter.com/nxtwell/status/672059739375853568","https://twitter.com/nxtwell/status/672059739375853568")</f>
        <v>https://twitter.com/nxtwell/status/672059739375853568</v>
      </c>
      <c r="F43" s="22">
        <v>0.0</v>
      </c>
      <c r="G43" s="22">
        <v>0.0</v>
      </c>
      <c r="H43" s="34">
        <v>42340.0</v>
      </c>
    </row>
    <row r="44">
      <c r="A44" s="7" t="s">
        <v>636</v>
      </c>
      <c r="B44" s="7" t="s">
        <v>637</v>
      </c>
      <c r="C44" s="7" t="s">
        <v>638</v>
      </c>
      <c r="D44" s="23" t="str">
        <f t="shared" ref="D44:E44" si="7">HYPERLINK("https://twitter.com/ZJemptv/status/672133685706153985","https://twitter.com/ZJemptv/status/672133685706153985")</f>
        <v>https://twitter.com/ZJemptv/status/672133685706153985</v>
      </c>
      <c r="E44" s="23" t="str">
        <f t="shared" si="7"/>
        <v>https://twitter.com/ZJemptv/status/672133685706153985</v>
      </c>
      <c r="F44" s="22">
        <v>9.0</v>
      </c>
      <c r="G44" s="22">
        <v>30.0</v>
      </c>
      <c r="H44" s="34">
        <v>42341.0</v>
      </c>
    </row>
    <row r="45">
      <c r="A45" s="7" t="s">
        <v>639</v>
      </c>
      <c r="B45" s="7" t="s">
        <v>640</v>
      </c>
      <c r="C45" s="7" t="s">
        <v>641</v>
      </c>
      <c r="D45" s="23" t="str">
        <f t="shared" ref="D45:E45" si="8">HYPERLINK("https://twitter.com/search?q=endocrine%20disruptor&amp;src=typd","https://twitter.com/search?q=endocrine%20disruptor&amp;src=typd")</f>
        <v>https://twitter.com/search?q=endocrine%20disruptor&amp;src=typd</v>
      </c>
      <c r="E45" s="23" t="str">
        <f t="shared" si="8"/>
        <v>https://twitter.com/search?q=endocrine%20disruptor&amp;src=typd</v>
      </c>
      <c r="F45" s="22">
        <v>2.0</v>
      </c>
      <c r="G45" s="22">
        <v>2.0</v>
      </c>
      <c r="H45" s="34">
        <v>42341.0</v>
      </c>
    </row>
    <row r="46">
      <c r="A46" s="7" t="s">
        <v>642</v>
      </c>
      <c r="B46" s="7" t="s">
        <v>643</v>
      </c>
      <c r="C46" s="7" t="s">
        <v>644</v>
      </c>
      <c r="D46" s="23" t="str">
        <f t="shared" ref="D46:E46" si="9">HYPERLINK("https://twitter.com/GailLummis/status/672339974172385280","https://twitter.com/GailLummis/status/672339974172385280")</f>
        <v>https://twitter.com/GailLummis/status/672339974172385280</v>
      </c>
      <c r="E46" s="23" t="str">
        <f t="shared" si="9"/>
        <v>https://twitter.com/GailLummis/status/672339974172385280</v>
      </c>
      <c r="F46" s="22">
        <v>3.0</v>
      </c>
      <c r="G46" s="22">
        <v>0.0</v>
      </c>
      <c r="H46" s="34">
        <v>42341.0</v>
      </c>
    </row>
    <row r="47">
      <c r="A47" s="7" t="s">
        <v>645</v>
      </c>
      <c r="B47" s="7" t="s">
        <v>646</v>
      </c>
      <c r="C47" s="7" t="s">
        <v>647</v>
      </c>
      <c r="D47" s="23" t="str">
        <f>HYPERLINK("https://t.co/0lspNgbaI6","https://t.co/0lspNgbaI6")</f>
        <v>https://t.co/0lspNgbaI6</v>
      </c>
      <c r="E47" s="23" t="str">
        <f>HYPERLINK("https://twitter.com/pathusa/status/672778908534751232","https://twitter.com/pathusa/status/672778908534751232")</f>
        <v>https://twitter.com/pathusa/status/672778908534751232</v>
      </c>
      <c r="F47" s="22">
        <v>0.0</v>
      </c>
      <c r="G47" s="22">
        <v>0.0</v>
      </c>
      <c r="H47" s="34">
        <v>42342.0</v>
      </c>
    </row>
    <row r="48">
      <c r="A48" s="7" t="s">
        <v>648</v>
      </c>
      <c r="B48" s="7" t="s">
        <v>649</v>
      </c>
      <c r="C48" s="7" t="s">
        <v>650</v>
      </c>
      <c r="D48" s="23" t="str">
        <f t="shared" ref="D48:E48" si="10">HYPERLINK("https://twitter.com/SafeCosmeticsHQ/status/672816541084307456","https://twitter.com/SafeCosmeticsHQ/status/672816541084307456")</f>
        <v>https://twitter.com/SafeCosmeticsHQ/status/672816541084307456</v>
      </c>
      <c r="E48" s="23" t="str">
        <f t="shared" si="10"/>
        <v>https://twitter.com/SafeCosmeticsHQ/status/672816541084307456</v>
      </c>
      <c r="F48" s="22">
        <v>5.0</v>
      </c>
      <c r="G48" s="22">
        <v>3.0</v>
      </c>
      <c r="H48" s="34">
        <v>42342.0</v>
      </c>
    </row>
    <row r="49">
      <c r="A49" s="7" t="s">
        <v>651</v>
      </c>
      <c r="B49" s="7" t="s">
        <v>652</v>
      </c>
      <c r="C49" s="7" t="s">
        <v>653</v>
      </c>
      <c r="D49" s="23" t="str">
        <f t="shared" ref="D49:E49" si="11">HYPERLINK("https://twitter.com/CharissaRWest/status/673318404485283840","https://twitter.com/CharissaRWest/status/673318404485283840")</f>
        <v>https://twitter.com/CharissaRWest/status/673318404485283840</v>
      </c>
      <c r="E49" s="23" t="str">
        <f t="shared" si="11"/>
        <v>https://twitter.com/CharissaRWest/status/673318404485283840</v>
      </c>
      <c r="F49" s="7"/>
      <c r="G49" s="7"/>
      <c r="H49" s="34">
        <v>42344.0</v>
      </c>
    </row>
    <row r="50">
      <c r="A50" s="7" t="s">
        <v>654</v>
      </c>
      <c r="B50" s="7" t="s">
        <v>655</v>
      </c>
      <c r="C50" s="7" t="s">
        <v>656</v>
      </c>
      <c r="D50" s="23" t="str">
        <f t="shared" ref="D50:E50" si="12">HYPERLINK("https://twitter.com/PlasticPollutes/status/673319645294649344","https://twitter.com/PlasticPollutes/status/673319645294649344")</f>
        <v>https://twitter.com/PlasticPollutes/status/673319645294649344</v>
      </c>
      <c r="E50" s="23" t="str">
        <f t="shared" si="12"/>
        <v>https://twitter.com/PlasticPollutes/status/673319645294649344</v>
      </c>
      <c r="F50" s="22">
        <v>9.0</v>
      </c>
      <c r="G50" s="22">
        <v>6.0</v>
      </c>
      <c r="H50" s="34">
        <v>42344.0</v>
      </c>
    </row>
    <row r="51">
      <c r="A51" s="7" t="s">
        <v>657</v>
      </c>
      <c r="B51" s="7" t="s">
        <v>658</v>
      </c>
      <c r="C51" s="7" t="s">
        <v>659</v>
      </c>
      <c r="D51" s="23" t="str">
        <f t="shared" ref="D51:E51" si="13">HYPERLINK("https://twitter.com/PHD2468/status/673473978242088960","https://twitter.com/PHD2468/status/673473978242088960")</f>
        <v>https://twitter.com/PHD2468/status/673473978242088960</v>
      </c>
      <c r="E51" s="23" t="str">
        <f t="shared" si="13"/>
        <v>https://twitter.com/PHD2468/status/673473978242088960</v>
      </c>
      <c r="F51" s="22">
        <v>0.0</v>
      </c>
      <c r="G51" s="22">
        <v>0.0</v>
      </c>
      <c r="H51" s="34">
        <v>42344.0</v>
      </c>
    </row>
    <row r="52">
      <c r="A52" s="7" t="s">
        <v>660</v>
      </c>
      <c r="B52" s="7" t="s">
        <v>661</v>
      </c>
      <c r="C52" s="7" t="s">
        <v>662</v>
      </c>
      <c r="D52" s="23" t="str">
        <f t="shared" ref="D52:E52" si="14">HYPERLINK("https://twitter.com/newsroll/status/673917088705200128","https://twitter.com/newsroll/status/673917088705200128")</f>
        <v>https://twitter.com/newsroll/status/673917088705200128</v>
      </c>
      <c r="E52" s="23" t="str">
        <f t="shared" si="14"/>
        <v>https://twitter.com/newsroll/status/673917088705200128</v>
      </c>
      <c r="F52" s="22">
        <v>0.0</v>
      </c>
      <c r="G52" s="22">
        <v>0.0</v>
      </c>
      <c r="H52" s="34">
        <v>42345.0</v>
      </c>
    </row>
    <row r="53">
      <c r="A53" s="7" t="s">
        <v>663</v>
      </c>
      <c r="B53" s="7" t="s">
        <v>664</v>
      </c>
      <c r="C53" s="7" t="s">
        <v>665</v>
      </c>
      <c r="D53" s="23" t="str">
        <f t="shared" ref="D53:E53" si="15">HYPERLINK("https://twitter.com/PANAsiaPacific/status/674151512034029569","https://twitter.com/PANAsiaPacific/status/674151512034029569")</f>
        <v>https://twitter.com/PANAsiaPacific/status/674151512034029569</v>
      </c>
      <c r="E53" s="23" t="str">
        <f t="shared" si="15"/>
        <v>https://twitter.com/PANAsiaPacific/status/674151512034029569</v>
      </c>
      <c r="F53" s="22">
        <v>1.0</v>
      </c>
      <c r="G53" s="22">
        <v>1.0</v>
      </c>
      <c r="H53" s="34">
        <v>42346.0</v>
      </c>
    </row>
    <row r="54">
      <c r="A54" s="7" t="s">
        <v>666</v>
      </c>
      <c r="B54" s="7" t="s">
        <v>667</v>
      </c>
      <c r="C54" s="7" t="s">
        <v>668</v>
      </c>
      <c r="D54" s="23" t="str">
        <f t="shared" ref="D54:E54" si="16">HYPERLINK("https://twitter.com/BPACoalition/status/674546339674513409","https://twitter.com/BPACoalition/status/674546339674513409")</f>
        <v>https://twitter.com/BPACoalition/status/674546339674513409</v>
      </c>
      <c r="E54" s="23" t="str">
        <f t="shared" si="16"/>
        <v>https://twitter.com/BPACoalition/status/674546339674513409</v>
      </c>
      <c r="F54" s="22">
        <v>0.0</v>
      </c>
      <c r="G54" s="22">
        <v>0.0</v>
      </c>
      <c r="H54" s="34">
        <v>42347.0</v>
      </c>
    </row>
    <row r="55">
      <c r="A55" s="7" t="s">
        <v>669</v>
      </c>
      <c r="B55" s="7" t="s">
        <v>669</v>
      </c>
      <c r="C55" s="7" t="s">
        <v>670</v>
      </c>
      <c r="D55" s="23" t="str">
        <f t="shared" ref="D55:E55" si="17">HYPERLINK("https://twitter.com/AmiraElgan/status/674579914369044480","https://twitter.com/AmiraElgan/status/674579914369044480")</f>
        <v>https://twitter.com/AmiraElgan/status/674579914369044480</v>
      </c>
      <c r="E55" s="23" t="str">
        <f t="shared" si="17"/>
        <v>https://twitter.com/AmiraElgan/status/674579914369044480</v>
      </c>
      <c r="F55" s="22">
        <v>0.0</v>
      </c>
      <c r="G55" s="22">
        <v>0.0</v>
      </c>
      <c r="H55" s="34">
        <v>42347.0</v>
      </c>
    </row>
    <row r="56">
      <c r="A56" s="7" t="s">
        <v>671</v>
      </c>
      <c r="B56" s="7" t="s">
        <v>672</v>
      </c>
      <c r="C56" s="7" t="s">
        <v>673</v>
      </c>
      <c r="D56" s="23" t="str">
        <f t="shared" ref="D56:E56" si="18">HYPERLINK("https://twitter.com/ACSHorg/status/674674390869499908","https://twitter.com/ACSHorg/status/674674390869499908")</f>
        <v>https://twitter.com/ACSHorg/status/674674390869499908</v>
      </c>
      <c r="E56" s="23" t="str">
        <f t="shared" si="18"/>
        <v>https://twitter.com/ACSHorg/status/674674390869499908</v>
      </c>
      <c r="F56" s="22">
        <v>1.0</v>
      </c>
      <c r="G56" s="22">
        <v>0.0</v>
      </c>
      <c r="H56" s="34">
        <v>42348.0</v>
      </c>
    </row>
    <row r="57">
      <c r="A57" s="7" t="s">
        <v>674</v>
      </c>
      <c r="B57" s="7" t="s">
        <v>675</v>
      </c>
      <c r="C57" s="7" t="s">
        <v>676</v>
      </c>
      <c r="D57" s="23" t="str">
        <f t="shared" ref="D57:E57" si="19">HYPERLINK("https://twitter.com/NaturalLife808/status/675072530277933057","https://twitter.com/NaturalLife808/status/675072530277933057")</f>
        <v>https://twitter.com/NaturalLife808/status/675072530277933057</v>
      </c>
      <c r="E57" s="23" t="str">
        <f t="shared" si="19"/>
        <v>https://twitter.com/NaturalLife808/status/675072530277933057</v>
      </c>
      <c r="F57" s="22">
        <v>0.0</v>
      </c>
      <c r="G57" s="22">
        <v>0.0</v>
      </c>
      <c r="H57" s="34">
        <v>42349.0</v>
      </c>
    </row>
    <row r="58">
      <c r="A58" s="7" t="s">
        <v>677</v>
      </c>
      <c r="B58" s="7" t="s">
        <v>678</v>
      </c>
      <c r="C58" s="7" t="s">
        <v>679</v>
      </c>
      <c r="D58" s="23" t="str">
        <f t="shared" ref="D58:E58" si="20">HYPERLINK("https://twitter.com/ProtectBreasts/status/675330168886599680","https://twitter.com/ProtectBreasts/status/675330168886599680")</f>
        <v>https://twitter.com/ProtectBreasts/status/675330168886599680</v>
      </c>
      <c r="E58" s="23" t="str">
        <f t="shared" si="20"/>
        <v>https://twitter.com/ProtectBreasts/status/675330168886599680</v>
      </c>
      <c r="F58" s="22">
        <v>0.0</v>
      </c>
      <c r="G58" s="22">
        <v>1.0</v>
      </c>
      <c r="H58" s="34">
        <v>42349.0</v>
      </c>
    </row>
    <row r="59">
      <c r="A59" s="7" t="s">
        <v>680</v>
      </c>
      <c r="B59" s="7" t="s">
        <v>681</v>
      </c>
      <c r="C59" s="7" t="s">
        <v>682</v>
      </c>
      <c r="D59" s="23" t="str">
        <f t="shared" ref="D59:E59" si="21">HYPERLINK("https://twitter.com/jrobertson/status/675691997848465408","https://twitter.com/jrobertson/status/675691997848465408")</f>
        <v>https://twitter.com/jrobertson/status/675691997848465408</v>
      </c>
      <c r="E59" s="23" t="str">
        <f t="shared" si="21"/>
        <v>https://twitter.com/jrobertson/status/675691997848465408</v>
      </c>
      <c r="F59" s="22">
        <v>0.0</v>
      </c>
      <c r="G59" s="22">
        <v>0.0</v>
      </c>
      <c r="H59" s="34">
        <v>42350.0</v>
      </c>
    </row>
    <row r="60">
      <c r="A60" s="7" t="s">
        <v>683</v>
      </c>
      <c r="B60" s="7" t="s">
        <v>684</v>
      </c>
      <c r="C60" s="7" t="s">
        <v>685</v>
      </c>
      <c r="D60" s="23" t="str">
        <f t="shared" ref="D60:E60" si="22">HYPERLINK("https://twitter.com/ToxicsFree/status/676756280992776193","https://twitter.com/ToxicsFree/status/676756280992776193")</f>
        <v>https://twitter.com/ToxicsFree/status/676756280992776193</v>
      </c>
      <c r="E60" s="23" t="str">
        <f t="shared" si="22"/>
        <v>https://twitter.com/ToxicsFree/status/676756280992776193</v>
      </c>
      <c r="F60" s="22">
        <v>2.0</v>
      </c>
      <c r="G60" s="22">
        <v>3.0</v>
      </c>
      <c r="H60" s="34">
        <v>42353.0</v>
      </c>
    </row>
    <row r="61">
      <c r="A61" s="7" t="s">
        <v>686</v>
      </c>
      <c r="B61" s="7" t="s">
        <v>687</v>
      </c>
      <c r="C61" s="7" t="s">
        <v>688</v>
      </c>
      <c r="D61" s="23" t="str">
        <f t="shared" ref="D61:E61" si="23">HYPERLINK("https://twitter.com/BBrown_West/status/676777823630180352","https://twitter.com/BBrown_West/status/676777823630180352")</f>
        <v>https://twitter.com/BBrown_West/status/676777823630180352</v>
      </c>
      <c r="E61" s="23" t="str">
        <f t="shared" si="23"/>
        <v>https://twitter.com/BBrown_West/status/676777823630180352</v>
      </c>
      <c r="F61" s="22">
        <v>0.0</v>
      </c>
      <c r="G61" s="22">
        <v>0.0</v>
      </c>
      <c r="H61" s="34">
        <v>42353.0</v>
      </c>
    </row>
    <row r="62">
      <c r="A62" s="7" t="s">
        <v>689</v>
      </c>
      <c r="B62" s="7" t="s">
        <v>690</v>
      </c>
      <c r="C62" s="7" t="s">
        <v>691</v>
      </c>
      <c r="D62" s="23" t="str">
        <f t="shared" ref="D62:E62" si="24">HYPERLINK("https://twitter.com/newanguillanow/status/676848407261011968","https://twitter.com/newanguillanow/status/676848407261011968")</f>
        <v>https://twitter.com/newanguillanow/status/676848407261011968</v>
      </c>
      <c r="E62" s="23" t="str">
        <f t="shared" si="24"/>
        <v>https://twitter.com/newanguillanow/status/676848407261011968</v>
      </c>
      <c r="F62" s="22">
        <v>0.0</v>
      </c>
      <c r="G62" s="22">
        <v>0.0</v>
      </c>
      <c r="H62" s="34">
        <v>42354.0</v>
      </c>
    </row>
    <row r="63">
      <c r="A63" s="7" t="s">
        <v>692</v>
      </c>
      <c r="B63" s="7" t="s">
        <v>693</v>
      </c>
      <c r="C63" s="7" t="s">
        <v>694</v>
      </c>
      <c r="D63" s="23" t="str">
        <f t="shared" ref="D63:E63" si="25">HYPERLINK("https://twitter.com/IlariaPassarani/status/677058145060052992","https://twitter.com/IlariaPassarani/status/677058145060052992")</f>
        <v>https://twitter.com/IlariaPassarani/status/677058145060052992</v>
      </c>
      <c r="E63" s="23" t="str">
        <f t="shared" si="25"/>
        <v>https://twitter.com/IlariaPassarani/status/677058145060052992</v>
      </c>
      <c r="F63" s="22">
        <v>2.0</v>
      </c>
      <c r="G63" s="22">
        <v>1.0</v>
      </c>
      <c r="H63" s="34">
        <v>42354.0</v>
      </c>
    </row>
    <row r="64">
      <c r="A64" s="7" t="s">
        <v>695</v>
      </c>
      <c r="B64" s="7" t="s">
        <v>696</v>
      </c>
      <c r="C64" s="7" t="s">
        <v>697</v>
      </c>
      <c r="D64" s="23" t="str">
        <f t="shared" ref="D64:E64" si="26">HYPERLINK("https://twitter.com/SFuntowicz/status/677096055289290752","https://twitter.com/SFuntowicz/status/677096055289290752")</f>
        <v>https://twitter.com/SFuntowicz/status/677096055289290752</v>
      </c>
      <c r="E64" s="23" t="str">
        <f t="shared" si="26"/>
        <v>https://twitter.com/SFuntowicz/status/677096055289290752</v>
      </c>
      <c r="F64" s="22">
        <v>0.0</v>
      </c>
      <c r="G64" s="22">
        <v>0.0</v>
      </c>
      <c r="H64" s="34">
        <v>42354.0</v>
      </c>
    </row>
    <row r="65">
      <c r="A65" s="7" t="s">
        <v>698</v>
      </c>
      <c r="B65" s="7" t="s">
        <v>699</v>
      </c>
      <c r="C65" s="7" t="s">
        <v>700</v>
      </c>
      <c r="D65" s="23" t="str">
        <f t="shared" ref="D65:E65" si="27">HYPERLINK("https://twitter.com/PoliticsVault/status/677239114316451840","https://twitter.com/PoliticsVault/status/677239114316451840")</f>
        <v>https://twitter.com/PoliticsVault/status/677239114316451840</v>
      </c>
      <c r="E65" s="23" t="str">
        <f t="shared" si="27"/>
        <v>https://twitter.com/PoliticsVault/status/677239114316451840</v>
      </c>
      <c r="F65" s="22">
        <v>0.0</v>
      </c>
      <c r="G65" s="22">
        <v>0.0</v>
      </c>
      <c r="H65" s="34">
        <v>42355.0</v>
      </c>
    </row>
    <row r="66">
      <c r="A66" s="7" t="s">
        <v>701</v>
      </c>
      <c r="B66" s="7" t="s">
        <v>702</v>
      </c>
      <c r="C66" s="7" t="s">
        <v>703</v>
      </c>
      <c r="D66" s="23" t="str">
        <f t="shared" ref="D66:E66" si="28">HYPERLINK("https://twitter.com/87HRUFA/status/677534264209068033","https://twitter.com/87HRUFA/status/677534264209068033")</f>
        <v>https://twitter.com/87HRUFA/status/677534264209068033</v>
      </c>
      <c r="E66" s="23" t="str">
        <f t="shared" si="28"/>
        <v>https://twitter.com/87HRUFA/status/677534264209068033</v>
      </c>
      <c r="F66" s="22">
        <v>0.0</v>
      </c>
      <c r="G66" s="22">
        <v>0.0</v>
      </c>
      <c r="H66" s="34">
        <v>42355.0</v>
      </c>
    </row>
    <row r="67">
      <c r="A67" s="7" t="s">
        <v>704</v>
      </c>
      <c r="B67" s="7" t="s">
        <v>705</v>
      </c>
      <c r="C67" s="7" t="s">
        <v>706</v>
      </c>
      <c r="D67" s="23" t="str">
        <f t="shared" ref="D67:E67" si="29">HYPERLINK("https://twitter.com/Carmilla5/status/679155040976670720","https://twitter.com/Carmilla5/status/679155040976670720")</f>
        <v>https://twitter.com/Carmilla5/status/679155040976670720</v>
      </c>
      <c r="E67" s="23" t="str">
        <f t="shared" si="29"/>
        <v>https://twitter.com/Carmilla5/status/679155040976670720</v>
      </c>
      <c r="F67" s="22">
        <v>1.0</v>
      </c>
      <c r="G67" s="22">
        <v>0.0</v>
      </c>
      <c r="H67" s="34">
        <v>42360.0</v>
      </c>
    </row>
    <row r="68">
      <c r="A68" s="7" t="s">
        <v>707</v>
      </c>
      <c r="B68" s="7" t="s">
        <v>708</v>
      </c>
      <c r="C68" s="7" t="s">
        <v>709</v>
      </c>
      <c r="D68" s="23" t="str">
        <f t="shared" ref="D68:E68" si="30">HYPERLINK("https://twitter.com/DocLipp/status/679806324062879744","https://twitter.com/DocLipp/status/679806324062879744")</f>
        <v>https://twitter.com/DocLipp/status/679806324062879744</v>
      </c>
      <c r="E68" s="23" t="str">
        <f t="shared" si="30"/>
        <v>https://twitter.com/DocLipp/status/679806324062879744</v>
      </c>
      <c r="F68" s="22">
        <v>0.0</v>
      </c>
      <c r="G68" s="22">
        <v>0.0</v>
      </c>
      <c r="H68" s="34">
        <v>42362.0</v>
      </c>
    </row>
    <row r="69">
      <c r="A69" s="7" t="s">
        <v>710</v>
      </c>
      <c r="B69" s="7" t="s">
        <v>711</v>
      </c>
      <c r="C69" s="7" t="s">
        <v>712</v>
      </c>
      <c r="D69" s="23" t="str">
        <f t="shared" ref="D69:E69" si="31">HYPERLINK("https://twitter.com/bidsUSAConsult/status/679932327900782592","https://twitter.com/bidsUSAConsult/status/679932327900782592")</f>
        <v>https://twitter.com/bidsUSAConsult/status/679932327900782592</v>
      </c>
      <c r="E69" s="23" t="str">
        <f t="shared" si="31"/>
        <v>https://twitter.com/bidsUSAConsult/status/679932327900782592</v>
      </c>
      <c r="F69" s="22">
        <v>0.0</v>
      </c>
      <c r="G69" s="22">
        <v>0.0</v>
      </c>
      <c r="H69" s="34">
        <v>42362.0</v>
      </c>
    </row>
    <row r="70">
      <c r="A70" s="7" t="s">
        <v>713</v>
      </c>
      <c r="B70" s="7" t="s">
        <v>714</v>
      </c>
      <c r="C70" s="7" t="s">
        <v>715</v>
      </c>
      <c r="D70" s="23" t="str">
        <f t="shared" ref="D70:E70" si="32">HYPERLINK("https://twitter.com/ottriverkeeper/status/680052316154638337","https://twitter.com/ottriverkeeper/status/680052316154638337")</f>
        <v>https://twitter.com/ottriverkeeper/status/680052316154638337</v>
      </c>
      <c r="E70" s="23" t="str">
        <f t="shared" si="32"/>
        <v>https://twitter.com/ottriverkeeper/status/680052316154638337</v>
      </c>
      <c r="F70" s="22">
        <v>2.0</v>
      </c>
      <c r="G70" s="22">
        <v>5.0</v>
      </c>
      <c r="H70" s="34">
        <v>42362.0</v>
      </c>
    </row>
    <row r="71">
      <c r="A71" s="7" t="s">
        <v>716</v>
      </c>
      <c r="B71" s="7" t="s">
        <v>717</v>
      </c>
      <c r="C71" s="7" t="s">
        <v>718</v>
      </c>
      <c r="D71" s="23" t="str">
        <f t="shared" ref="D71:E71" si="33">HYPERLINK("https://twitter.com/USGSAquaticLife/status/681527604277411840","https://twitter.com/USGSAquaticLife/status/681527604277411840")</f>
        <v>https://twitter.com/USGSAquaticLife/status/681527604277411840</v>
      </c>
      <c r="E71" s="23" t="str">
        <f t="shared" si="33"/>
        <v>https://twitter.com/USGSAquaticLife/status/681527604277411840</v>
      </c>
      <c r="F71" s="22">
        <v>0.0</v>
      </c>
      <c r="G71" s="22">
        <v>0.0</v>
      </c>
      <c r="H71" s="34">
        <v>42366.0</v>
      </c>
    </row>
    <row r="72">
      <c r="A72" s="7" t="s">
        <v>719</v>
      </c>
      <c r="B72" s="7" t="s">
        <v>720</v>
      </c>
      <c r="C72" s="7" t="s">
        <v>721</v>
      </c>
      <c r="D72" s="23" t="str">
        <f t="shared" ref="D72:E72" si="34">HYPERLINK("https://twitter.com/aartaviles/status/681880887005323265","https://twitter.com/aartaviles/status/681880887005323265")</f>
        <v>https://twitter.com/aartaviles/status/681880887005323265</v>
      </c>
      <c r="E72" s="23" t="str">
        <f t="shared" si="34"/>
        <v>https://twitter.com/aartaviles/status/681880887005323265</v>
      </c>
      <c r="F72" s="22">
        <v>0.0</v>
      </c>
      <c r="G72" s="22">
        <v>0.0</v>
      </c>
      <c r="H72" s="34">
        <v>42367.0</v>
      </c>
    </row>
    <row r="73">
      <c r="A73" s="7" t="s">
        <v>648</v>
      </c>
      <c r="B73" s="7" t="s">
        <v>649</v>
      </c>
      <c r="C73" s="7" t="s">
        <v>722</v>
      </c>
      <c r="D73" s="23" t="str">
        <f t="shared" ref="D73:E73" si="35">HYPERLINK("https://twitter.com/SafeCosmeticsHQ/status/681955463106310146","https://twitter.com/SafeCosmeticsHQ/status/681955463106310146")</f>
        <v>https://twitter.com/SafeCosmeticsHQ/status/681955463106310146</v>
      </c>
      <c r="E73" s="23" t="str">
        <f t="shared" si="35"/>
        <v>https://twitter.com/SafeCosmeticsHQ/status/681955463106310146</v>
      </c>
      <c r="F73" s="22">
        <v>3.0</v>
      </c>
      <c r="G73" s="22">
        <v>3.0</v>
      </c>
      <c r="H73" s="34">
        <v>42368.0</v>
      </c>
    </row>
    <row r="74">
      <c r="A74" s="7" t="s">
        <v>723</v>
      </c>
      <c r="B74" s="7" t="s">
        <v>724</v>
      </c>
      <c r="C74" s="7" t="s">
        <v>725</v>
      </c>
      <c r="D74" s="23" t="str">
        <f t="shared" ref="D74:E74" si="36">HYPERLINK("https://twitter.com/DrMichaelShow/status/682585639678775296","https://twitter.com/DrMichaelShow/status/682585639678775296")</f>
        <v>https://twitter.com/DrMichaelShow/status/682585639678775296</v>
      </c>
      <c r="E74" s="23" t="str">
        <f t="shared" si="36"/>
        <v>https://twitter.com/DrMichaelShow/status/682585639678775296</v>
      </c>
      <c r="F74" s="22">
        <v>0.0</v>
      </c>
      <c r="G74" s="22">
        <v>0.0</v>
      </c>
      <c r="H74" s="34">
        <v>42369.0</v>
      </c>
    </row>
    <row r="75">
      <c r="A75" s="7" t="s">
        <v>726</v>
      </c>
      <c r="B75" s="7" t="s">
        <v>727</v>
      </c>
      <c r="C75" s="7" t="s">
        <v>728</v>
      </c>
      <c r="D75" s="23" t="str">
        <f t="shared" ref="D75:E75" si="37">HYPERLINK("https://twitter.com/insurancehnews/status/681879092921298944","https://twitter.com/insurancehnews/status/681879092921298944")</f>
        <v>https://twitter.com/insurancehnews/status/681879092921298944</v>
      </c>
      <c r="E75" s="23" t="str">
        <f t="shared" si="37"/>
        <v>https://twitter.com/insurancehnews/status/681879092921298944</v>
      </c>
      <c r="F75" s="22">
        <v>0.0</v>
      </c>
      <c r="G75" s="22">
        <v>1.0</v>
      </c>
      <c r="H75" s="34">
        <v>42367.0</v>
      </c>
    </row>
    <row r="76">
      <c r="A76" s="7" t="s">
        <v>729</v>
      </c>
      <c r="B76" s="7" t="s">
        <v>730</v>
      </c>
      <c r="C76" s="7" t="s">
        <v>731</v>
      </c>
      <c r="D76" s="23" t="str">
        <f t="shared" ref="D76:E76" si="38">HYPERLINK("https://twitter.com/PreventCancerNw/status/682370961245650944","https://twitter.com/PreventCancerNw/status/682370961245650944")</f>
        <v>https://twitter.com/PreventCancerNw/status/682370961245650944</v>
      </c>
      <c r="E76" s="23" t="str">
        <f t="shared" si="38"/>
        <v>https://twitter.com/PreventCancerNw/status/682370961245650944</v>
      </c>
      <c r="F76" s="22">
        <v>3.0</v>
      </c>
      <c r="G76" s="22">
        <v>0.0</v>
      </c>
      <c r="H76" s="34">
        <v>42369.0</v>
      </c>
    </row>
    <row r="77">
      <c r="A77" s="35" t="s">
        <v>732</v>
      </c>
      <c r="B77" s="35" t="s">
        <v>733</v>
      </c>
      <c r="C77" s="35" t="s">
        <v>734</v>
      </c>
      <c r="D77" s="36" t="str">
        <f t="shared" ref="D77:E77" si="39">HYPERLINK("https://twitter.com/karaerogers/status/678943981758091265","https://twitter.com/karaerogers/status/678943981758091265")</f>
        <v>https://twitter.com/karaerogers/status/678943981758091265</v>
      </c>
      <c r="E77" s="36" t="str">
        <f t="shared" si="39"/>
        <v>https://twitter.com/karaerogers/status/678943981758091265</v>
      </c>
      <c r="F77" s="37">
        <v>2.0</v>
      </c>
      <c r="G77" s="37">
        <v>1.0</v>
      </c>
      <c r="H77" s="34">
        <v>42359.0</v>
      </c>
    </row>
    <row r="78">
      <c r="A78" s="35" t="s">
        <v>735</v>
      </c>
      <c r="B78" s="35" t="s">
        <v>736</v>
      </c>
      <c r="C78" s="35" t="s">
        <v>737</v>
      </c>
      <c r="D78" s="36" t="str">
        <f t="shared" ref="D78:E78" si="40">HYPERLINK("https://twitter.com/HappyBodiesVita/status/682549425353273344","https://twitter.com/HappyBodiesVita/status/682549425353273344")</f>
        <v>https://twitter.com/HappyBodiesVita/status/682549425353273344</v>
      </c>
      <c r="E78" s="36" t="str">
        <f t="shared" si="40"/>
        <v>https://twitter.com/HappyBodiesVita/status/682549425353273344</v>
      </c>
      <c r="F78" s="35"/>
      <c r="G78" s="35"/>
      <c r="H78" s="35"/>
    </row>
    <row r="79">
      <c r="A79" s="7" t="s">
        <v>738</v>
      </c>
      <c r="B79" s="7" t="s">
        <v>739</v>
      </c>
      <c r="C79" s="7" t="s">
        <v>740</v>
      </c>
      <c r="D79" s="23" t="str">
        <f t="shared" ref="D79:E79" si="41">HYPERLINK("https://twitter.com/heru41/status/682402557625561088","https://twitter.com/heru41/status/682402557625561088")</f>
        <v>https://twitter.com/heru41/status/682402557625561088</v>
      </c>
      <c r="E79" s="23" t="str">
        <f t="shared" si="41"/>
        <v>https://twitter.com/heru41/status/682402557625561088</v>
      </c>
      <c r="F79" s="22">
        <v>1.0</v>
      </c>
      <c r="G79" s="22">
        <v>2.0</v>
      </c>
      <c r="H79" s="34">
        <v>42369.0</v>
      </c>
    </row>
    <row r="80">
      <c r="A80" s="7" t="s">
        <v>741</v>
      </c>
      <c r="B80" s="7" t="s">
        <v>742</v>
      </c>
      <c r="C80" s="7" t="s">
        <v>743</v>
      </c>
      <c r="D80" s="23" t="str">
        <f t="shared" ref="D80:E80" si="42">HYPERLINK("https://twitter.com/IntechraHealth/status/676944492172283905","https://twitter.com/IntechraHealth/status/676944492172283905")</f>
        <v>https://twitter.com/IntechraHealth/status/676944492172283905</v>
      </c>
      <c r="E80" s="23" t="str">
        <f t="shared" si="42"/>
        <v>https://twitter.com/IntechraHealth/status/676944492172283905</v>
      </c>
      <c r="F80" s="22">
        <v>1.0</v>
      </c>
      <c r="G80" s="22">
        <v>0.0</v>
      </c>
      <c r="H80" s="34">
        <v>42354.0</v>
      </c>
    </row>
    <row r="81">
      <c r="A81" s="7" t="s">
        <v>744</v>
      </c>
      <c r="B81" s="7" t="s">
        <v>745</v>
      </c>
      <c r="C81" s="7" t="s">
        <v>746</v>
      </c>
      <c r="D81" s="23" t="str">
        <f t="shared" ref="D81:E81" si="43">HYPERLINK("https://twitter.com/DrFeliceGersh/status/676839954350276609","https://twitter.com/DrFeliceGersh/status/676839954350276609")</f>
        <v>https://twitter.com/DrFeliceGersh/status/676839954350276609</v>
      </c>
      <c r="E81" s="23" t="str">
        <f t="shared" si="43"/>
        <v>https://twitter.com/DrFeliceGersh/status/676839954350276609</v>
      </c>
      <c r="F81" s="22">
        <v>1.0</v>
      </c>
      <c r="G81" s="22">
        <v>1.0</v>
      </c>
      <c r="H81" s="34">
        <v>42354.0</v>
      </c>
    </row>
    <row r="82" ht="15.75" customHeight="1">
      <c r="A82" s="38" t="s">
        <v>747</v>
      </c>
      <c r="B82" s="38" t="s">
        <v>748</v>
      </c>
      <c r="C82" s="38" t="s">
        <v>749</v>
      </c>
      <c r="D82" s="39" t="str">
        <f>HYPERLINK("https://twitter.com/autismepi/status/725637323535294464","https://twitter.com/autismepi/status/725637323535294464")</f>
        <v>https://twitter.com/autismepi/status/725637323535294464</v>
      </c>
      <c r="E82" s="39" t="str">
        <f>HYPERLINK("http://www.ncbi.nlm.nih.gov/pubmed/25607892","http://www.ncbi.nlm.nih.gov/pubmed/25607892")</f>
        <v>http://www.ncbi.nlm.nih.gov/pubmed/25607892</v>
      </c>
      <c r="F82" s="32">
        <v>0.0</v>
      </c>
      <c r="G82" s="32">
        <v>0.0</v>
      </c>
      <c r="H82" s="40">
        <v>42488.0</v>
      </c>
    </row>
    <row r="83" ht="15.75" customHeight="1">
      <c r="A83" s="38" t="s">
        <v>750</v>
      </c>
      <c r="B83" s="38" t="s">
        <v>751</v>
      </c>
      <c r="C83" s="38" t="s">
        <v>752</v>
      </c>
      <c r="D83" s="39" t="str">
        <f>HYPERLINK("https://twitter.com/EnvirHealthNews/status/725333743641178112","https://twitter.com/EnvirHealthNews/status/725333743641178112")</f>
        <v>https://twitter.com/EnvirHealthNews/status/725333743641178112</v>
      </c>
      <c r="E83" s="39" t="str">
        <f>HYPERLINK("https://t.co/KRyVvadzdw","https://t.co/KRyVvadzdw")</f>
        <v>https://t.co/KRyVvadzdw</v>
      </c>
      <c r="F83" s="32">
        <v>0.0</v>
      </c>
      <c r="G83" s="32">
        <v>1.0</v>
      </c>
      <c r="H83" s="40">
        <v>42487.0</v>
      </c>
    </row>
    <row r="84" ht="15.75" customHeight="1">
      <c r="A84" s="38" t="s">
        <v>753</v>
      </c>
      <c r="B84" s="38" t="s">
        <v>754</v>
      </c>
      <c r="C84" s="38" t="s">
        <v>755</v>
      </c>
      <c r="D84" s="39" t="str">
        <f>HYPERLINK("https://twitter.com/purescapes1/status/725310075942916096","https://twitter.com/purescapes1/status/725310075942916096")</f>
        <v>https://twitter.com/purescapes1/status/725310075942916096</v>
      </c>
      <c r="E84" s="39" t="str">
        <f>HYPERLINK("https://t.co/a78T0IdKWi","https://t.co/a78T0IdKWi")</f>
        <v>https://t.co/a78T0IdKWi</v>
      </c>
      <c r="F84" s="32">
        <v>0.0</v>
      </c>
      <c r="G84" s="32">
        <v>0.0</v>
      </c>
      <c r="H84" s="40">
        <v>42487.0</v>
      </c>
    </row>
    <row r="85" ht="15.75" customHeight="1">
      <c r="A85" s="38" t="s">
        <v>756</v>
      </c>
      <c r="B85" s="38" t="s">
        <v>757</v>
      </c>
      <c r="C85" s="38" t="s">
        <v>758</v>
      </c>
      <c r="D85" s="39" t="str">
        <f>HYPERLINK("https://twitter.com/lbergkamp/status/725245078269210624","https://twitter.com/lbergkamp/status/725245078269210624")</f>
        <v>https://twitter.com/lbergkamp/status/725245078269210624</v>
      </c>
      <c r="E85" s="39" t="str">
        <f>HYPERLINK("https://t.co/rG5lwuFRIg","https://t.co/rG5lwuFRIg")</f>
        <v>https://t.co/rG5lwuFRIg</v>
      </c>
      <c r="F85" s="32">
        <v>0.0</v>
      </c>
      <c r="G85" s="32">
        <v>0.0</v>
      </c>
      <c r="H85" s="40">
        <v>42487.0</v>
      </c>
    </row>
    <row r="86" ht="15.75" customHeight="1">
      <c r="A86" s="38" t="s">
        <v>747</v>
      </c>
      <c r="B86" s="38" t="s">
        <v>748</v>
      </c>
      <c r="C86" s="38" t="s">
        <v>759</v>
      </c>
      <c r="D86" s="39" t="str">
        <f>HYPERLINK("https://twitter.com/autismepi/status/725108958621474816","https://twitter.com/autismepi/status/725108958621474816")</f>
        <v>https://twitter.com/autismepi/status/725108958621474816</v>
      </c>
      <c r="E86" s="39" t="str">
        <f>HYPERLINK("https://t.co/ycwDr5D93I","https://t.co/ycwDr5D93I")</f>
        <v>https://t.co/ycwDr5D93I</v>
      </c>
      <c r="F86" s="32">
        <v>2.0</v>
      </c>
      <c r="G86" s="32">
        <v>0.0</v>
      </c>
      <c r="H86" s="40">
        <v>42486.0</v>
      </c>
    </row>
    <row r="87" ht="15.75" customHeight="1">
      <c r="A87" s="38" t="s">
        <v>747</v>
      </c>
      <c r="B87" s="38" t="s">
        <v>748</v>
      </c>
      <c r="C87" s="38" t="s">
        <v>760</v>
      </c>
      <c r="D87" s="39" t="str">
        <f>HYPERLINK("https://twitter.com/autismepi/status/725103781252337664","https://twitter.com/autismepi/status/725103781252337664")</f>
        <v>https://twitter.com/autismepi/status/725103781252337664</v>
      </c>
      <c r="E87" s="39" t="str">
        <f>HYPERLINK("https://t.co/ycwDr5D93I","https://t.co/ycwDr5D93I , https://t.co/saTJxXL0NU , https://t.co/MgoQjzvqr5")</f>
        <v>https://t.co/ycwDr5D93I , https://t.co/saTJxXL0NU , https://t.co/MgoQjzvqr5</v>
      </c>
      <c r="F87" s="32">
        <v>0.0</v>
      </c>
      <c r="G87" s="32">
        <v>1.0</v>
      </c>
      <c r="H87" s="40">
        <v>42486.0</v>
      </c>
    </row>
    <row r="88" ht="15.75" customHeight="1">
      <c r="A88" s="38" t="s">
        <v>761</v>
      </c>
      <c r="B88" s="38" t="s">
        <v>762</v>
      </c>
      <c r="C88" s="38" t="s">
        <v>763</v>
      </c>
      <c r="D88" s="39" t="str">
        <f>HYPERLINK("https://twitter.com/che_for_science/status/725054574550241280","https://twitter.com/che_for_science/status/725054574550241280")</f>
        <v>https://twitter.com/che_for_science/status/725054574550241280</v>
      </c>
      <c r="E88" s="39" t="str">
        <f>HYPERLINK("https://t.co/LaCFEBDAY5","https://t.co/LaCFEBDAY5")</f>
        <v>https://t.co/LaCFEBDAY5</v>
      </c>
      <c r="F88" s="32">
        <v>2.0</v>
      </c>
      <c r="G88" s="32">
        <v>1.0</v>
      </c>
      <c r="H88" s="40">
        <v>42486.0</v>
      </c>
    </row>
    <row r="89" ht="15.75" customHeight="1">
      <c r="A89" s="38" t="s">
        <v>764</v>
      </c>
      <c r="B89" s="41" t="s">
        <v>765</v>
      </c>
      <c r="C89" s="42"/>
      <c r="D89" s="39" t="str">
        <f>HYPERLINK("https://twitter.com/straitgateactgp/status/725050373480845314","https://twitter.com/straitgateactgp/status/725050373480845314")</f>
        <v>https://twitter.com/straitgateactgp/status/725050373480845314</v>
      </c>
      <c r="E89" s="39" t="str">
        <f>HYPERLINK("https://t.co/uebvQHxwd1","https://t.co/uebvQHxwd1")</f>
        <v>https://t.co/uebvQHxwd1</v>
      </c>
      <c r="F89" s="32">
        <v>5.0</v>
      </c>
      <c r="G89" s="32">
        <v>1.0</v>
      </c>
      <c r="H89" s="40">
        <v>42486.0</v>
      </c>
    </row>
    <row r="90" ht="15.75" customHeight="1">
      <c r="A90" s="38" t="s">
        <v>766</v>
      </c>
      <c r="B90" s="38" t="s">
        <v>767</v>
      </c>
      <c r="C90" s="38" t="s">
        <v>768</v>
      </c>
      <c r="D90" s="39" t="str">
        <f>HYPERLINK("https://twitter.com/RNA_seq/status/724902137587716099","https://twitter.com/RNA_seq/status/724902137587716099")</f>
        <v>https://twitter.com/RNA_seq/status/724902137587716099</v>
      </c>
      <c r="E90" s="39" t="str">
        <f>HYPERLINK("https://t.co/Ix0U3JpHZo","https://t.co/Ix0U3JpHZo")</f>
        <v>https://t.co/Ix0U3JpHZo</v>
      </c>
      <c r="F90" s="32">
        <v>0.0</v>
      </c>
      <c r="G90" s="32">
        <v>0.0</v>
      </c>
      <c r="H90" s="40">
        <v>42486.0</v>
      </c>
    </row>
    <row r="91" ht="15.75" customHeight="1">
      <c r="A91" s="38" t="s">
        <v>639</v>
      </c>
      <c r="B91" s="38" t="s">
        <v>769</v>
      </c>
      <c r="C91" s="38" t="s">
        <v>641</v>
      </c>
      <c r="D91" s="39" t="str">
        <f>HYPERLINK("https://twitter.com/FarmFairyCrafts/status/724760956509798400","https://twitter.com/FarmFairyCrafts/status/724760956509798400")</f>
        <v>https://twitter.com/FarmFairyCrafts/status/724760956509798400</v>
      </c>
      <c r="E91" s="39" t="str">
        <f>HYPERLINK("https://t.co/URdEqJrLIx","https://t.co/URdEqJrLIx")</f>
        <v>https://t.co/URdEqJrLIx</v>
      </c>
      <c r="F91" s="32">
        <v>1.0</v>
      </c>
      <c r="G91" s="32">
        <v>0.0</v>
      </c>
      <c r="H91" s="40">
        <v>42485.0</v>
      </c>
    </row>
    <row r="92" ht="15.75" customHeight="1">
      <c r="A92" s="38" t="s">
        <v>770</v>
      </c>
      <c r="B92" s="38" t="s">
        <v>771</v>
      </c>
      <c r="C92" s="38" t="s">
        <v>772</v>
      </c>
      <c r="D92" s="39" t="str">
        <f>HYPERLINK("https://twitter.com/scienmag/status/724652145107148800","https://twitter.com/scienmag/status/724652145107148800")</f>
        <v>https://twitter.com/scienmag/status/724652145107148800</v>
      </c>
      <c r="E92" s="39" t="str">
        <f>HYPERLINK("https://t.co/PDCQC12akg","https://t.co/PDCQC12akg")</f>
        <v>https://t.co/PDCQC12akg</v>
      </c>
      <c r="F92" s="32">
        <v>2.0</v>
      </c>
      <c r="G92" s="32">
        <v>7.0</v>
      </c>
      <c r="H92" s="40">
        <v>42485.0</v>
      </c>
    </row>
    <row r="93" ht="15.75" customHeight="1">
      <c r="A93" s="38" t="s">
        <v>773</v>
      </c>
      <c r="B93" s="38" t="s">
        <v>774</v>
      </c>
      <c r="C93" s="38" t="s">
        <v>775</v>
      </c>
      <c r="D93" s="39" t="str">
        <f>HYPERLINK("https://twitter.com/sciencecodex/status/724615326411812864","https://twitter.com/sciencecodex/status/724615326411812864")</f>
        <v>https://twitter.com/sciencecodex/status/724615326411812864</v>
      </c>
      <c r="E93" s="39" t="str">
        <f>HYPERLINK("https://t.co/9tNbC5mCkA","https://t.co/9tNbC5mCkA")</f>
        <v>https://t.co/9tNbC5mCkA</v>
      </c>
      <c r="F93" s="32">
        <v>0.0</v>
      </c>
      <c r="G93" s="32">
        <v>0.0</v>
      </c>
      <c r="H93" s="40">
        <v>42485.0</v>
      </c>
    </row>
    <row r="94" ht="15.75" customHeight="1">
      <c r="A94" s="38" t="s">
        <v>776</v>
      </c>
      <c r="B94" s="38" t="s">
        <v>777</v>
      </c>
      <c r="C94" s="38" t="s">
        <v>778</v>
      </c>
      <c r="D94" s="39" t="str">
        <f>HYPERLINK("https://twitter.com/HeleneAJBour/status/724565703710351360","https://twitter.com/HeleneAJBour/status/724565703710351360")</f>
        <v>https://twitter.com/HeleneAJBour/status/724565703710351360</v>
      </c>
      <c r="E94" s="39" t="str">
        <f>HYPERLINK("https://t.co/vPuTG71GgT","https://t.co/vPuTG71GgT")</f>
        <v>https://t.co/vPuTG71GgT</v>
      </c>
      <c r="F94" s="32">
        <v>0.0</v>
      </c>
      <c r="G94" s="32">
        <v>0.0</v>
      </c>
      <c r="H94" s="40">
        <v>42485.0</v>
      </c>
    </row>
    <row r="95" ht="15.75" customHeight="1">
      <c r="A95" s="38" t="s">
        <v>779</v>
      </c>
      <c r="B95" s="38" t="s">
        <v>780</v>
      </c>
      <c r="C95" s="38" t="s">
        <v>781</v>
      </c>
      <c r="D95" s="39" t="str">
        <f>HYPERLINK("https://twitter.com/GeriZatcoff/status/724283807772241921","https://twitter.com/GeriZatcoff/status/724283807772241921")</f>
        <v>https://twitter.com/GeriZatcoff/status/724283807772241921</v>
      </c>
      <c r="E95" s="39" t="str">
        <f>HYPERLINK("https://t.co/R40g8NRVXO","https://t.co/R40g8NRVXO")</f>
        <v>https://t.co/R40g8NRVXO</v>
      </c>
      <c r="F95" s="32">
        <v>1.0</v>
      </c>
      <c r="G95" s="32">
        <v>0.0</v>
      </c>
      <c r="H95" s="40">
        <v>42484.0</v>
      </c>
    </row>
    <row r="96" ht="15.75" customHeight="1">
      <c r="A96" s="38" t="s">
        <v>782</v>
      </c>
      <c r="B96" s="38" t="s">
        <v>783</v>
      </c>
      <c r="C96" s="38" t="s">
        <v>784</v>
      </c>
      <c r="D96" s="39" t="str">
        <f>HYPERLINK("https://twitter.com/SimplyPureOrg/status/722894028560175107","https://twitter.com/SimplyPureOrg/status/722894028560175107")</f>
        <v>https://twitter.com/SimplyPureOrg/status/722894028560175107</v>
      </c>
      <c r="E96" s="39" t="str">
        <f>HYPERLINK("https://pbs.twimg.com/media/Cgg8SF_W4AAeyT0.jpg","https://pbs.twimg.com/media/Cgg8SF_W4AAeyT0.jpg")</f>
        <v>https://pbs.twimg.com/media/Cgg8SF_W4AAeyT0.jpg</v>
      </c>
      <c r="F96" s="32">
        <v>3.0</v>
      </c>
      <c r="G96" s="32">
        <v>3.0</v>
      </c>
      <c r="H96" s="40">
        <v>42480.0</v>
      </c>
    </row>
    <row r="97" ht="15.75" customHeight="1">
      <c r="A97" s="38" t="s">
        <v>785</v>
      </c>
      <c r="B97" s="38" t="s">
        <v>786</v>
      </c>
      <c r="C97" s="38" t="s">
        <v>787</v>
      </c>
      <c r="D97" s="39" t="str">
        <f>HYPERLINK("https://twitter.com/LaraBriden/status/722891770929946625","https://twitter.com/LaraBriden/status/722891770929946625")</f>
        <v>https://twitter.com/LaraBriden/status/722891770929946625</v>
      </c>
      <c r="E97" s="39" t="str">
        <f>HYPERLINK("https://t.co/Ygy6Bv58zl","https://t.co/Ygy6Bv58zl")</f>
        <v>https://t.co/Ygy6Bv58zl</v>
      </c>
      <c r="F97" s="32">
        <v>2.0</v>
      </c>
      <c r="G97" s="32">
        <v>5.0</v>
      </c>
      <c r="H97" s="40">
        <v>42480.0</v>
      </c>
    </row>
    <row r="98" ht="15.75" customHeight="1">
      <c r="A98" s="38" t="s">
        <v>788</v>
      </c>
      <c r="B98" s="38" t="s">
        <v>789</v>
      </c>
      <c r="C98" s="38" t="s">
        <v>790</v>
      </c>
      <c r="D98" s="39" t="str">
        <f>HYPERLINK("https://twitter.com/Olivefarmer/status/721893868027809792","https://twitter.com/Olivefarmer/status/721893868027809792")</f>
        <v>https://twitter.com/Olivefarmer/status/721893868027809792</v>
      </c>
      <c r="E98" s="38" t="s">
        <v>791</v>
      </c>
      <c r="F98" s="32">
        <v>0.0</v>
      </c>
      <c r="G98" s="32">
        <v>1.0</v>
      </c>
      <c r="H98" s="40">
        <v>42477.0</v>
      </c>
    </row>
    <row r="99" ht="15.75" customHeight="1">
      <c r="A99" s="38" t="s">
        <v>747</v>
      </c>
      <c r="B99" s="38" t="s">
        <v>748</v>
      </c>
      <c r="C99" s="38" t="s">
        <v>792</v>
      </c>
      <c r="D99" s="39" t="str">
        <f>HYPERLINK("https://twitter.com/autismepi/status/721132698111229952","https://twitter.com/autismepi/status/721132698111229952")</f>
        <v>https://twitter.com/autismepi/status/721132698111229952</v>
      </c>
      <c r="E99" s="38" t="s">
        <v>791</v>
      </c>
      <c r="F99" s="32">
        <v>0.0</v>
      </c>
      <c r="G99" s="32">
        <v>0.0</v>
      </c>
      <c r="H99" s="40">
        <v>42475.0</v>
      </c>
    </row>
    <row r="100" ht="15.75" customHeight="1">
      <c r="A100" s="38" t="s">
        <v>793</v>
      </c>
      <c r="B100" s="38" t="s">
        <v>794</v>
      </c>
      <c r="C100" s="38" t="s">
        <v>795</v>
      </c>
      <c r="D100" s="39" t="str">
        <f>HYPERLINK("https://twitter.com/LifekindSarah/status/720379473288253440","https://twitter.com/LifekindSarah/status/720379473288253440")</f>
        <v>https://twitter.com/LifekindSarah/status/720379473288253440</v>
      </c>
      <c r="E100" s="39" t="str">
        <f>HYPERLINK("https://t.co/Ttn2tvwtxt","https://t.co/Ttn2tvwtxt")</f>
        <v>https://t.co/Ttn2tvwtxt</v>
      </c>
      <c r="F100" s="32">
        <v>2.0</v>
      </c>
      <c r="G100" s="32">
        <v>0.0</v>
      </c>
      <c r="H100" s="40">
        <v>42473.0</v>
      </c>
    </row>
    <row r="101" ht="15.75" customHeight="1">
      <c r="A101" s="38" t="s">
        <v>796</v>
      </c>
      <c r="B101" s="38" t="s">
        <v>797</v>
      </c>
      <c r="C101" s="38" t="s">
        <v>798</v>
      </c>
      <c r="D101" s="39" t="str">
        <f>HYPERLINK("https://twitter.com/ExecCanuck/status/720329509396819968","https://twitter.com/ExecCanuck/status/720329509396819968")</f>
        <v>https://twitter.com/ExecCanuck/status/720329509396819968</v>
      </c>
      <c r="E101" s="39" t="str">
        <f>HYPERLINK("https://pbs.twimg.com/media/Cf8f3vjUkAAL2aw.jpg","https://pbs.twimg.com/media/Cf8f3vjUkAAL2aw.jpg")</f>
        <v>https://pbs.twimg.com/media/Cf8f3vjUkAAL2aw.jpg</v>
      </c>
      <c r="F101" s="32">
        <v>2.0</v>
      </c>
      <c r="G101" s="32">
        <v>6.0</v>
      </c>
      <c r="H101" s="40">
        <v>42473.0</v>
      </c>
    </row>
    <row r="102" ht="15.75" customHeight="1">
      <c r="A102" s="38" t="s">
        <v>799</v>
      </c>
      <c r="B102" s="38" t="s">
        <v>800</v>
      </c>
      <c r="C102" s="38" t="s">
        <v>801</v>
      </c>
      <c r="D102" s="39" t="str">
        <f>HYPERLINK("https://twitter.com/SustainaButter/status/719957328171118592","https://twitter.com/SustainaButter/status/719957328171118592")</f>
        <v>https://twitter.com/SustainaButter/status/719957328171118592</v>
      </c>
      <c r="E102" s="39" t="str">
        <f>HYPERLINK("https://t.co/bDgn2yhb5R","https://t.co/bDgn2yhb5R")</f>
        <v>https://t.co/bDgn2yhb5R</v>
      </c>
      <c r="F102" s="32">
        <v>0.0</v>
      </c>
      <c r="G102" s="32">
        <v>0.0</v>
      </c>
      <c r="H102" s="40">
        <v>42472.0</v>
      </c>
    </row>
    <row r="103" ht="15.75" customHeight="1">
      <c r="A103" s="38" t="s">
        <v>802</v>
      </c>
      <c r="B103" s="38" t="s">
        <v>803</v>
      </c>
      <c r="C103" s="38" t="s">
        <v>804</v>
      </c>
      <c r="D103" s="39" t="str">
        <f>HYPERLINK("https://twitter.com/WilliBroeren/status/720033491430334464","https://twitter.com/WilliBroeren/status/720033491430334464")</f>
        <v>https://twitter.com/WilliBroeren/status/720033491430334464</v>
      </c>
      <c r="E103" s="39" t="str">
        <f>HYPERLINK("https://t.co/z11NStJJR2","https://t.co/z11NStJJR2")</f>
        <v>https://t.co/z11NStJJR2</v>
      </c>
      <c r="F103" s="32">
        <v>0.0</v>
      </c>
      <c r="G103" s="32">
        <v>1.0</v>
      </c>
      <c r="H103" s="40">
        <v>42472.0</v>
      </c>
    </row>
    <row r="104" ht="15.75" customHeight="1">
      <c r="A104" s="38" t="s">
        <v>805</v>
      </c>
      <c r="B104" s="38" t="s">
        <v>806</v>
      </c>
      <c r="C104" s="38" t="s">
        <v>807</v>
      </c>
      <c r="D104" s="39" t="str">
        <f>HYPERLINK("https://twitter.com/GrumpybaldProf/status/719185452666892289","https://twitter.com/GrumpybaldProf/status/719185452666892289")</f>
        <v>https://twitter.com/GrumpybaldProf/status/719185452666892289</v>
      </c>
      <c r="E104" s="39" t="str">
        <f>HYPERLINK("https://t.co/lcCsHK8ehk","https://t.co/lcCsHK8ehk")</f>
        <v>https://t.co/lcCsHK8ehk</v>
      </c>
      <c r="F104" s="32">
        <v>0.0</v>
      </c>
      <c r="G104" s="32">
        <v>0.0</v>
      </c>
      <c r="H104" s="40">
        <v>42470.0</v>
      </c>
    </row>
    <row r="105" ht="15.75" customHeight="1">
      <c r="A105" s="38" t="s">
        <v>808</v>
      </c>
      <c r="B105" s="38" t="s">
        <v>809</v>
      </c>
      <c r="C105" s="38" t="s">
        <v>810</v>
      </c>
      <c r="D105" s="39" t="str">
        <f>HYPERLINK("https://twitter.com/TerriHansen/status/716316110371446784","https://twitter.com/TerriHansen/status/716316110371446784")</f>
        <v>https://twitter.com/TerriHansen/status/716316110371446784</v>
      </c>
      <c r="E105" s="39" t="str">
        <f>HYPERLINK("https://t.co/zhbV8uqgur","https://t.co/zhbV8uqgur")</f>
        <v>https://t.co/zhbV8uqgur</v>
      </c>
      <c r="F105" s="32">
        <v>10.0</v>
      </c>
      <c r="G105" s="32">
        <v>8.0</v>
      </c>
      <c r="H105" s="40">
        <v>42462.0</v>
      </c>
    </row>
    <row r="106" ht="15.75" customHeight="1">
      <c r="A106" s="38" t="s">
        <v>811</v>
      </c>
      <c r="B106" s="38" t="s">
        <v>812</v>
      </c>
      <c r="C106" s="38" t="s">
        <v>813</v>
      </c>
      <c r="D106" s="39" t="str">
        <f>HYPERLINK("https://twitter.com/LaurierBiology/status/712996986983677952","https://twitter.com/LaurierBiology/status/712996986983677952")</f>
        <v>https://twitter.com/LaurierBiology/status/712996986983677952</v>
      </c>
      <c r="E106" s="39" t="str">
        <f>HYPERLINK("https://pbs.twimg.com/media/CeUS-uIUEAATheG.jpg","https://pbs.twimg.com/media/CeUS-uIUEAATheG.jpg")</f>
        <v>https://pbs.twimg.com/media/CeUS-uIUEAATheG.jpg</v>
      </c>
      <c r="F106" s="32">
        <v>0.0</v>
      </c>
      <c r="G106" s="32">
        <v>1.0</v>
      </c>
      <c r="H106" s="40">
        <v>42453.0</v>
      </c>
    </row>
    <row r="107" ht="15.75" customHeight="1">
      <c r="A107" s="38" t="s">
        <v>611</v>
      </c>
      <c r="B107" s="38" t="s">
        <v>814</v>
      </c>
      <c r="C107" s="38" t="s">
        <v>815</v>
      </c>
      <c r="D107" s="39" t="str">
        <f>HYPERLINK("https://twitter.com/GiesAndreas/status/712546699781279744","https://twitter.com/GiesAndreas/status/712546699781279744")</f>
        <v>https://twitter.com/GiesAndreas/status/712546699781279744</v>
      </c>
      <c r="E107" s="39" t="str">
        <f>HYPERLINK("https://twitter.com/medpagetoday/status/712413559280570368","https://twitter.com/medpagetoday/status/712413559280570368")</f>
        <v>https://twitter.com/medpagetoday/status/712413559280570368</v>
      </c>
      <c r="F107" s="32">
        <v>3.0</v>
      </c>
      <c r="G107" s="32">
        <v>3.0</v>
      </c>
      <c r="H107" s="40">
        <v>42452.0</v>
      </c>
    </row>
    <row r="108" ht="15.75" customHeight="1">
      <c r="A108" s="38" t="s">
        <v>816</v>
      </c>
      <c r="B108" s="38" t="s">
        <v>817</v>
      </c>
      <c r="C108" s="38" t="s">
        <v>818</v>
      </c>
      <c r="D108" s="39" t="str">
        <f>HYPERLINK("https://twitter.com/OrganicEnthuse/status/707560857744629760","https://twitter.com/OrganicEnthuse/status/707560857744629760")</f>
        <v>https://twitter.com/OrganicEnthuse/status/707560857744629760</v>
      </c>
      <c r="E108" s="39" t="str">
        <f>HYPERLINK("https://t.co/OdVm1sopVI","https://t.co/OdVm1sopVI")</f>
        <v>https://t.co/OdVm1sopVI</v>
      </c>
      <c r="F108" s="32">
        <v>1.0</v>
      </c>
      <c r="G108" s="32">
        <v>1.0</v>
      </c>
      <c r="H108" s="40">
        <v>42438.0</v>
      </c>
    </row>
    <row r="109" ht="15.75" customHeight="1">
      <c r="A109" s="38" t="s">
        <v>819</v>
      </c>
      <c r="B109" s="38" t="s">
        <v>820</v>
      </c>
      <c r="C109" s="38" t="s">
        <v>821</v>
      </c>
      <c r="D109" s="39" t="str">
        <f>HYPERLINK("https://twitter.com/Phyrra/status/703308638241361920","https://twitter.com/Phyrra/status/703308638241361920")</f>
        <v>https://twitter.com/Phyrra/status/703308638241361920</v>
      </c>
      <c r="E109" s="39" t="str">
        <f>HYPERLINK("https://t.co/kassoqQh9c","https://t.co/kassoqQh9c")</f>
        <v>https://t.co/kassoqQh9c</v>
      </c>
      <c r="F109" s="32">
        <v>1.0</v>
      </c>
      <c r="G109" s="32">
        <v>1.0</v>
      </c>
      <c r="H109" s="40">
        <v>42426.0</v>
      </c>
    </row>
    <row r="110" ht="15.75" customHeight="1">
      <c r="A110" s="38" t="s">
        <v>822</v>
      </c>
      <c r="B110" s="38" t="s">
        <v>823</v>
      </c>
      <c r="C110" s="38" t="s">
        <v>824</v>
      </c>
      <c r="D110" s="39" t="str">
        <f>HYPERLINK("https://twitter.com/LoriAnnBurd/status/702290850093490176","https://twitter.com/LoriAnnBurd/status/702290850093490176")</f>
        <v>https://twitter.com/LoriAnnBurd/status/702290850093490176</v>
      </c>
      <c r="E110" s="39" t="str">
        <f>HYPERLINK("https://t.co/nF57uSSxFt","https://t.co/nF57uSSxFt")</f>
        <v>https://t.co/nF57uSSxFt</v>
      </c>
      <c r="F110" s="32">
        <v>26.0</v>
      </c>
      <c r="G110" s="32">
        <v>8.0</v>
      </c>
      <c r="H110" s="40">
        <v>42423.0</v>
      </c>
    </row>
    <row r="111" ht="15.75" customHeight="1">
      <c r="A111" s="38" t="s">
        <v>825</v>
      </c>
      <c r="B111" s="38" t="s">
        <v>826</v>
      </c>
      <c r="C111" s="38" t="s">
        <v>827</v>
      </c>
      <c r="D111" s="39" t="str">
        <f>HYPERLINK("https://twitter.com/JZDeity/status/691356078420787200","https://twitter.com/JZDeity/status/691356078420787200")</f>
        <v>https://twitter.com/JZDeity/status/691356078420787200</v>
      </c>
      <c r="E111" s="38" t="s">
        <v>791</v>
      </c>
      <c r="F111" s="32">
        <v>0.0</v>
      </c>
      <c r="G111" s="32">
        <v>0.0</v>
      </c>
      <c r="H111" s="40">
        <v>42393.0</v>
      </c>
    </row>
    <row r="112">
      <c r="A112" s="20"/>
      <c r="B112" s="20"/>
      <c r="C112" s="20"/>
      <c r="D112" s="20"/>
      <c r="E112" s="20"/>
      <c r="H112" s="20"/>
    </row>
    <row r="113">
      <c r="A113" s="20"/>
      <c r="B113" s="20"/>
      <c r="C113" s="20"/>
      <c r="D113" s="20"/>
      <c r="E113" s="20"/>
      <c r="H113" s="20"/>
    </row>
    <row r="114">
      <c r="A114" s="20"/>
      <c r="B114" s="20"/>
      <c r="C114" s="20"/>
      <c r="D114" s="20"/>
      <c r="E114" s="20"/>
      <c r="H114" s="20"/>
    </row>
    <row r="115">
      <c r="A115" s="20"/>
      <c r="B115" s="20"/>
      <c r="C115" s="20"/>
      <c r="D115" s="20"/>
      <c r="E115" s="20"/>
      <c r="H115" s="20"/>
    </row>
    <row r="116">
      <c r="A116" s="20"/>
      <c r="B116" s="20"/>
      <c r="C116" s="20"/>
      <c r="D116" s="20"/>
      <c r="E116" s="20"/>
      <c r="H116" s="20"/>
    </row>
    <row r="117">
      <c r="A117" s="20"/>
      <c r="B117" s="20"/>
      <c r="C117" s="20"/>
      <c r="D117" s="20"/>
      <c r="E117" s="20"/>
      <c r="H117" s="20"/>
    </row>
    <row r="118">
      <c r="A118" s="20"/>
      <c r="B118" s="20"/>
      <c r="C118" s="20"/>
      <c r="D118" s="20"/>
      <c r="E118" s="20"/>
      <c r="H118" s="20"/>
    </row>
    <row r="119">
      <c r="A119" s="20"/>
      <c r="B119" s="20"/>
      <c r="C119" s="20"/>
      <c r="D119" s="20"/>
      <c r="E119" s="20"/>
      <c r="H119" s="20"/>
    </row>
    <row r="120">
      <c r="A120" s="20"/>
      <c r="B120" s="20"/>
      <c r="C120" s="20"/>
      <c r="D120" s="20"/>
      <c r="E120" s="20"/>
      <c r="H120" s="20"/>
    </row>
    <row r="121">
      <c r="A121" s="20"/>
      <c r="B121" s="20"/>
      <c r="C121" s="20"/>
      <c r="D121" s="20"/>
      <c r="E121" s="20"/>
      <c r="H121" s="20"/>
    </row>
    <row r="122">
      <c r="A122" s="20"/>
      <c r="B122" s="20"/>
      <c r="C122" s="20"/>
      <c r="D122" s="20"/>
      <c r="E122" s="20"/>
      <c r="H122" s="20"/>
    </row>
    <row r="123">
      <c r="A123" s="20"/>
      <c r="B123" s="20"/>
      <c r="C123" s="20"/>
      <c r="D123" s="20"/>
      <c r="E123" s="20"/>
      <c r="H123" s="20"/>
    </row>
    <row r="124">
      <c r="A124" s="20"/>
      <c r="B124" s="20"/>
      <c r="C124" s="20"/>
      <c r="D124" s="20"/>
      <c r="E124" s="20"/>
      <c r="H124" s="20"/>
    </row>
    <row r="125">
      <c r="A125" s="20"/>
      <c r="B125" s="20"/>
      <c r="C125" s="20"/>
      <c r="D125" s="20"/>
      <c r="E125" s="20"/>
      <c r="H125" s="20"/>
    </row>
    <row r="126">
      <c r="A126" s="20"/>
      <c r="B126" s="20"/>
      <c r="C126" s="20"/>
      <c r="D126" s="20"/>
      <c r="E126" s="20"/>
      <c r="H126" s="20"/>
    </row>
    <row r="127">
      <c r="A127" s="20"/>
      <c r="B127" s="20"/>
      <c r="C127" s="20"/>
      <c r="D127" s="20"/>
      <c r="E127" s="20"/>
      <c r="H127" s="20"/>
    </row>
    <row r="128">
      <c r="A128" s="20"/>
      <c r="B128" s="20"/>
      <c r="C128" s="20"/>
      <c r="D128" s="20"/>
      <c r="E128" s="20"/>
      <c r="H128" s="20"/>
    </row>
    <row r="129">
      <c r="A129" s="20"/>
      <c r="B129" s="20"/>
      <c r="C129" s="20"/>
      <c r="D129" s="20"/>
      <c r="E129" s="20"/>
      <c r="H129" s="20"/>
    </row>
    <row r="130">
      <c r="A130" s="20"/>
      <c r="B130" s="20"/>
      <c r="C130" s="20"/>
      <c r="D130" s="20"/>
      <c r="E130" s="20"/>
      <c r="H130" s="20"/>
    </row>
    <row r="131">
      <c r="A131" s="20"/>
      <c r="B131" s="20"/>
      <c r="C131" s="20"/>
      <c r="D131" s="20"/>
      <c r="E131" s="20"/>
      <c r="H131" s="20"/>
    </row>
    <row r="132">
      <c r="A132" s="20"/>
      <c r="B132" s="20"/>
      <c r="C132" s="20"/>
      <c r="D132" s="20"/>
      <c r="E132" s="20"/>
      <c r="H132" s="20"/>
    </row>
    <row r="133">
      <c r="A133" s="20"/>
      <c r="B133" s="20"/>
      <c r="C133" s="20"/>
      <c r="D133" s="20"/>
      <c r="E133" s="20"/>
      <c r="H133" s="20"/>
    </row>
    <row r="134">
      <c r="A134" s="20"/>
      <c r="B134" s="20"/>
      <c r="C134" s="20"/>
      <c r="D134" s="20"/>
      <c r="E134" s="20"/>
      <c r="H134" s="20"/>
    </row>
    <row r="135">
      <c r="A135" s="20"/>
      <c r="B135" s="20"/>
      <c r="C135" s="20"/>
      <c r="D135" s="20"/>
      <c r="E135" s="20"/>
      <c r="H135" s="20"/>
    </row>
    <row r="136">
      <c r="A136" s="20"/>
      <c r="B136" s="20"/>
      <c r="C136" s="20"/>
      <c r="D136" s="20"/>
      <c r="E136" s="20"/>
      <c r="H136" s="20"/>
    </row>
    <row r="137">
      <c r="A137" s="20"/>
      <c r="B137" s="20"/>
      <c r="C137" s="20"/>
      <c r="D137" s="20"/>
      <c r="E137" s="20"/>
      <c r="H137" s="20"/>
    </row>
    <row r="138">
      <c r="A138" s="20"/>
      <c r="B138" s="20"/>
      <c r="C138" s="20"/>
      <c r="D138" s="20"/>
      <c r="E138" s="20"/>
      <c r="H138" s="20"/>
    </row>
    <row r="139">
      <c r="A139" s="20"/>
      <c r="B139" s="20"/>
      <c r="C139" s="20"/>
      <c r="D139" s="20"/>
      <c r="E139" s="20"/>
      <c r="H139" s="20"/>
    </row>
    <row r="140">
      <c r="A140" s="20"/>
      <c r="B140" s="20"/>
      <c r="C140" s="20"/>
      <c r="D140" s="20"/>
      <c r="E140" s="20"/>
      <c r="H140" s="20"/>
    </row>
    <row r="141">
      <c r="A141" s="20"/>
      <c r="B141" s="20"/>
      <c r="C141" s="20"/>
      <c r="D141" s="20"/>
      <c r="E141" s="20"/>
      <c r="H141" s="20"/>
    </row>
    <row r="142">
      <c r="A142" s="20"/>
      <c r="B142" s="20"/>
      <c r="C142" s="20"/>
      <c r="D142" s="20"/>
      <c r="E142" s="20"/>
      <c r="H142" s="20"/>
    </row>
    <row r="143">
      <c r="A143" s="20"/>
      <c r="B143" s="20"/>
      <c r="C143" s="20"/>
      <c r="D143" s="20"/>
      <c r="E143" s="20"/>
      <c r="H143" s="20"/>
    </row>
    <row r="144">
      <c r="A144" s="20"/>
      <c r="B144" s="20"/>
      <c r="C144" s="20"/>
      <c r="D144" s="20"/>
      <c r="E144" s="20"/>
      <c r="H144" s="20"/>
    </row>
    <row r="145">
      <c r="A145" s="20"/>
      <c r="B145" s="20"/>
      <c r="C145" s="20"/>
      <c r="D145" s="20"/>
      <c r="E145" s="20"/>
      <c r="H145" s="20"/>
    </row>
    <row r="146">
      <c r="A146" s="20"/>
      <c r="B146" s="20"/>
      <c r="C146" s="20"/>
      <c r="D146" s="20"/>
      <c r="E146" s="20"/>
      <c r="H146" s="20"/>
    </row>
    <row r="147">
      <c r="A147" s="20"/>
      <c r="B147" s="20"/>
      <c r="C147" s="20"/>
      <c r="D147" s="20"/>
      <c r="E147" s="20"/>
      <c r="H147" s="20"/>
    </row>
    <row r="148">
      <c r="A148" s="20"/>
      <c r="B148" s="20"/>
      <c r="C148" s="20"/>
      <c r="D148" s="20"/>
      <c r="E148" s="20"/>
      <c r="H148" s="20"/>
    </row>
    <row r="149">
      <c r="A149" s="20"/>
      <c r="B149" s="20"/>
      <c r="C149" s="20"/>
      <c r="D149" s="20"/>
      <c r="E149" s="20"/>
      <c r="H149" s="20"/>
    </row>
    <row r="150">
      <c r="A150" s="20"/>
      <c r="B150" s="20"/>
      <c r="C150" s="20"/>
      <c r="D150" s="20"/>
      <c r="E150" s="20"/>
      <c r="H150" s="20"/>
    </row>
    <row r="151">
      <c r="A151" s="20"/>
      <c r="B151" s="20"/>
      <c r="C151" s="20"/>
      <c r="D151" s="20"/>
      <c r="E151" s="20"/>
      <c r="H151" s="20"/>
    </row>
    <row r="152">
      <c r="A152" s="20"/>
      <c r="B152" s="20"/>
      <c r="C152" s="20"/>
      <c r="D152" s="20"/>
      <c r="E152" s="20"/>
      <c r="H152" s="20"/>
    </row>
    <row r="153">
      <c r="A153" s="20"/>
      <c r="B153" s="20"/>
      <c r="C153" s="20"/>
      <c r="D153" s="20"/>
      <c r="E153" s="20"/>
      <c r="H153" s="20"/>
    </row>
    <row r="154">
      <c r="A154" s="20"/>
      <c r="B154" s="20"/>
      <c r="C154" s="20"/>
      <c r="D154" s="20"/>
      <c r="E154" s="20"/>
      <c r="H154" s="20"/>
    </row>
    <row r="155">
      <c r="A155" s="20"/>
      <c r="B155" s="20"/>
      <c r="C155" s="20"/>
      <c r="D155" s="20"/>
      <c r="E155" s="20"/>
      <c r="H155" s="20"/>
    </row>
    <row r="156">
      <c r="A156" s="20"/>
      <c r="B156" s="20"/>
      <c r="C156" s="20"/>
      <c r="D156" s="20"/>
      <c r="E156" s="20"/>
      <c r="H156" s="20"/>
    </row>
    <row r="157">
      <c r="A157" s="20"/>
      <c r="B157" s="20"/>
      <c r="C157" s="20"/>
      <c r="D157" s="20"/>
      <c r="E157" s="20"/>
      <c r="H157" s="20"/>
    </row>
    <row r="158">
      <c r="A158" s="20"/>
      <c r="B158" s="20"/>
      <c r="C158" s="20"/>
      <c r="D158" s="20"/>
      <c r="E158" s="20"/>
      <c r="H158" s="20"/>
    </row>
    <row r="159">
      <c r="A159" s="20"/>
      <c r="B159" s="20"/>
      <c r="C159" s="20"/>
      <c r="D159" s="20"/>
      <c r="E159" s="20"/>
      <c r="H159" s="20"/>
    </row>
    <row r="160">
      <c r="A160" s="20"/>
      <c r="B160" s="20"/>
      <c r="C160" s="20"/>
      <c r="D160" s="20"/>
      <c r="E160" s="20"/>
      <c r="H160" s="20"/>
    </row>
    <row r="161">
      <c r="A161" s="20"/>
      <c r="B161" s="20"/>
      <c r="C161" s="20"/>
      <c r="D161" s="20"/>
      <c r="E161" s="20"/>
      <c r="H161" s="20"/>
    </row>
    <row r="162">
      <c r="A162" s="20"/>
      <c r="B162" s="20"/>
      <c r="C162" s="20"/>
      <c r="D162" s="20"/>
      <c r="E162" s="20"/>
      <c r="H162" s="20"/>
    </row>
    <row r="163">
      <c r="A163" s="20"/>
      <c r="B163" s="20"/>
      <c r="C163" s="20"/>
      <c r="D163" s="20"/>
      <c r="E163" s="20"/>
      <c r="H163" s="20"/>
    </row>
    <row r="164">
      <c r="A164" s="20"/>
      <c r="B164" s="20"/>
      <c r="C164" s="20"/>
      <c r="D164" s="20"/>
      <c r="E164" s="20"/>
      <c r="H164" s="20"/>
    </row>
    <row r="165">
      <c r="A165" s="20"/>
      <c r="B165" s="20"/>
      <c r="C165" s="20"/>
      <c r="D165" s="20"/>
      <c r="E165" s="20"/>
      <c r="H165" s="20"/>
    </row>
    <row r="166">
      <c r="A166" s="20"/>
      <c r="B166" s="20"/>
      <c r="C166" s="20"/>
      <c r="D166" s="20"/>
      <c r="E166" s="20"/>
      <c r="H166" s="20"/>
    </row>
    <row r="167">
      <c r="A167" s="20"/>
      <c r="B167" s="20"/>
      <c r="C167" s="20"/>
      <c r="D167" s="20"/>
      <c r="E167" s="20"/>
      <c r="H167" s="20"/>
    </row>
    <row r="168">
      <c r="A168" s="20"/>
      <c r="B168" s="20"/>
      <c r="C168" s="20"/>
      <c r="D168" s="20"/>
      <c r="E168" s="20"/>
      <c r="H168" s="20"/>
    </row>
    <row r="169">
      <c r="A169" s="20"/>
      <c r="B169" s="20"/>
      <c r="C169" s="20"/>
      <c r="D169" s="20"/>
      <c r="E169" s="20"/>
      <c r="H169" s="20"/>
    </row>
    <row r="170">
      <c r="A170" s="20"/>
      <c r="B170" s="20"/>
      <c r="C170" s="20"/>
      <c r="D170" s="20"/>
      <c r="E170" s="20"/>
      <c r="H170" s="20"/>
    </row>
    <row r="171">
      <c r="A171" s="20"/>
      <c r="B171" s="20"/>
      <c r="C171" s="20"/>
      <c r="D171" s="20"/>
      <c r="E171" s="20"/>
      <c r="H171" s="20"/>
    </row>
    <row r="172">
      <c r="A172" s="20"/>
      <c r="B172" s="20"/>
      <c r="C172" s="20"/>
      <c r="D172" s="20"/>
      <c r="E172" s="20"/>
      <c r="H172" s="20"/>
    </row>
    <row r="173">
      <c r="A173" s="20"/>
      <c r="B173" s="20"/>
      <c r="C173" s="20"/>
      <c r="D173" s="20"/>
      <c r="E173" s="20"/>
      <c r="H173" s="20"/>
    </row>
    <row r="174">
      <c r="A174" s="20"/>
      <c r="B174" s="20"/>
      <c r="C174" s="20"/>
      <c r="D174" s="20"/>
      <c r="E174" s="20"/>
      <c r="H174" s="20"/>
    </row>
    <row r="175">
      <c r="A175" s="20"/>
      <c r="B175" s="20"/>
      <c r="C175" s="20"/>
      <c r="D175" s="20"/>
      <c r="E175" s="20"/>
      <c r="H175" s="20"/>
    </row>
    <row r="176">
      <c r="A176" s="20"/>
      <c r="B176" s="20"/>
      <c r="C176" s="20"/>
      <c r="D176" s="20"/>
      <c r="E176" s="20"/>
      <c r="H176" s="20"/>
    </row>
    <row r="177">
      <c r="A177" s="20"/>
      <c r="B177" s="20"/>
      <c r="C177" s="20"/>
      <c r="D177" s="20"/>
      <c r="E177" s="20"/>
      <c r="H177" s="20"/>
    </row>
    <row r="178">
      <c r="A178" s="20"/>
      <c r="B178" s="20"/>
      <c r="C178" s="20"/>
      <c r="D178" s="20"/>
      <c r="E178" s="20"/>
      <c r="H178" s="20"/>
    </row>
    <row r="179">
      <c r="A179" s="20"/>
      <c r="B179" s="20"/>
      <c r="C179" s="20"/>
      <c r="D179" s="20"/>
      <c r="E179" s="20"/>
      <c r="H179" s="20"/>
    </row>
    <row r="180">
      <c r="A180" s="20"/>
      <c r="B180" s="20"/>
      <c r="C180" s="20"/>
      <c r="D180" s="20"/>
      <c r="E180" s="20"/>
      <c r="H180" s="20"/>
    </row>
    <row r="181">
      <c r="A181" s="20"/>
      <c r="B181" s="20"/>
      <c r="C181" s="20"/>
      <c r="D181" s="20"/>
      <c r="E181" s="20"/>
      <c r="H181" s="20"/>
    </row>
    <row r="182">
      <c r="A182" s="20"/>
      <c r="B182" s="20"/>
      <c r="C182" s="20"/>
      <c r="D182" s="20"/>
      <c r="E182" s="20"/>
      <c r="H182" s="20"/>
    </row>
    <row r="183">
      <c r="A183" s="20"/>
      <c r="B183" s="20"/>
      <c r="C183" s="20"/>
      <c r="D183" s="20"/>
      <c r="E183" s="20"/>
      <c r="H183" s="20"/>
    </row>
    <row r="184">
      <c r="A184" s="20"/>
      <c r="B184" s="20"/>
      <c r="C184" s="20"/>
      <c r="D184" s="20"/>
      <c r="E184" s="20"/>
      <c r="H184" s="20"/>
    </row>
    <row r="185">
      <c r="A185" s="20"/>
      <c r="B185" s="20"/>
      <c r="C185" s="20"/>
      <c r="D185" s="20"/>
      <c r="E185" s="20"/>
      <c r="H185" s="20"/>
    </row>
    <row r="186">
      <c r="A186" s="20"/>
      <c r="B186" s="20"/>
      <c r="C186" s="20"/>
      <c r="D186" s="20"/>
      <c r="E186" s="20"/>
      <c r="H186" s="20"/>
    </row>
    <row r="187">
      <c r="A187" s="20"/>
      <c r="B187" s="20"/>
      <c r="C187" s="20"/>
      <c r="D187" s="20"/>
      <c r="E187" s="20"/>
      <c r="H187" s="20"/>
    </row>
    <row r="188">
      <c r="A188" s="20"/>
      <c r="B188" s="20"/>
      <c r="C188" s="20"/>
      <c r="D188" s="20"/>
      <c r="E188" s="20"/>
      <c r="H188" s="20"/>
    </row>
    <row r="189">
      <c r="A189" s="20"/>
      <c r="B189" s="20"/>
      <c r="C189" s="20"/>
      <c r="D189" s="20"/>
      <c r="E189" s="20"/>
      <c r="H189" s="20"/>
    </row>
    <row r="190">
      <c r="A190" s="20"/>
      <c r="B190" s="20"/>
      <c r="C190" s="20"/>
      <c r="D190" s="20"/>
      <c r="E190" s="20"/>
      <c r="H190" s="20"/>
    </row>
    <row r="191">
      <c r="A191" s="20"/>
      <c r="B191" s="20"/>
      <c r="C191" s="20"/>
      <c r="D191" s="20"/>
      <c r="E191" s="20"/>
      <c r="H191" s="20"/>
    </row>
    <row r="192">
      <c r="A192" s="20"/>
      <c r="B192" s="20"/>
      <c r="C192" s="20"/>
      <c r="D192" s="20"/>
      <c r="E192" s="20"/>
      <c r="H192" s="20"/>
    </row>
    <row r="193">
      <c r="A193" s="20"/>
      <c r="B193" s="20"/>
      <c r="C193" s="20"/>
      <c r="D193" s="20"/>
      <c r="E193" s="20"/>
      <c r="H193" s="20"/>
    </row>
    <row r="194">
      <c r="A194" s="20"/>
      <c r="B194" s="20"/>
      <c r="C194" s="20"/>
      <c r="D194" s="20"/>
      <c r="E194" s="20"/>
      <c r="H194" s="20"/>
    </row>
    <row r="195">
      <c r="A195" s="20"/>
      <c r="B195" s="20"/>
      <c r="C195" s="20"/>
      <c r="D195" s="20"/>
      <c r="E195" s="20"/>
      <c r="H195" s="20"/>
    </row>
    <row r="196">
      <c r="A196" s="20"/>
      <c r="B196" s="20"/>
      <c r="C196" s="20"/>
      <c r="D196" s="20"/>
      <c r="E196" s="20"/>
      <c r="H196" s="20"/>
    </row>
    <row r="197">
      <c r="A197" s="20"/>
      <c r="B197" s="20"/>
      <c r="C197" s="20"/>
      <c r="D197" s="20"/>
      <c r="E197" s="20"/>
      <c r="H197" s="20"/>
    </row>
    <row r="198">
      <c r="A198" s="20"/>
      <c r="B198" s="20"/>
      <c r="C198" s="20"/>
      <c r="D198" s="20"/>
      <c r="E198" s="20"/>
      <c r="H198" s="20"/>
    </row>
    <row r="199">
      <c r="A199" s="20"/>
      <c r="B199" s="20"/>
      <c r="C199" s="20"/>
      <c r="D199" s="20"/>
      <c r="E199" s="20"/>
      <c r="H199" s="20"/>
    </row>
    <row r="200">
      <c r="A200" s="20"/>
      <c r="B200" s="20"/>
      <c r="C200" s="20"/>
      <c r="D200" s="20"/>
      <c r="E200" s="20"/>
      <c r="H200" s="20"/>
    </row>
    <row r="201">
      <c r="A201" s="20"/>
      <c r="B201" s="20"/>
      <c r="C201" s="20"/>
      <c r="D201" s="20"/>
      <c r="E201" s="20"/>
      <c r="H201" s="20"/>
    </row>
    <row r="202">
      <c r="A202" s="20"/>
      <c r="B202" s="20"/>
      <c r="C202" s="20"/>
      <c r="D202" s="20"/>
      <c r="E202" s="20"/>
      <c r="H202" s="20"/>
    </row>
    <row r="203">
      <c r="A203" s="20"/>
      <c r="B203" s="20"/>
      <c r="C203" s="20"/>
      <c r="D203" s="20"/>
      <c r="E203" s="20"/>
      <c r="H203" s="20"/>
    </row>
    <row r="204">
      <c r="A204" s="20"/>
      <c r="B204" s="20"/>
      <c r="C204" s="20"/>
      <c r="D204" s="20"/>
      <c r="E204" s="20"/>
      <c r="H204" s="20"/>
    </row>
    <row r="205">
      <c r="A205" s="20"/>
      <c r="B205" s="20"/>
      <c r="C205" s="20"/>
      <c r="D205" s="20"/>
      <c r="E205" s="20"/>
      <c r="H205" s="20"/>
    </row>
    <row r="206">
      <c r="A206" s="20"/>
      <c r="B206" s="20"/>
      <c r="C206" s="20"/>
      <c r="D206" s="20"/>
      <c r="E206" s="20"/>
      <c r="H206" s="20"/>
    </row>
    <row r="207">
      <c r="A207" s="20"/>
      <c r="B207" s="20"/>
      <c r="C207" s="20"/>
      <c r="D207" s="20"/>
      <c r="E207" s="20"/>
      <c r="H207" s="20"/>
    </row>
    <row r="208">
      <c r="A208" s="20"/>
      <c r="B208" s="20"/>
      <c r="C208" s="20"/>
      <c r="D208" s="20"/>
      <c r="E208" s="20"/>
      <c r="H208" s="20"/>
    </row>
    <row r="209">
      <c r="A209" s="20"/>
      <c r="B209" s="20"/>
      <c r="C209" s="20"/>
      <c r="D209" s="20"/>
      <c r="E209" s="20"/>
      <c r="H209" s="20"/>
    </row>
    <row r="210">
      <c r="A210" s="20"/>
      <c r="B210" s="20"/>
      <c r="C210" s="20"/>
      <c r="D210" s="20"/>
      <c r="E210" s="20"/>
      <c r="H210" s="20"/>
    </row>
    <row r="211">
      <c r="A211" s="20"/>
      <c r="B211" s="20"/>
      <c r="C211" s="20"/>
      <c r="D211" s="20"/>
      <c r="E211" s="20"/>
      <c r="H211" s="20"/>
    </row>
    <row r="212">
      <c r="A212" s="20"/>
      <c r="B212" s="20"/>
      <c r="C212" s="20"/>
      <c r="D212" s="20"/>
      <c r="E212" s="20"/>
      <c r="H212" s="20"/>
    </row>
    <row r="213">
      <c r="A213" s="20"/>
      <c r="B213" s="20"/>
      <c r="C213" s="20"/>
      <c r="D213" s="20"/>
      <c r="E213" s="20"/>
      <c r="H213" s="20"/>
    </row>
    <row r="214">
      <c r="A214" s="20"/>
      <c r="B214" s="20"/>
      <c r="C214" s="20"/>
      <c r="D214" s="20"/>
      <c r="E214" s="20"/>
      <c r="H214" s="20"/>
    </row>
    <row r="215">
      <c r="A215" s="20"/>
      <c r="B215" s="20"/>
      <c r="C215" s="20"/>
      <c r="D215" s="20"/>
      <c r="E215" s="20"/>
      <c r="H215" s="20"/>
    </row>
    <row r="216">
      <c r="A216" s="20"/>
      <c r="B216" s="20"/>
      <c r="C216" s="20"/>
      <c r="D216" s="20"/>
      <c r="E216" s="20"/>
      <c r="H216" s="20"/>
    </row>
    <row r="217">
      <c r="A217" s="20"/>
      <c r="B217" s="20"/>
      <c r="C217" s="20"/>
      <c r="D217" s="20"/>
      <c r="E217" s="20"/>
      <c r="H217" s="20"/>
    </row>
    <row r="218">
      <c r="A218" s="20"/>
      <c r="B218" s="20"/>
      <c r="C218" s="20"/>
      <c r="D218" s="20"/>
      <c r="E218" s="20"/>
      <c r="H218" s="20"/>
    </row>
    <row r="219">
      <c r="A219" s="20"/>
      <c r="B219" s="20"/>
      <c r="C219" s="20"/>
      <c r="D219" s="20"/>
      <c r="E219" s="20"/>
      <c r="H219" s="20"/>
    </row>
    <row r="220">
      <c r="A220" s="20"/>
      <c r="B220" s="20"/>
      <c r="C220" s="20"/>
      <c r="D220" s="20"/>
      <c r="E220" s="20"/>
      <c r="H220" s="20"/>
    </row>
    <row r="221">
      <c r="A221" s="20"/>
      <c r="B221" s="20"/>
      <c r="C221" s="20"/>
      <c r="D221" s="20"/>
      <c r="E221" s="20"/>
      <c r="H221" s="20"/>
    </row>
    <row r="222">
      <c r="A222" s="20"/>
      <c r="B222" s="20"/>
      <c r="C222" s="20"/>
      <c r="D222" s="20"/>
      <c r="E222" s="20"/>
      <c r="H222" s="20"/>
    </row>
    <row r="223">
      <c r="A223" s="20"/>
      <c r="B223" s="20"/>
      <c r="C223" s="20"/>
      <c r="D223" s="20"/>
      <c r="E223" s="20"/>
      <c r="H223" s="20"/>
    </row>
    <row r="224">
      <c r="A224" s="20"/>
      <c r="B224" s="20"/>
      <c r="C224" s="20"/>
      <c r="D224" s="20"/>
      <c r="E224" s="20"/>
      <c r="H224" s="20"/>
    </row>
    <row r="225">
      <c r="A225" s="20"/>
      <c r="B225" s="20"/>
      <c r="C225" s="20"/>
      <c r="D225" s="20"/>
      <c r="E225" s="20"/>
      <c r="H225" s="20"/>
    </row>
    <row r="226">
      <c r="A226" s="20"/>
      <c r="B226" s="20"/>
      <c r="C226" s="20"/>
      <c r="D226" s="20"/>
      <c r="E226" s="20"/>
      <c r="H226" s="20"/>
    </row>
    <row r="227">
      <c r="A227" s="20"/>
      <c r="B227" s="20"/>
      <c r="C227" s="20"/>
      <c r="D227" s="20"/>
      <c r="E227" s="20"/>
      <c r="H227" s="20"/>
    </row>
    <row r="228">
      <c r="A228" s="20"/>
      <c r="B228" s="20"/>
      <c r="C228" s="20"/>
      <c r="D228" s="20"/>
      <c r="E228" s="20"/>
      <c r="H228" s="20"/>
    </row>
    <row r="229">
      <c r="A229" s="20"/>
      <c r="B229" s="20"/>
      <c r="C229" s="20"/>
      <c r="D229" s="20"/>
      <c r="E229" s="20"/>
      <c r="H229" s="20"/>
    </row>
    <row r="230">
      <c r="A230" s="20"/>
      <c r="B230" s="20"/>
      <c r="C230" s="20"/>
      <c r="D230" s="20"/>
      <c r="E230" s="20"/>
      <c r="H230" s="20"/>
    </row>
    <row r="231">
      <c r="A231" s="20"/>
      <c r="B231" s="20"/>
      <c r="C231" s="20"/>
      <c r="D231" s="20"/>
      <c r="E231" s="20"/>
      <c r="H231" s="20"/>
    </row>
    <row r="232">
      <c r="A232" s="20"/>
      <c r="B232" s="20"/>
      <c r="C232" s="20"/>
      <c r="D232" s="20"/>
      <c r="E232" s="20"/>
      <c r="H232" s="20"/>
    </row>
    <row r="233">
      <c r="A233" s="20"/>
      <c r="B233" s="20"/>
      <c r="C233" s="20"/>
      <c r="D233" s="20"/>
      <c r="E233" s="20"/>
      <c r="H233" s="20"/>
    </row>
    <row r="234">
      <c r="A234" s="20"/>
      <c r="B234" s="20"/>
      <c r="C234" s="20"/>
      <c r="D234" s="20"/>
      <c r="E234" s="20"/>
      <c r="H234" s="20"/>
    </row>
    <row r="235">
      <c r="A235" s="20"/>
      <c r="B235" s="20"/>
      <c r="C235" s="20"/>
      <c r="D235" s="20"/>
      <c r="E235" s="20"/>
      <c r="H235" s="20"/>
    </row>
    <row r="236">
      <c r="A236" s="20"/>
      <c r="B236" s="20"/>
      <c r="C236" s="20"/>
      <c r="D236" s="20"/>
      <c r="E236" s="20"/>
      <c r="H236" s="20"/>
    </row>
    <row r="237">
      <c r="A237" s="20"/>
      <c r="B237" s="20"/>
      <c r="C237" s="20"/>
      <c r="D237" s="20"/>
      <c r="E237" s="20"/>
      <c r="H237" s="20"/>
    </row>
    <row r="238">
      <c r="A238" s="20"/>
      <c r="B238" s="20"/>
      <c r="C238" s="20"/>
      <c r="D238" s="20"/>
      <c r="E238" s="20"/>
      <c r="H238" s="20"/>
    </row>
    <row r="239">
      <c r="A239" s="20"/>
      <c r="B239" s="20"/>
      <c r="C239" s="20"/>
      <c r="D239" s="20"/>
      <c r="E239" s="20"/>
      <c r="H239" s="20"/>
    </row>
    <row r="240">
      <c r="A240" s="20"/>
      <c r="B240" s="20"/>
      <c r="C240" s="20"/>
      <c r="D240" s="20"/>
      <c r="E240" s="20"/>
      <c r="H240" s="20"/>
    </row>
    <row r="241">
      <c r="A241" s="20"/>
      <c r="B241" s="20"/>
      <c r="C241" s="20"/>
      <c r="D241" s="20"/>
      <c r="E241" s="20"/>
      <c r="H241" s="20"/>
    </row>
    <row r="242">
      <c r="A242" s="20"/>
      <c r="B242" s="20"/>
      <c r="C242" s="20"/>
      <c r="D242" s="20"/>
      <c r="E242" s="20"/>
      <c r="H242" s="20"/>
    </row>
    <row r="243">
      <c r="A243" s="20"/>
      <c r="B243" s="20"/>
      <c r="C243" s="20"/>
      <c r="D243" s="20"/>
      <c r="E243" s="20"/>
      <c r="H243" s="20"/>
    </row>
    <row r="244">
      <c r="A244" s="20"/>
      <c r="B244" s="20"/>
      <c r="C244" s="20"/>
      <c r="D244" s="20"/>
      <c r="E244" s="20"/>
      <c r="H244" s="20"/>
    </row>
    <row r="245">
      <c r="A245" s="20"/>
      <c r="B245" s="20"/>
      <c r="C245" s="20"/>
      <c r="D245" s="20"/>
      <c r="E245" s="20"/>
      <c r="H245" s="20"/>
    </row>
    <row r="246">
      <c r="A246" s="20"/>
      <c r="B246" s="20"/>
      <c r="C246" s="20"/>
      <c r="D246" s="20"/>
      <c r="E246" s="20"/>
      <c r="H246" s="20"/>
    </row>
    <row r="247">
      <c r="A247" s="20"/>
      <c r="B247" s="20"/>
      <c r="C247" s="20"/>
      <c r="D247" s="20"/>
      <c r="E247" s="20"/>
      <c r="H247" s="20"/>
    </row>
    <row r="248">
      <c r="A248" s="20"/>
      <c r="B248" s="20"/>
      <c r="C248" s="20"/>
      <c r="D248" s="20"/>
      <c r="E248" s="20"/>
      <c r="H248" s="20"/>
    </row>
    <row r="249">
      <c r="A249" s="20"/>
      <c r="B249" s="20"/>
      <c r="C249" s="20"/>
      <c r="D249" s="20"/>
      <c r="E249" s="20"/>
      <c r="H249" s="20"/>
    </row>
    <row r="250">
      <c r="A250" s="20"/>
      <c r="B250" s="20"/>
      <c r="C250" s="20"/>
      <c r="D250" s="20"/>
      <c r="E250" s="20"/>
      <c r="H250" s="20"/>
    </row>
    <row r="251">
      <c r="A251" s="20"/>
      <c r="B251" s="20"/>
      <c r="C251" s="20"/>
      <c r="D251" s="20"/>
      <c r="E251" s="20"/>
      <c r="H251" s="20"/>
    </row>
    <row r="252">
      <c r="A252" s="20"/>
      <c r="B252" s="20"/>
      <c r="C252" s="20"/>
      <c r="D252" s="20"/>
      <c r="E252" s="20"/>
      <c r="H252" s="20"/>
    </row>
    <row r="253">
      <c r="A253" s="20"/>
      <c r="B253" s="20"/>
      <c r="C253" s="20"/>
      <c r="D253" s="20"/>
      <c r="E253" s="20"/>
      <c r="H253" s="20"/>
    </row>
    <row r="254">
      <c r="A254" s="20"/>
      <c r="B254" s="20"/>
      <c r="C254" s="20"/>
      <c r="D254" s="20"/>
      <c r="E254" s="20"/>
      <c r="H254" s="20"/>
    </row>
    <row r="255">
      <c r="A255" s="20"/>
      <c r="B255" s="20"/>
      <c r="C255" s="20"/>
      <c r="D255" s="20"/>
      <c r="E255" s="20"/>
      <c r="H255" s="20"/>
    </row>
    <row r="256">
      <c r="A256" s="20"/>
      <c r="B256" s="20"/>
      <c r="C256" s="20"/>
      <c r="D256" s="20"/>
      <c r="E256" s="20"/>
      <c r="H256" s="20"/>
    </row>
    <row r="257">
      <c r="A257" s="20"/>
      <c r="B257" s="20"/>
      <c r="C257" s="20"/>
      <c r="D257" s="20"/>
      <c r="E257" s="20"/>
      <c r="H257" s="20"/>
    </row>
    <row r="258">
      <c r="A258" s="20"/>
      <c r="B258" s="20"/>
      <c r="C258" s="20"/>
      <c r="D258" s="20"/>
      <c r="E258" s="20"/>
      <c r="H258" s="20"/>
    </row>
    <row r="259">
      <c r="A259" s="20"/>
      <c r="B259" s="20"/>
      <c r="C259" s="20"/>
      <c r="D259" s="20"/>
      <c r="E259" s="20"/>
      <c r="H259" s="20"/>
    </row>
    <row r="260">
      <c r="A260" s="20"/>
      <c r="B260" s="20"/>
      <c r="C260" s="20"/>
      <c r="D260" s="20"/>
      <c r="E260" s="20"/>
      <c r="H260" s="20"/>
    </row>
    <row r="261">
      <c r="A261" s="20"/>
      <c r="B261" s="20"/>
      <c r="C261" s="20"/>
      <c r="D261" s="20"/>
      <c r="E261" s="20"/>
      <c r="H261" s="20"/>
    </row>
    <row r="262">
      <c r="A262" s="20"/>
      <c r="B262" s="20"/>
      <c r="C262" s="20"/>
      <c r="D262" s="20"/>
      <c r="E262" s="20"/>
      <c r="H262" s="20"/>
    </row>
    <row r="263">
      <c r="A263" s="20"/>
      <c r="B263" s="20"/>
      <c r="C263" s="20"/>
      <c r="D263" s="20"/>
      <c r="E263" s="20"/>
      <c r="H263" s="20"/>
    </row>
    <row r="264">
      <c r="A264" s="20"/>
      <c r="B264" s="20"/>
      <c r="C264" s="20"/>
      <c r="D264" s="20"/>
      <c r="E264" s="20"/>
      <c r="H264" s="20"/>
    </row>
    <row r="265">
      <c r="A265" s="20"/>
      <c r="B265" s="20"/>
      <c r="C265" s="20"/>
      <c r="D265" s="20"/>
      <c r="E265" s="20"/>
      <c r="H265" s="20"/>
    </row>
    <row r="266">
      <c r="A266" s="20"/>
      <c r="B266" s="20"/>
      <c r="C266" s="20"/>
      <c r="D266" s="20"/>
      <c r="E266" s="20"/>
      <c r="H266" s="20"/>
    </row>
    <row r="267">
      <c r="A267" s="20"/>
      <c r="B267" s="20"/>
      <c r="C267" s="20"/>
      <c r="D267" s="20"/>
      <c r="E267" s="20"/>
      <c r="H267" s="20"/>
    </row>
    <row r="268">
      <c r="A268" s="20"/>
      <c r="B268" s="20"/>
      <c r="C268" s="20"/>
      <c r="D268" s="20"/>
      <c r="E268" s="20"/>
      <c r="H268" s="20"/>
    </row>
    <row r="269">
      <c r="A269" s="20"/>
      <c r="B269" s="20"/>
      <c r="C269" s="20"/>
      <c r="D269" s="20"/>
      <c r="E269" s="20"/>
      <c r="H269" s="20"/>
    </row>
    <row r="270">
      <c r="A270" s="20"/>
      <c r="B270" s="20"/>
      <c r="C270" s="20"/>
      <c r="D270" s="20"/>
      <c r="E270" s="20"/>
      <c r="H270" s="20"/>
    </row>
    <row r="271">
      <c r="A271" s="20"/>
      <c r="B271" s="20"/>
      <c r="C271" s="20"/>
      <c r="D271" s="20"/>
      <c r="E271" s="20"/>
      <c r="H271" s="20"/>
    </row>
    <row r="272">
      <c r="A272" s="20"/>
      <c r="B272" s="20"/>
      <c r="C272" s="20"/>
      <c r="D272" s="20"/>
      <c r="E272" s="20"/>
      <c r="H272" s="20"/>
    </row>
    <row r="273">
      <c r="A273" s="20"/>
      <c r="B273" s="20"/>
      <c r="C273" s="20"/>
      <c r="D273" s="20"/>
      <c r="E273" s="20"/>
      <c r="H273" s="20"/>
    </row>
    <row r="274">
      <c r="A274" s="20"/>
      <c r="B274" s="20"/>
      <c r="C274" s="20"/>
      <c r="D274" s="20"/>
      <c r="E274" s="20"/>
      <c r="H274" s="20"/>
    </row>
    <row r="275">
      <c r="A275" s="20"/>
      <c r="B275" s="20"/>
      <c r="C275" s="20"/>
      <c r="D275" s="20"/>
      <c r="E275" s="20"/>
      <c r="H275" s="20"/>
    </row>
    <row r="276">
      <c r="A276" s="20"/>
      <c r="B276" s="20"/>
      <c r="C276" s="20"/>
      <c r="D276" s="20"/>
      <c r="E276" s="20"/>
      <c r="H276" s="20"/>
    </row>
    <row r="277">
      <c r="A277" s="20"/>
      <c r="B277" s="20"/>
      <c r="C277" s="20"/>
      <c r="D277" s="20"/>
      <c r="E277" s="20"/>
      <c r="H277" s="20"/>
    </row>
    <row r="278">
      <c r="A278" s="20"/>
      <c r="B278" s="20"/>
      <c r="C278" s="20"/>
      <c r="D278" s="20"/>
      <c r="E278" s="20"/>
      <c r="H278" s="20"/>
    </row>
    <row r="279">
      <c r="A279" s="20"/>
      <c r="B279" s="20"/>
      <c r="C279" s="20"/>
      <c r="D279" s="20"/>
      <c r="E279" s="20"/>
      <c r="H279" s="20"/>
    </row>
    <row r="280">
      <c r="A280" s="20"/>
      <c r="B280" s="20"/>
      <c r="C280" s="20"/>
      <c r="D280" s="20"/>
      <c r="E280" s="20"/>
      <c r="H280" s="20"/>
    </row>
    <row r="281">
      <c r="A281" s="20"/>
      <c r="B281" s="20"/>
      <c r="C281" s="20"/>
      <c r="D281" s="20"/>
      <c r="E281" s="20"/>
      <c r="H281" s="20"/>
    </row>
    <row r="282">
      <c r="A282" s="20"/>
      <c r="B282" s="20"/>
      <c r="C282" s="20"/>
      <c r="D282" s="20"/>
      <c r="E282" s="20"/>
      <c r="H282" s="20"/>
    </row>
    <row r="283">
      <c r="A283" s="20"/>
      <c r="B283" s="20"/>
      <c r="C283" s="20"/>
      <c r="D283" s="20"/>
      <c r="E283" s="20"/>
      <c r="H283" s="20"/>
    </row>
    <row r="284">
      <c r="A284" s="20"/>
      <c r="B284" s="20"/>
      <c r="C284" s="20"/>
      <c r="D284" s="20"/>
      <c r="E284" s="20"/>
      <c r="H284" s="20"/>
    </row>
    <row r="285">
      <c r="A285" s="20"/>
      <c r="B285" s="20"/>
      <c r="C285" s="20"/>
      <c r="D285" s="20"/>
      <c r="E285" s="20"/>
      <c r="H285" s="20"/>
    </row>
    <row r="286">
      <c r="A286" s="20"/>
      <c r="B286" s="20"/>
      <c r="C286" s="20"/>
      <c r="D286" s="20"/>
      <c r="E286" s="20"/>
      <c r="H286" s="20"/>
    </row>
    <row r="287">
      <c r="A287" s="20"/>
      <c r="B287" s="20"/>
      <c r="C287" s="20"/>
      <c r="D287" s="20"/>
      <c r="E287" s="20"/>
      <c r="H287" s="20"/>
    </row>
    <row r="288">
      <c r="A288" s="20"/>
      <c r="B288" s="20"/>
      <c r="C288" s="20"/>
      <c r="D288" s="20"/>
      <c r="E288" s="20"/>
      <c r="H288" s="20"/>
    </row>
    <row r="289">
      <c r="A289" s="20"/>
      <c r="B289" s="20"/>
      <c r="C289" s="20"/>
      <c r="D289" s="20"/>
      <c r="E289" s="20"/>
      <c r="H289" s="20"/>
    </row>
    <row r="290">
      <c r="A290" s="20"/>
      <c r="B290" s="20"/>
      <c r="C290" s="20"/>
      <c r="D290" s="20"/>
      <c r="E290" s="20"/>
      <c r="H290" s="20"/>
    </row>
    <row r="291">
      <c r="A291" s="20"/>
      <c r="B291" s="20"/>
      <c r="C291" s="20"/>
      <c r="D291" s="20"/>
      <c r="E291" s="20"/>
      <c r="H291" s="20"/>
    </row>
    <row r="292">
      <c r="A292" s="20"/>
      <c r="B292" s="20"/>
      <c r="C292" s="20"/>
      <c r="D292" s="20"/>
      <c r="E292" s="20"/>
      <c r="H292" s="20"/>
    </row>
    <row r="293">
      <c r="A293" s="20"/>
      <c r="B293" s="20"/>
      <c r="C293" s="20"/>
      <c r="D293" s="20"/>
      <c r="E293" s="20"/>
      <c r="H293" s="20"/>
    </row>
    <row r="294">
      <c r="A294" s="20"/>
      <c r="B294" s="20"/>
      <c r="C294" s="20"/>
      <c r="D294" s="20"/>
      <c r="E294" s="20"/>
      <c r="H294" s="20"/>
    </row>
    <row r="295">
      <c r="A295" s="20"/>
      <c r="B295" s="20"/>
      <c r="C295" s="20"/>
      <c r="D295" s="20"/>
      <c r="E295" s="20"/>
      <c r="H295" s="20"/>
    </row>
    <row r="296">
      <c r="A296" s="20"/>
      <c r="B296" s="20"/>
      <c r="C296" s="20"/>
      <c r="D296" s="20"/>
      <c r="E296" s="20"/>
      <c r="H296" s="20"/>
    </row>
    <row r="297">
      <c r="A297" s="20"/>
      <c r="B297" s="20"/>
      <c r="C297" s="20"/>
      <c r="D297" s="20"/>
      <c r="E297" s="20"/>
      <c r="H297" s="20"/>
    </row>
    <row r="298">
      <c r="A298" s="20"/>
      <c r="B298" s="20"/>
      <c r="C298" s="20"/>
      <c r="D298" s="20"/>
      <c r="E298" s="20"/>
      <c r="H298" s="20"/>
    </row>
    <row r="299">
      <c r="A299" s="20"/>
      <c r="B299" s="20"/>
      <c r="C299" s="20"/>
      <c r="D299" s="20"/>
      <c r="E299" s="20"/>
      <c r="H299" s="20"/>
    </row>
    <row r="300">
      <c r="A300" s="20"/>
      <c r="B300" s="20"/>
      <c r="C300" s="20"/>
      <c r="D300" s="20"/>
      <c r="E300" s="20"/>
      <c r="H300" s="20"/>
    </row>
    <row r="301">
      <c r="A301" s="20"/>
      <c r="B301" s="20"/>
      <c r="C301" s="20"/>
      <c r="D301" s="20"/>
      <c r="E301" s="20"/>
      <c r="H301" s="20"/>
    </row>
    <row r="302">
      <c r="A302" s="20"/>
      <c r="B302" s="20"/>
      <c r="C302" s="20"/>
      <c r="D302" s="20"/>
      <c r="E302" s="20"/>
      <c r="H302" s="20"/>
    </row>
    <row r="303">
      <c r="A303" s="20"/>
      <c r="B303" s="20"/>
      <c r="C303" s="20"/>
      <c r="D303" s="20"/>
      <c r="E303" s="20"/>
      <c r="H303" s="20"/>
    </row>
    <row r="304">
      <c r="A304" s="20"/>
      <c r="B304" s="20"/>
      <c r="C304" s="20"/>
      <c r="D304" s="20"/>
      <c r="E304" s="20"/>
      <c r="H304" s="20"/>
    </row>
    <row r="305">
      <c r="A305" s="20"/>
      <c r="B305" s="20"/>
      <c r="C305" s="20"/>
      <c r="D305" s="20"/>
      <c r="E305" s="20"/>
      <c r="H305" s="20"/>
    </row>
    <row r="306">
      <c r="A306" s="20"/>
      <c r="B306" s="20"/>
      <c r="C306" s="20"/>
      <c r="D306" s="20"/>
      <c r="E306" s="20"/>
      <c r="H306" s="20"/>
    </row>
    <row r="307">
      <c r="A307" s="20"/>
      <c r="B307" s="20"/>
      <c r="C307" s="20"/>
      <c r="D307" s="20"/>
      <c r="E307" s="20"/>
      <c r="H307" s="20"/>
    </row>
    <row r="308">
      <c r="A308" s="20"/>
      <c r="B308" s="20"/>
      <c r="C308" s="20"/>
      <c r="D308" s="20"/>
      <c r="E308" s="20"/>
      <c r="H308" s="20"/>
    </row>
    <row r="309">
      <c r="A309" s="20"/>
      <c r="B309" s="20"/>
      <c r="C309" s="20"/>
      <c r="D309" s="20"/>
      <c r="E309" s="20"/>
      <c r="H309" s="20"/>
    </row>
    <row r="310">
      <c r="A310" s="20"/>
      <c r="B310" s="20"/>
      <c r="C310" s="20"/>
      <c r="D310" s="20"/>
      <c r="E310" s="20"/>
      <c r="H310" s="20"/>
    </row>
    <row r="311">
      <c r="A311" s="20"/>
      <c r="B311" s="20"/>
      <c r="C311" s="20"/>
      <c r="D311" s="20"/>
      <c r="E311" s="20"/>
      <c r="H311" s="20"/>
    </row>
    <row r="312">
      <c r="A312" s="20"/>
      <c r="B312" s="20"/>
      <c r="C312" s="20"/>
      <c r="D312" s="20"/>
      <c r="E312" s="20"/>
      <c r="H312" s="20"/>
    </row>
    <row r="313">
      <c r="A313" s="20"/>
      <c r="B313" s="20"/>
      <c r="C313" s="20"/>
      <c r="D313" s="20"/>
      <c r="E313" s="20"/>
      <c r="H313" s="20"/>
    </row>
    <row r="314">
      <c r="A314" s="20"/>
      <c r="B314" s="20"/>
      <c r="C314" s="20"/>
      <c r="D314" s="20"/>
      <c r="E314" s="20"/>
      <c r="H314" s="20"/>
    </row>
    <row r="315">
      <c r="A315" s="20"/>
      <c r="B315" s="20"/>
      <c r="C315" s="20"/>
      <c r="D315" s="20"/>
      <c r="E315" s="20"/>
      <c r="H315" s="20"/>
    </row>
    <row r="316">
      <c r="A316" s="20"/>
      <c r="B316" s="20"/>
      <c r="C316" s="20"/>
      <c r="D316" s="20"/>
      <c r="E316" s="20"/>
      <c r="H316" s="20"/>
    </row>
    <row r="317">
      <c r="A317" s="20"/>
      <c r="B317" s="20"/>
      <c r="C317" s="20"/>
      <c r="D317" s="20"/>
      <c r="E317" s="20"/>
      <c r="H317" s="20"/>
    </row>
    <row r="318">
      <c r="A318" s="20"/>
      <c r="B318" s="20"/>
      <c r="C318" s="20"/>
      <c r="D318" s="20"/>
      <c r="E318" s="20"/>
      <c r="H318" s="20"/>
    </row>
    <row r="319">
      <c r="A319" s="20"/>
      <c r="B319" s="20"/>
      <c r="C319" s="20"/>
      <c r="D319" s="20"/>
      <c r="E319" s="20"/>
      <c r="H319" s="20"/>
    </row>
    <row r="320">
      <c r="A320" s="20"/>
      <c r="B320" s="20"/>
      <c r="C320" s="20"/>
      <c r="D320" s="20"/>
      <c r="E320" s="20"/>
      <c r="H320" s="20"/>
    </row>
    <row r="321">
      <c r="A321" s="20"/>
      <c r="B321" s="20"/>
      <c r="C321" s="20"/>
      <c r="D321" s="20"/>
      <c r="E321" s="20"/>
      <c r="H321" s="20"/>
    </row>
    <row r="322">
      <c r="A322" s="20"/>
      <c r="B322" s="20"/>
      <c r="C322" s="20"/>
      <c r="D322" s="20"/>
      <c r="E322" s="20"/>
      <c r="H322" s="20"/>
    </row>
    <row r="323">
      <c r="A323" s="20"/>
      <c r="B323" s="20"/>
      <c r="C323" s="20"/>
      <c r="D323" s="20"/>
      <c r="E323" s="20"/>
      <c r="H323" s="20"/>
    </row>
    <row r="324">
      <c r="A324" s="20"/>
      <c r="B324" s="20"/>
      <c r="C324" s="20"/>
      <c r="D324" s="20"/>
      <c r="E324" s="20"/>
      <c r="H324" s="20"/>
    </row>
    <row r="325">
      <c r="A325" s="20"/>
      <c r="B325" s="20"/>
      <c r="C325" s="20"/>
      <c r="D325" s="20"/>
      <c r="E325" s="20"/>
      <c r="H325" s="20"/>
    </row>
    <row r="326">
      <c r="A326" s="20"/>
      <c r="B326" s="20"/>
      <c r="C326" s="20"/>
      <c r="D326" s="20"/>
      <c r="E326" s="20"/>
      <c r="H326" s="20"/>
    </row>
    <row r="327">
      <c r="A327" s="20"/>
      <c r="B327" s="20"/>
      <c r="C327" s="20"/>
      <c r="D327" s="20"/>
      <c r="E327" s="20"/>
      <c r="H327" s="20"/>
    </row>
    <row r="328">
      <c r="A328" s="20"/>
      <c r="B328" s="20"/>
      <c r="C328" s="20"/>
      <c r="D328" s="20"/>
      <c r="E328" s="20"/>
      <c r="H328" s="20"/>
    </row>
    <row r="329">
      <c r="A329" s="20"/>
      <c r="B329" s="20"/>
      <c r="C329" s="20"/>
      <c r="D329" s="20"/>
      <c r="E329" s="20"/>
      <c r="H329" s="20"/>
    </row>
    <row r="330">
      <c r="A330" s="20"/>
      <c r="B330" s="20"/>
      <c r="C330" s="20"/>
      <c r="D330" s="20"/>
      <c r="E330" s="20"/>
      <c r="H330" s="20"/>
    </row>
    <row r="331">
      <c r="A331" s="20"/>
      <c r="B331" s="20"/>
      <c r="C331" s="20"/>
      <c r="D331" s="20"/>
      <c r="E331" s="20"/>
      <c r="H331" s="20"/>
    </row>
    <row r="332">
      <c r="A332" s="20"/>
      <c r="B332" s="20"/>
      <c r="C332" s="20"/>
      <c r="D332" s="20"/>
      <c r="E332" s="20"/>
      <c r="H332" s="20"/>
    </row>
    <row r="333">
      <c r="A333" s="20"/>
      <c r="B333" s="20"/>
      <c r="C333" s="20"/>
      <c r="D333" s="20"/>
      <c r="E333" s="20"/>
      <c r="H333" s="20"/>
    </row>
    <row r="334">
      <c r="A334" s="20"/>
      <c r="B334" s="20"/>
      <c r="C334" s="20"/>
      <c r="D334" s="20"/>
      <c r="E334" s="20"/>
      <c r="H334" s="20"/>
    </row>
    <row r="335">
      <c r="A335" s="20"/>
      <c r="B335" s="20"/>
      <c r="C335" s="20"/>
      <c r="D335" s="20"/>
      <c r="E335" s="20"/>
      <c r="H335" s="20"/>
    </row>
    <row r="336">
      <c r="A336" s="20"/>
      <c r="B336" s="20"/>
      <c r="C336" s="20"/>
      <c r="D336" s="20"/>
      <c r="E336" s="20"/>
      <c r="H336" s="20"/>
    </row>
    <row r="337">
      <c r="A337" s="20"/>
      <c r="B337" s="20"/>
      <c r="C337" s="20"/>
      <c r="D337" s="20"/>
      <c r="E337" s="20"/>
      <c r="H337" s="20"/>
    </row>
    <row r="338">
      <c r="A338" s="20"/>
      <c r="B338" s="20"/>
      <c r="C338" s="20"/>
      <c r="D338" s="20"/>
      <c r="E338" s="20"/>
      <c r="H338" s="20"/>
    </row>
    <row r="339">
      <c r="A339" s="20"/>
      <c r="B339" s="20"/>
      <c r="C339" s="20"/>
      <c r="D339" s="20"/>
      <c r="E339" s="20"/>
      <c r="H339" s="20"/>
    </row>
    <row r="340">
      <c r="A340" s="20"/>
      <c r="B340" s="20"/>
      <c r="C340" s="20"/>
      <c r="D340" s="20"/>
      <c r="E340" s="20"/>
      <c r="H340" s="20"/>
    </row>
    <row r="341">
      <c r="A341" s="20"/>
      <c r="B341" s="20"/>
      <c r="C341" s="20"/>
      <c r="D341" s="20"/>
      <c r="E341" s="20"/>
      <c r="H341" s="20"/>
    </row>
    <row r="342">
      <c r="A342" s="20"/>
      <c r="B342" s="20"/>
      <c r="C342" s="20"/>
      <c r="D342" s="20"/>
      <c r="E342" s="20"/>
      <c r="H342" s="20"/>
    </row>
    <row r="343">
      <c r="A343" s="20"/>
      <c r="B343" s="20"/>
      <c r="C343" s="20"/>
      <c r="D343" s="20"/>
      <c r="E343" s="20"/>
      <c r="H343" s="20"/>
    </row>
    <row r="344">
      <c r="A344" s="20"/>
      <c r="B344" s="20"/>
      <c r="C344" s="20"/>
      <c r="D344" s="20"/>
      <c r="E344" s="20"/>
      <c r="H344" s="20"/>
    </row>
    <row r="345">
      <c r="A345" s="20"/>
      <c r="B345" s="20"/>
      <c r="C345" s="20"/>
      <c r="D345" s="20"/>
      <c r="E345" s="20"/>
      <c r="H345" s="20"/>
    </row>
    <row r="346">
      <c r="A346" s="20"/>
      <c r="B346" s="20"/>
      <c r="C346" s="20"/>
      <c r="D346" s="20"/>
      <c r="E346" s="20"/>
      <c r="H346" s="20"/>
    </row>
    <row r="347">
      <c r="A347" s="20"/>
      <c r="B347" s="20"/>
      <c r="C347" s="20"/>
      <c r="D347" s="20"/>
      <c r="E347" s="20"/>
      <c r="H347" s="20"/>
    </row>
    <row r="348">
      <c r="A348" s="20"/>
      <c r="B348" s="20"/>
      <c r="C348" s="20"/>
      <c r="D348" s="20"/>
      <c r="E348" s="20"/>
      <c r="H348" s="20"/>
    </row>
    <row r="349">
      <c r="A349" s="20"/>
      <c r="B349" s="20"/>
      <c r="C349" s="20"/>
      <c r="D349" s="20"/>
      <c r="E349" s="20"/>
      <c r="H349" s="20"/>
    </row>
    <row r="350">
      <c r="A350" s="20"/>
      <c r="B350" s="20"/>
      <c r="C350" s="20"/>
      <c r="D350" s="20"/>
      <c r="E350" s="20"/>
      <c r="H350" s="20"/>
    </row>
    <row r="351">
      <c r="A351" s="20"/>
      <c r="B351" s="20"/>
      <c r="C351" s="20"/>
      <c r="D351" s="20"/>
      <c r="E351" s="20"/>
      <c r="H351" s="20"/>
    </row>
    <row r="352">
      <c r="A352" s="20"/>
      <c r="B352" s="20"/>
      <c r="C352" s="20"/>
      <c r="D352" s="20"/>
      <c r="E352" s="20"/>
      <c r="H352" s="20"/>
    </row>
    <row r="353">
      <c r="A353" s="20"/>
      <c r="B353" s="20"/>
      <c r="C353" s="20"/>
      <c r="D353" s="20"/>
      <c r="E353" s="20"/>
      <c r="H353" s="20"/>
    </row>
    <row r="354">
      <c r="A354" s="20"/>
      <c r="B354" s="20"/>
      <c r="C354" s="20"/>
      <c r="D354" s="20"/>
      <c r="E354" s="20"/>
      <c r="H354" s="20"/>
    </row>
    <row r="355">
      <c r="A355" s="20"/>
      <c r="B355" s="20"/>
      <c r="C355" s="20"/>
      <c r="D355" s="20"/>
      <c r="E355" s="20"/>
      <c r="H355" s="20"/>
    </row>
    <row r="356">
      <c r="A356" s="20"/>
      <c r="B356" s="20"/>
      <c r="C356" s="20"/>
      <c r="D356" s="20"/>
      <c r="E356" s="20"/>
      <c r="H356" s="20"/>
    </row>
    <row r="357">
      <c r="A357" s="20"/>
      <c r="B357" s="20"/>
      <c r="C357" s="20"/>
      <c r="D357" s="20"/>
      <c r="E357" s="20"/>
      <c r="H357" s="20"/>
    </row>
    <row r="358">
      <c r="A358" s="20"/>
      <c r="B358" s="20"/>
      <c r="C358" s="20"/>
      <c r="D358" s="20"/>
      <c r="E358" s="20"/>
      <c r="H358" s="20"/>
    </row>
    <row r="359">
      <c r="A359" s="20"/>
      <c r="B359" s="20"/>
      <c r="C359" s="20"/>
      <c r="D359" s="20"/>
      <c r="E359" s="20"/>
      <c r="H359" s="20"/>
    </row>
    <row r="360">
      <c r="A360" s="20"/>
      <c r="B360" s="20"/>
      <c r="C360" s="20"/>
      <c r="D360" s="20"/>
      <c r="E360" s="20"/>
      <c r="H360" s="20"/>
    </row>
    <row r="361">
      <c r="A361" s="20"/>
      <c r="B361" s="20"/>
      <c r="C361" s="20"/>
      <c r="D361" s="20"/>
      <c r="E361" s="20"/>
      <c r="H361" s="20"/>
    </row>
    <row r="362">
      <c r="A362" s="20"/>
      <c r="B362" s="20"/>
      <c r="C362" s="20"/>
      <c r="D362" s="20"/>
      <c r="E362" s="20"/>
      <c r="H362" s="20"/>
    </row>
    <row r="363">
      <c r="A363" s="20"/>
      <c r="B363" s="20"/>
      <c r="C363" s="20"/>
      <c r="D363" s="20"/>
      <c r="E363" s="20"/>
      <c r="H363" s="20"/>
    </row>
    <row r="364">
      <c r="A364" s="20"/>
      <c r="B364" s="20"/>
      <c r="C364" s="20"/>
      <c r="D364" s="20"/>
      <c r="E364" s="20"/>
      <c r="H364" s="20"/>
    </row>
    <row r="365">
      <c r="A365" s="20"/>
      <c r="B365" s="20"/>
      <c r="C365" s="20"/>
      <c r="D365" s="20"/>
      <c r="E365" s="20"/>
      <c r="H365" s="20"/>
    </row>
    <row r="366">
      <c r="A366" s="20"/>
      <c r="B366" s="20"/>
      <c r="C366" s="20"/>
      <c r="D366" s="20"/>
      <c r="E366" s="20"/>
      <c r="H366" s="20"/>
    </row>
    <row r="367">
      <c r="A367" s="20"/>
      <c r="B367" s="20"/>
      <c r="C367" s="20"/>
      <c r="D367" s="20"/>
      <c r="E367" s="20"/>
      <c r="H367" s="20"/>
    </row>
    <row r="368">
      <c r="A368" s="20"/>
      <c r="B368" s="20"/>
      <c r="C368" s="20"/>
      <c r="D368" s="20"/>
      <c r="E368" s="20"/>
      <c r="H368" s="20"/>
    </row>
    <row r="369">
      <c r="A369" s="20"/>
      <c r="B369" s="20"/>
      <c r="C369" s="20"/>
      <c r="D369" s="20"/>
      <c r="E369" s="20"/>
      <c r="H369" s="20"/>
    </row>
    <row r="370">
      <c r="A370" s="20"/>
      <c r="B370" s="20"/>
      <c r="C370" s="20"/>
      <c r="D370" s="20"/>
      <c r="E370" s="20"/>
      <c r="H370" s="20"/>
    </row>
    <row r="371">
      <c r="A371" s="20"/>
      <c r="B371" s="20"/>
      <c r="C371" s="20"/>
      <c r="D371" s="20"/>
      <c r="E371" s="20"/>
      <c r="H371" s="20"/>
    </row>
    <row r="372">
      <c r="A372" s="20"/>
      <c r="B372" s="20"/>
      <c r="C372" s="20"/>
      <c r="D372" s="20"/>
      <c r="E372" s="20"/>
      <c r="H372" s="20"/>
    </row>
    <row r="373">
      <c r="A373" s="20"/>
      <c r="B373" s="20"/>
      <c r="C373" s="20"/>
      <c r="D373" s="20"/>
      <c r="E373" s="20"/>
      <c r="H373" s="20"/>
    </row>
    <row r="374">
      <c r="A374" s="20"/>
      <c r="B374" s="20"/>
      <c r="C374" s="20"/>
      <c r="D374" s="20"/>
      <c r="E374" s="20"/>
      <c r="H374" s="20"/>
    </row>
    <row r="375">
      <c r="A375" s="20"/>
      <c r="B375" s="20"/>
      <c r="C375" s="20"/>
      <c r="D375" s="20"/>
      <c r="E375" s="20"/>
      <c r="H375" s="20"/>
    </row>
    <row r="376">
      <c r="A376" s="20"/>
      <c r="B376" s="20"/>
      <c r="C376" s="20"/>
      <c r="D376" s="20"/>
      <c r="E376" s="20"/>
      <c r="H376" s="20"/>
    </row>
    <row r="377">
      <c r="A377" s="20"/>
      <c r="B377" s="20"/>
      <c r="C377" s="20"/>
      <c r="D377" s="20"/>
      <c r="E377" s="20"/>
      <c r="H377" s="20"/>
    </row>
    <row r="378">
      <c r="A378" s="20"/>
      <c r="B378" s="20"/>
      <c r="C378" s="20"/>
      <c r="D378" s="20"/>
      <c r="E378" s="20"/>
      <c r="H378" s="20"/>
    </row>
    <row r="379">
      <c r="A379" s="20"/>
      <c r="B379" s="20"/>
      <c r="C379" s="20"/>
      <c r="D379" s="20"/>
      <c r="E379" s="20"/>
      <c r="H379" s="20"/>
    </row>
    <row r="380">
      <c r="A380" s="20"/>
      <c r="B380" s="20"/>
      <c r="C380" s="20"/>
      <c r="D380" s="20"/>
      <c r="E380" s="20"/>
      <c r="H380" s="20"/>
    </row>
    <row r="381">
      <c r="A381" s="20"/>
      <c r="B381" s="20"/>
      <c r="C381" s="20"/>
      <c r="D381" s="20"/>
      <c r="E381" s="20"/>
      <c r="H381" s="20"/>
    </row>
    <row r="382">
      <c r="A382" s="20"/>
      <c r="B382" s="20"/>
      <c r="C382" s="20"/>
      <c r="D382" s="20"/>
      <c r="E382" s="20"/>
      <c r="H382" s="20"/>
    </row>
    <row r="383">
      <c r="A383" s="20"/>
      <c r="B383" s="20"/>
      <c r="C383" s="20"/>
      <c r="D383" s="20"/>
      <c r="E383" s="20"/>
      <c r="H383" s="20"/>
    </row>
    <row r="384">
      <c r="A384" s="20"/>
      <c r="B384" s="20"/>
      <c r="C384" s="20"/>
      <c r="D384" s="20"/>
      <c r="E384" s="20"/>
      <c r="H384" s="20"/>
    </row>
    <row r="385">
      <c r="A385" s="20"/>
      <c r="B385" s="20"/>
      <c r="C385" s="20"/>
      <c r="D385" s="20"/>
      <c r="E385" s="20"/>
      <c r="H385" s="20"/>
    </row>
    <row r="386">
      <c r="A386" s="20"/>
      <c r="B386" s="20"/>
      <c r="C386" s="20"/>
      <c r="D386" s="20"/>
      <c r="E386" s="20"/>
      <c r="H386" s="20"/>
    </row>
    <row r="387">
      <c r="A387" s="20"/>
      <c r="B387" s="20"/>
      <c r="C387" s="20"/>
      <c r="D387" s="20"/>
      <c r="E387" s="20"/>
      <c r="H387" s="20"/>
    </row>
    <row r="388">
      <c r="A388" s="20"/>
      <c r="B388" s="20"/>
      <c r="C388" s="20"/>
      <c r="D388" s="20"/>
      <c r="E388" s="20"/>
      <c r="H388" s="20"/>
    </row>
    <row r="389">
      <c r="A389" s="20"/>
      <c r="B389" s="20"/>
      <c r="C389" s="20"/>
      <c r="D389" s="20"/>
      <c r="E389" s="20"/>
      <c r="H389" s="20"/>
    </row>
    <row r="390">
      <c r="A390" s="20"/>
      <c r="B390" s="20"/>
      <c r="C390" s="20"/>
      <c r="D390" s="20"/>
      <c r="E390" s="20"/>
      <c r="H390" s="20"/>
    </row>
    <row r="391">
      <c r="A391" s="20"/>
      <c r="B391" s="20"/>
      <c r="C391" s="20"/>
      <c r="D391" s="20"/>
      <c r="E391" s="20"/>
      <c r="H391" s="20"/>
    </row>
    <row r="392">
      <c r="A392" s="20"/>
      <c r="B392" s="20"/>
      <c r="C392" s="20"/>
      <c r="D392" s="20"/>
      <c r="E392" s="20"/>
      <c r="H392" s="20"/>
    </row>
    <row r="393">
      <c r="A393" s="20"/>
      <c r="B393" s="20"/>
      <c r="C393" s="20"/>
      <c r="D393" s="20"/>
      <c r="E393" s="20"/>
      <c r="H393" s="20"/>
    </row>
    <row r="394">
      <c r="A394" s="20"/>
      <c r="B394" s="20"/>
      <c r="C394" s="20"/>
      <c r="D394" s="20"/>
      <c r="E394" s="20"/>
      <c r="H394" s="20"/>
    </row>
    <row r="395">
      <c r="A395" s="20"/>
      <c r="B395" s="20"/>
      <c r="C395" s="20"/>
      <c r="D395" s="20"/>
      <c r="E395" s="20"/>
      <c r="H395" s="20"/>
    </row>
    <row r="396">
      <c r="A396" s="20"/>
      <c r="B396" s="20"/>
      <c r="C396" s="20"/>
      <c r="D396" s="20"/>
      <c r="E396" s="20"/>
      <c r="H396" s="20"/>
    </row>
    <row r="397">
      <c r="A397" s="20"/>
      <c r="B397" s="20"/>
      <c r="C397" s="20"/>
      <c r="D397" s="20"/>
      <c r="E397" s="20"/>
      <c r="H397" s="20"/>
    </row>
    <row r="398">
      <c r="A398" s="20"/>
      <c r="B398" s="20"/>
      <c r="C398" s="20"/>
      <c r="D398" s="20"/>
      <c r="E398" s="20"/>
      <c r="H398" s="20"/>
    </row>
    <row r="399">
      <c r="A399" s="20"/>
      <c r="B399" s="20"/>
      <c r="C399" s="20"/>
      <c r="D399" s="20"/>
      <c r="E399" s="20"/>
      <c r="H399" s="20"/>
    </row>
    <row r="400">
      <c r="A400" s="20"/>
      <c r="B400" s="20"/>
      <c r="C400" s="20"/>
      <c r="D400" s="20"/>
      <c r="E400" s="20"/>
      <c r="H400" s="20"/>
    </row>
    <row r="401">
      <c r="A401" s="20"/>
      <c r="B401" s="20"/>
      <c r="C401" s="20"/>
      <c r="D401" s="20"/>
      <c r="E401" s="20"/>
      <c r="H401" s="20"/>
    </row>
    <row r="402">
      <c r="A402" s="20"/>
      <c r="B402" s="20"/>
      <c r="C402" s="20"/>
      <c r="D402" s="20"/>
      <c r="E402" s="20"/>
      <c r="H402" s="20"/>
    </row>
    <row r="403">
      <c r="A403" s="20"/>
      <c r="B403" s="20"/>
      <c r="C403" s="20"/>
      <c r="D403" s="20"/>
      <c r="E403" s="20"/>
      <c r="H403" s="20"/>
    </row>
    <row r="404">
      <c r="A404" s="20"/>
      <c r="B404" s="20"/>
      <c r="C404" s="20"/>
      <c r="D404" s="20"/>
      <c r="E404" s="20"/>
      <c r="H404" s="20"/>
    </row>
    <row r="405">
      <c r="A405" s="20"/>
      <c r="B405" s="20"/>
      <c r="C405" s="20"/>
      <c r="D405" s="20"/>
      <c r="E405" s="20"/>
      <c r="H405" s="20"/>
    </row>
    <row r="406">
      <c r="A406" s="20"/>
      <c r="B406" s="20"/>
      <c r="C406" s="20"/>
      <c r="D406" s="20"/>
      <c r="E406" s="20"/>
      <c r="H406" s="20"/>
    </row>
    <row r="407">
      <c r="A407" s="20"/>
      <c r="B407" s="20"/>
      <c r="C407" s="20"/>
      <c r="D407" s="20"/>
      <c r="E407" s="20"/>
      <c r="H407" s="20"/>
    </row>
    <row r="408">
      <c r="A408" s="20"/>
      <c r="B408" s="20"/>
      <c r="C408" s="20"/>
      <c r="D408" s="20"/>
      <c r="E408" s="20"/>
      <c r="H408" s="20"/>
    </row>
    <row r="409">
      <c r="A409" s="20"/>
      <c r="B409" s="20"/>
      <c r="C409" s="20"/>
      <c r="D409" s="20"/>
      <c r="E409" s="20"/>
      <c r="H409" s="20"/>
    </row>
    <row r="410">
      <c r="A410" s="20"/>
      <c r="B410" s="20"/>
      <c r="C410" s="20"/>
      <c r="D410" s="20"/>
      <c r="E410" s="20"/>
      <c r="H410" s="20"/>
    </row>
    <row r="411">
      <c r="A411" s="20"/>
      <c r="B411" s="20"/>
      <c r="C411" s="20"/>
      <c r="D411" s="20"/>
      <c r="E411" s="20"/>
      <c r="H411" s="20"/>
    </row>
    <row r="412">
      <c r="A412" s="20"/>
      <c r="B412" s="20"/>
      <c r="C412" s="20"/>
      <c r="D412" s="20"/>
      <c r="E412" s="20"/>
      <c r="H412" s="20"/>
    </row>
    <row r="413">
      <c r="A413" s="20"/>
      <c r="B413" s="20"/>
      <c r="C413" s="20"/>
      <c r="D413" s="20"/>
      <c r="E413" s="20"/>
      <c r="H413" s="20"/>
    </row>
    <row r="414">
      <c r="A414" s="20"/>
      <c r="B414" s="20"/>
      <c r="C414" s="20"/>
      <c r="D414" s="20"/>
      <c r="E414" s="20"/>
      <c r="H414" s="20"/>
    </row>
    <row r="415">
      <c r="A415" s="20"/>
      <c r="B415" s="20"/>
      <c r="C415" s="20"/>
      <c r="D415" s="20"/>
      <c r="E415" s="20"/>
      <c r="H415" s="20"/>
    </row>
    <row r="416">
      <c r="A416" s="20"/>
      <c r="B416" s="20"/>
      <c r="C416" s="20"/>
      <c r="D416" s="20"/>
      <c r="E416" s="20"/>
      <c r="H416" s="20"/>
    </row>
    <row r="417">
      <c r="A417" s="20"/>
      <c r="B417" s="20"/>
      <c r="C417" s="20"/>
      <c r="D417" s="20"/>
      <c r="E417" s="20"/>
      <c r="H417" s="20"/>
    </row>
    <row r="418">
      <c r="A418" s="20"/>
      <c r="B418" s="20"/>
      <c r="C418" s="20"/>
      <c r="D418" s="20"/>
      <c r="E418" s="20"/>
      <c r="H418" s="20"/>
    </row>
    <row r="419">
      <c r="A419" s="20"/>
      <c r="B419" s="20"/>
      <c r="C419" s="20"/>
      <c r="D419" s="20"/>
      <c r="E419" s="20"/>
      <c r="H419" s="20"/>
    </row>
    <row r="420">
      <c r="A420" s="20"/>
      <c r="B420" s="20"/>
      <c r="C420" s="20"/>
      <c r="D420" s="20"/>
      <c r="E420" s="20"/>
      <c r="H420" s="20"/>
    </row>
    <row r="421">
      <c r="A421" s="20"/>
      <c r="B421" s="20"/>
      <c r="C421" s="20"/>
      <c r="D421" s="20"/>
      <c r="E421" s="20"/>
      <c r="H421" s="20"/>
    </row>
    <row r="422">
      <c r="A422" s="20"/>
      <c r="B422" s="20"/>
      <c r="C422" s="20"/>
      <c r="D422" s="20"/>
      <c r="E422" s="20"/>
      <c r="H422" s="20"/>
    </row>
    <row r="423">
      <c r="A423" s="20"/>
      <c r="B423" s="20"/>
      <c r="C423" s="20"/>
      <c r="D423" s="20"/>
      <c r="E423" s="20"/>
      <c r="H423" s="20"/>
    </row>
    <row r="424">
      <c r="A424" s="20"/>
      <c r="B424" s="20"/>
      <c r="C424" s="20"/>
      <c r="D424" s="20"/>
      <c r="E424" s="20"/>
      <c r="H424" s="20"/>
    </row>
    <row r="425">
      <c r="A425" s="20"/>
      <c r="B425" s="20"/>
      <c r="C425" s="20"/>
      <c r="D425" s="20"/>
      <c r="E425" s="20"/>
      <c r="H425" s="20"/>
    </row>
    <row r="426">
      <c r="A426" s="20"/>
      <c r="B426" s="20"/>
      <c r="C426" s="20"/>
      <c r="D426" s="20"/>
      <c r="E426" s="20"/>
      <c r="H426" s="20"/>
    </row>
    <row r="427">
      <c r="A427" s="20"/>
      <c r="B427" s="20"/>
      <c r="C427" s="20"/>
      <c r="D427" s="20"/>
      <c r="E427" s="20"/>
      <c r="H427" s="20"/>
    </row>
    <row r="428">
      <c r="A428" s="20"/>
      <c r="B428" s="20"/>
      <c r="C428" s="20"/>
      <c r="D428" s="20"/>
      <c r="E428" s="20"/>
      <c r="H428" s="20"/>
    </row>
    <row r="429">
      <c r="A429" s="20"/>
      <c r="B429" s="20"/>
      <c r="C429" s="20"/>
      <c r="D429" s="20"/>
      <c r="E429" s="20"/>
      <c r="H429" s="20"/>
    </row>
    <row r="430">
      <c r="A430" s="20"/>
      <c r="B430" s="20"/>
      <c r="C430" s="20"/>
      <c r="D430" s="20"/>
      <c r="E430" s="20"/>
      <c r="H430" s="20"/>
    </row>
    <row r="431">
      <c r="A431" s="20"/>
      <c r="B431" s="20"/>
      <c r="C431" s="20"/>
      <c r="D431" s="20"/>
      <c r="E431" s="20"/>
      <c r="H431" s="20"/>
    </row>
    <row r="432">
      <c r="A432" s="20"/>
      <c r="B432" s="20"/>
      <c r="C432" s="20"/>
      <c r="D432" s="20"/>
      <c r="E432" s="20"/>
      <c r="H432" s="20"/>
    </row>
    <row r="433">
      <c r="A433" s="20"/>
      <c r="B433" s="20"/>
      <c r="C433" s="20"/>
      <c r="D433" s="20"/>
      <c r="E433" s="20"/>
      <c r="H433" s="20"/>
    </row>
    <row r="434">
      <c r="A434" s="20"/>
      <c r="B434" s="20"/>
      <c r="C434" s="20"/>
      <c r="D434" s="20"/>
      <c r="E434" s="20"/>
      <c r="H434" s="20"/>
    </row>
    <row r="435">
      <c r="A435" s="20"/>
      <c r="B435" s="20"/>
      <c r="C435" s="20"/>
      <c r="D435" s="20"/>
      <c r="E435" s="20"/>
      <c r="H435" s="20"/>
    </row>
    <row r="436">
      <c r="A436" s="20"/>
      <c r="B436" s="20"/>
      <c r="C436" s="20"/>
      <c r="D436" s="20"/>
      <c r="E436" s="20"/>
      <c r="H436" s="20"/>
    </row>
    <row r="437">
      <c r="A437" s="20"/>
      <c r="B437" s="20"/>
      <c r="C437" s="20"/>
      <c r="D437" s="20"/>
      <c r="E437" s="20"/>
      <c r="H437" s="20"/>
    </row>
    <row r="438">
      <c r="A438" s="20"/>
      <c r="B438" s="20"/>
      <c r="C438" s="20"/>
      <c r="D438" s="20"/>
      <c r="E438" s="20"/>
      <c r="H438" s="20"/>
    </row>
    <row r="439">
      <c r="A439" s="20"/>
      <c r="B439" s="20"/>
      <c r="C439" s="20"/>
      <c r="D439" s="20"/>
      <c r="E439" s="20"/>
      <c r="H439" s="20"/>
    </row>
    <row r="440">
      <c r="A440" s="20"/>
      <c r="B440" s="20"/>
      <c r="C440" s="20"/>
      <c r="D440" s="20"/>
      <c r="E440" s="20"/>
      <c r="H440" s="20"/>
    </row>
    <row r="441">
      <c r="A441" s="20"/>
      <c r="B441" s="20"/>
      <c r="C441" s="20"/>
      <c r="D441" s="20"/>
      <c r="E441" s="20"/>
      <c r="H441" s="20"/>
    </row>
    <row r="442">
      <c r="A442" s="20"/>
      <c r="B442" s="20"/>
      <c r="C442" s="20"/>
      <c r="D442" s="20"/>
      <c r="E442" s="20"/>
      <c r="H442" s="20"/>
    </row>
    <row r="443">
      <c r="A443" s="20"/>
      <c r="B443" s="20"/>
      <c r="C443" s="20"/>
      <c r="D443" s="20"/>
      <c r="E443" s="20"/>
      <c r="H443" s="20"/>
    </row>
    <row r="444">
      <c r="A444" s="20"/>
      <c r="B444" s="20"/>
      <c r="C444" s="20"/>
      <c r="D444" s="20"/>
      <c r="E444" s="20"/>
      <c r="H444" s="20"/>
    </row>
    <row r="445">
      <c r="A445" s="20"/>
      <c r="B445" s="20"/>
      <c r="C445" s="20"/>
      <c r="D445" s="20"/>
      <c r="E445" s="20"/>
      <c r="H445" s="20"/>
    </row>
    <row r="446">
      <c r="A446" s="20"/>
      <c r="B446" s="20"/>
      <c r="C446" s="20"/>
      <c r="D446" s="20"/>
      <c r="E446" s="20"/>
      <c r="H446" s="20"/>
    </row>
    <row r="447">
      <c r="A447" s="20"/>
      <c r="B447" s="20"/>
      <c r="C447" s="20"/>
      <c r="D447" s="20"/>
      <c r="E447" s="20"/>
      <c r="H447" s="20"/>
    </row>
    <row r="448">
      <c r="A448" s="20"/>
      <c r="B448" s="20"/>
      <c r="C448" s="20"/>
      <c r="D448" s="20"/>
      <c r="E448" s="20"/>
      <c r="H448" s="20"/>
    </row>
    <row r="449">
      <c r="A449" s="20"/>
      <c r="B449" s="20"/>
      <c r="C449" s="20"/>
      <c r="D449" s="20"/>
      <c r="E449" s="20"/>
      <c r="H449" s="20"/>
    </row>
    <row r="450">
      <c r="A450" s="20"/>
      <c r="B450" s="20"/>
      <c r="C450" s="20"/>
      <c r="D450" s="20"/>
      <c r="E450" s="20"/>
      <c r="H450" s="20"/>
    </row>
    <row r="451">
      <c r="A451" s="20"/>
      <c r="B451" s="20"/>
      <c r="C451" s="20"/>
      <c r="D451" s="20"/>
      <c r="E451" s="20"/>
      <c r="H451" s="20"/>
    </row>
    <row r="452">
      <c r="A452" s="20"/>
      <c r="B452" s="20"/>
      <c r="C452" s="20"/>
      <c r="D452" s="20"/>
      <c r="E452" s="20"/>
      <c r="H452" s="20"/>
    </row>
    <row r="453">
      <c r="A453" s="20"/>
      <c r="B453" s="20"/>
      <c r="C453" s="20"/>
      <c r="D453" s="20"/>
      <c r="E453" s="20"/>
      <c r="H453" s="20"/>
    </row>
    <row r="454">
      <c r="A454" s="20"/>
      <c r="B454" s="20"/>
      <c r="C454" s="20"/>
      <c r="D454" s="20"/>
      <c r="E454" s="20"/>
      <c r="H454" s="20"/>
    </row>
    <row r="455">
      <c r="A455" s="20"/>
      <c r="B455" s="20"/>
      <c r="C455" s="20"/>
      <c r="D455" s="20"/>
      <c r="E455" s="20"/>
      <c r="H455" s="20"/>
    </row>
    <row r="456">
      <c r="A456" s="20"/>
      <c r="B456" s="20"/>
      <c r="C456" s="20"/>
      <c r="D456" s="20"/>
      <c r="E456" s="20"/>
      <c r="H456" s="20"/>
    </row>
    <row r="457">
      <c r="A457" s="20"/>
      <c r="B457" s="20"/>
      <c r="C457" s="20"/>
      <c r="D457" s="20"/>
      <c r="E457" s="20"/>
      <c r="H457" s="20"/>
    </row>
    <row r="458">
      <c r="A458" s="20"/>
      <c r="B458" s="20"/>
      <c r="C458" s="20"/>
      <c r="D458" s="20"/>
      <c r="E458" s="20"/>
      <c r="H458" s="20"/>
    </row>
    <row r="459">
      <c r="A459" s="20"/>
      <c r="B459" s="20"/>
      <c r="C459" s="20"/>
      <c r="D459" s="20"/>
      <c r="E459" s="20"/>
      <c r="H459" s="20"/>
    </row>
    <row r="460">
      <c r="A460" s="20"/>
      <c r="B460" s="20"/>
      <c r="C460" s="20"/>
      <c r="D460" s="20"/>
      <c r="E460" s="20"/>
      <c r="H460" s="20"/>
    </row>
    <row r="461">
      <c r="A461" s="20"/>
      <c r="B461" s="20"/>
      <c r="C461" s="20"/>
      <c r="D461" s="20"/>
      <c r="E461" s="20"/>
      <c r="H461" s="20"/>
    </row>
    <row r="462">
      <c r="A462" s="20"/>
      <c r="B462" s="20"/>
      <c r="C462" s="20"/>
      <c r="D462" s="20"/>
      <c r="E462" s="20"/>
      <c r="H462" s="20"/>
    </row>
    <row r="463">
      <c r="A463" s="20"/>
      <c r="B463" s="20"/>
      <c r="C463" s="20"/>
      <c r="D463" s="20"/>
      <c r="E463" s="20"/>
      <c r="H463" s="20"/>
    </row>
    <row r="464">
      <c r="A464" s="20"/>
      <c r="B464" s="20"/>
      <c r="C464" s="20"/>
      <c r="D464" s="20"/>
      <c r="E464" s="20"/>
      <c r="H464" s="20"/>
    </row>
    <row r="465">
      <c r="A465" s="20"/>
      <c r="B465" s="20"/>
      <c r="C465" s="20"/>
      <c r="D465" s="20"/>
      <c r="E465" s="20"/>
      <c r="H465" s="20"/>
    </row>
    <row r="466">
      <c r="A466" s="20"/>
      <c r="B466" s="20"/>
      <c r="C466" s="20"/>
      <c r="D466" s="20"/>
      <c r="E466" s="20"/>
      <c r="H466" s="20"/>
    </row>
    <row r="467">
      <c r="A467" s="20"/>
      <c r="B467" s="20"/>
      <c r="C467" s="20"/>
      <c r="D467" s="20"/>
      <c r="E467" s="20"/>
      <c r="H467" s="20"/>
    </row>
    <row r="468">
      <c r="A468" s="20"/>
      <c r="B468" s="20"/>
      <c r="C468" s="20"/>
      <c r="D468" s="20"/>
      <c r="E468" s="20"/>
      <c r="H468" s="20"/>
    </row>
    <row r="469">
      <c r="A469" s="20"/>
      <c r="B469" s="20"/>
      <c r="C469" s="20"/>
      <c r="D469" s="20"/>
      <c r="E469" s="20"/>
      <c r="H469" s="20"/>
    </row>
    <row r="470">
      <c r="A470" s="20"/>
      <c r="B470" s="20"/>
      <c r="C470" s="20"/>
      <c r="D470" s="20"/>
      <c r="E470" s="20"/>
      <c r="H470" s="20"/>
    </row>
    <row r="471">
      <c r="A471" s="20"/>
      <c r="B471" s="20"/>
      <c r="C471" s="20"/>
      <c r="D471" s="20"/>
      <c r="E471" s="20"/>
      <c r="H471" s="20"/>
    </row>
    <row r="472">
      <c r="A472" s="20"/>
      <c r="B472" s="20"/>
      <c r="C472" s="20"/>
      <c r="D472" s="20"/>
      <c r="E472" s="20"/>
      <c r="H472" s="20"/>
    </row>
    <row r="473">
      <c r="A473" s="20"/>
      <c r="B473" s="20"/>
      <c r="C473" s="20"/>
      <c r="D473" s="20"/>
      <c r="E473" s="20"/>
      <c r="H473" s="20"/>
    </row>
    <row r="474">
      <c r="A474" s="20"/>
      <c r="B474" s="20"/>
      <c r="C474" s="20"/>
      <c r="D474" s="20"/>
      <c r="E474" s="20"/>
      <c r="H474" s="20"/>
    </row>
    <row r="475">
      <c r="A475" s="20"/>
      <c r="B475" s="20"/>
      <c r="C475" s="20"/>
      <c r="D475" s="20"/>
      <c r="E475" s="20"/>
      <c r="H475" s="20"/>
    </row>
    <row r="476">
      <c r="A476" s="20"/>
      <c r="B476" s="20"/>
      <c r="C476" s="20"/>
      <c r="D476" s="20"/>
      <c r="E476" s="20"/>
      <c r="H476" s="20"/>
    </row>
    <row r="477">
      <c r="A477" s="20"/>
      <c r="B477" s="20"/>
      <c r="C477" s="20"/>
      <c r="D477" s="20"/>
      <c r="E477" s="20"/>
      <c r="H477" s="20"/>
    </row>
    <row r="478">
      <c r="A478" s="20"/>
      <c r="B478" s="20"/>
      <c r="C478" s="20"/>
      <c r="D478" s="20"/>
      <c r="E478" s="20"/>
      <c r="H478" s="20"/>
    </row>
    <row r="479">
      <c r="A479" s="20"/>
      <c r="B479" s="20"/>
      <c r="C479" s="20"/>
      <c r="D479" s="20"/>
      <c r="E479" s="20"/>
      <c r="H479" s="20"/>
    </row>
    <row r="480">
      <c r="A480" s="20"/>
      <c r="B480" s="20"/>
      <c r="C480" s="20"/>
      <c r="D480" s="20"/>
      <c r="E480" s="20"/>
      <c r="H480" s="20"/>
    </row>
    <row r="481">
      <c r="A481" s="20"/>
      <c r="B481" s="20"/>
      <c r="C481" s="20"/>
      <c r="D481" s="20"/>
      <c r="E481" s="20"/>
      <c r="H481" s="20"/>
    </row>
    <row r="482">
      <c r="A482" s="20"/>
      <c r="B482" s="20"/>
      <c r="C482" s="20"/>
      <c r="D482" s="20"/>
      <c r="E482" s="20"/>
      <c r="H482" s="20"/>
    </row>
    <row r="483">
      <c r="A483" s="20"/>
      <c r="B483" s="20"/>
      <c r="C483" s="20"/>
      <c r="D483" s="20"/>
      <c r="E483" s="20"/>
      <c r="H483" s="20"/>
    </row>
    <row r="484">
      <c r="A484" s="20"/>
      <c r="B484" s="20"/>
      <c r="C484" s="20"/>
      <c r="D484" s="20"/>
      <c r="E484" s="20"/>
      <c r="H484" s="20"/>
    </row>
    <row r="485">
      <c r="A485" s="20"/>
      <c r="B485" s="20"/>
      <c r="C485" s="20"/>
      <c r="D485" s="20"/>
      <c r="E485" s="20"/>
      <c r="H485" s="20"/>
    </row>
    <row r="486">
      <c r="A486" s="20"/>
      <c r="B486" s="20"/>
      <c r="C486" s="20"/>
      <c r="D486" s="20"/>
      <c r="E486" s="20"/>
      <c r="H486" s="20"/>
    </row>
    <row r="487">
      <c r="A487" s="20"/>
      <c r="B487" s="20"/>
      <c r="C487" s="20"/>
      <c r="D487" s="20"/>
      <c r="E487" s="20"/>
      <c r="H487" s="20"/>
    </row>
    <row r="488">
      <c r="A488" s="20"/>
      <c r="B488" s="20"/>
      <c r="C488" s="20"/>
      <c r="D488" s="20"/>
      <c r="E488" s="20"/>
      <c r="H488" s="20"/>
    </row>
    <row r="489">
      <c r="A489" s="20"/>
      <c r="B489" s="20"/>
      <c r="C489" s="20"/>
      <c r="D489" s="20"/>
      <c r="E489" s="20"/>
      <c r="H489" s="20"/>
    </row>
    <row r="490">
      <c r="A490" s="20"/>
      <c r="B490" s="20"/>
      <c r="C490" s="20"/>
      <c r="D490" s="20"/>
      <c r="E490" s="20"/>
      <c r="H490" s="20"/>
    </row>
    <row r="491">
      <c r="A491" s="20"/>
      <c r="B491" s="20"/>
      <c r="C491" s="20"/>
      <c r="D491" s="20"/>
      <c r="E491" s="20"/>
      <c r="H491" s="20"/>
    </row>
    <row r="492">
      <c r="A492" s="20"/>
      <c r="B492" s="20"/>
      <c r="C492" s="20"/>
      <c r="D492" s="20"/>
      <c r="E492" s="20"/>
      <c r="H492" s="20"/>
    </row>
    <row r="493">
      <c r="A493" s="20"/>
      <c r="B493" s="20"/>
      <c r="C493" s="20"/>
      <c r="D493" s="20"/>
      <c r="E493" s="20"/>
      <c r="H493" s="20"/>
    </row>
    <row r="494">
      <c r="A494" s="20"/>
      <c r="B494" s="20"/>
      <c r="C494" s="20"/>
      <c r="D494" s="20"/>
      <c r="E494" s="20"/>
      <c r="H494" s="20"/>
    </row>
    <row r="495">
      <c r="A495" s="20"/>
      <c r="B495" s="20"/>
      <c r="C495" s="20"/>
      <c r="D495" s="20"/>
      <c r="E495" s="20"/>
      <c r="H495" s="20"/>
    </row>
    <row r="496">
      <c r="A496" s="20"/>
      <c r="B496" s="20"/>
      <c r="C496" s="20"/>
      <c r="D496" s="20"/>
      <c r="E496" s="20"/>
      <c r="H496" s="20"/>
    </row>
    <row r="497">
      <c r="A497" s="20"/>
      <c r="B497" s="20"/>
      <c r="C497" s="20"/>
      <c r="D497" s="20"/>
      <c r="E497" s="20"/>
      <c r="H497" s="20"/>
    </row>
    <row r="498">
      <c r="A498" s="20"/>
      <c r="B498" s="20"/>
      <c r="C498" s="20"/>
      <c r="D498" s="20"/>
      <c r="E498" s="20"/>
      <c r="H498" s="20"/>
    </row>
    <row r="499">
      <c r="A499" s="20"/>
      <c r="B499" s="20"/>
      <c r="C499" s="20"/>
      <c r="D499" s="20"/>
      <c r="E499" s="20"/>
      <c r="H499" s="20"/>
    </row>
    <row r="500">
      <c r="A500" s="20"/>
      <c r="B500" s="20"/>
      <c r="C500" s="20"/>
      <c r="D500" s="20"/>
      <c r="E500" s="20"/>
      <c r="H500" s="20"/>
    </row>
    <row r="501">
      <c r="A501" s="20"/>
      <c r="B501" s="20"/>
      <c r="C501" s="20"/>
      <c r="D501" s="20"/>
      <c r="E501" s="20"/>
      <c r="H501" s="20"/>
    </row>
    <row r="502">
      <c r="A502" s="20"/>
      <c r="B502" s="20"/>
      <c r="C502" s="20"/>
      <c r="D502" s="20"/>
      <c r="E502" s="20"/>
      <c r="H502" s="20"/>
    </row>
    <row r="503">
      <c r="A503" s="20"/>
      <c r="B503" s="20"/>
      <c r="C503" s="20"/>
      <c r="D503" s="20"/>
      <c r="E503" s="20"/>
      <c r="H503" s="20"/>
    </row>
    <row r="504">
      <c r="A504" s="20"/>
      <c r="B504" s="20"/>
      <c r="C504" s="20"/>
      <c r="D504" s="20"/>
      <c r="E504" s="20"/>
      <c r="H504" s="20"/>
    </row>
    <row r="505">
      <c r="A505" s="20"/>
      <c r="B505" s="20"/>
      <c r="C505" s="20"/>
      <c r="D505" s="20"/>
      <c r="E505" s="20"/>
      <c r="H505" s="20"/>
    </row>
    <row r="506">
      <c r="A506" s="20"/>
      <c r="B506" s="20"/>
      <c r="C506" s="20"/>
      <c r="D506" s="20"/>
      <c r="E506" s="20"/>
      <c r="H506" s="20"/>
    </row>
    <row r="507">
      <c r="A507" s="20"/>
      <c r="B507" s="20"/>
      <c r="C507" s="20"/>
      <c r="D507" s="20"/>
      <c r="E507" s="20"/>
      <c r="H507" s="20"/>
    </row>
    <row r="508">
      <c r="A508" s="20"/>
      <c r="B508" s="20"/>
      <c r="C508" s="20"/>
      <c r="D508" s="20"/>
      <c r="E508" s="20"/>
      <c r="H508" s="20"/>
    </row>
    <row r="509">
      <c r="A509" s="20"/>
      <c r="B509" s="20"/>
      <c r="C509" s="20"/>
      <c r="D509" s="20"/>
      <c r="E509" s="20"/>
      <c r="H509" s="20"/>
    </row>
    <row r="510">
      <c r="A510" s="20"/>
      <c r="B510" s="20"/>
      <c r="C510" s="20"/>
      <c r="D510" s="20"/>
      <c r="E510" s="20"/>
      <c r="H510" s="20"/>
    </row>
    <row r="511">
      <c r="A511" s="20"/>
      <c r="B511" s="20"/>
      <c r="C511" s="20"/>
      <c r="D511" s="20"/>
      <c r="E511" s="20"/>
      <c r="H511" s="20"/>
    </row>
    <row r="512">
      <c r="A512" s="20"/>
      <c r="B512" s="20"/>
      <c r="C512" s="20"/>
      <c r="D512" s="20"/>
      <c r="E512" s="20"/>
      <c r="H512" s="20"/>
    </row>
    <row r="513">
      <c r="A513" s="20"/>
      <c r="B513" s="20"/>
      <c r="C513" s="20"/>
      <c r="D513" s="20"/>
      <c r="E513" s="20"/>
      <c r="H513" s="20"/>
    </row>
    <row r="514">
      <c r="A514" s="20"/>
      <c r="B514" s="20"/>
      <c r="C514" s="20"/>
      <c r="D514" s="20"/>
      <c r="E514" s="20"/>
      <c r="H514" s="20"/>
    </row>
    <row r="515">
      <c r="A515" s="20"/>
      <c r="B515" s="20"/>
      <c r="C515" s="20"/>
      <c r="D515" s="20"/>
      <c r="E515" s="20"/>
      <c r="H515" s="20"/>
    </row>
    <row r="516">
      <c r="A516" s="20"/>
      <c r="B516" s="20"/>
      <c r="C516" s="20"/>
      <c r="D516" s="20"/>
      <c r="E516" s="20"/>
      <c r="H516" s="20"/>
    </row>
    <row r="517">
      <c r="A517" s="20"/>
      <c r="B517" s="20"/>
      <c r="C517" s="20"/>
      <c r="D517" s="20"/>
      <c r="E517" s="20"/>
      <c r="H517" s="20"/>
    </row>
    <row r="518">
      <c r="A518" s="20"/>
      <c r="B518" s="20"/>
      <c r="C518" s="20"/>
      <c r="D518" s="20"/>
      <c r="E518" s="20"/>
      <c r="H518" s="20"/>
    </row>
    <row r="519">
      <c r="A519" s="20"/>
      <c r="B519" s="20"/>
      <c r="C519" s="20"/>
      <c r="D519" s="20"/>
      <c r="E519" s="20"/>
      <c r="H519" s="20"/>
    </row>
    <row r="520">
      <c r="A520" s="20"/>
      <c r="B520" s="20"/>
      <c r="C520" s="20"/>
      <c r="D520" s="20"/>
      <c r="E520" s="20"/>
      <c r="H520" s="20"/>
    </row>
    <row r="521">
      <c r="A521" s="20"/>
      <c r="B521" s="20"/>
      <c r="C521" s="20"/>
      <c r="D521" s="20"/>
      <c r="E521" s="20"/>
      <c r="H521" s="20"/>
    </row>
    <row r="522">
      <c r="A522" s="20"/>
      <c r="B522" s="20"/>
      <c r="C522" s="20"/>
      <c r="D522" s="20"/>
      <c r="E522" s="20"/>
      <c r="H522" s="20"/>
    </row>
    <row r="523">
      <c r="A523" s="20"/>
      <c r="B523" s="20"/>
      <c r="C523" s="20"/>
      <c r="D523" s="20"/>
      <c r="E523" s="20"/>
      <c r="H523" s="20"/>
    </row>
    <row r="524">
      <c r="A524" s="20"/>
      <c r="B524" s="20"/>
      <c r="C524" s="20"/>
      <c r="D524" s="20"/>
      <c r="E524" s="20"/>
      <c r="H524" s="20"/>
    </row>
    <row r="525">
      <c r="A525" s="20"/>
      <c r="B525" s="20"/>
      <c r="C525" s="20"/>
      <c r="D525" s="20"/>
      <c r="E525" s="20"/>
      <c r="H525" s="20"/>
    </row>
    <row r="526">
      <c r="A526" s="20"/>
      <c r="B526" s="20"/>
      <c r="C526" s="20"/>
      <c r="D526" s="20"/>
      <c r="E526" s="20"/>
      <c r="H526" s="20"/>
    </row>
    <row r="527">
      <c r="A527" s="20"/>
      <c r="B527" s="20"/>
      <c r="C527" s="20"/>
      <c r="D527" s="20"/>
      <c r="E527" s="20"/>
      <c r="H527" s="20"/>
    </row>
    <row r="528">
      <c r="A528" s="20"/>
      <c r="B528" s="20"/>
      <c r="C528" s="20"/>
      <c r="D528" s="20"/>
      <c r="E528" s="20"/>
      <c r="H528" s="20"/>
    </row>
    <row r="529">
      <c r="A529" s="20"/>
      <c r="B529" s="20"/>
      <c r="C529" s="20"/>
      <c r="D529" s="20"/>
      <c r="E529" s="20"/>
      <c r="H529" s="20"/>
    </row>
    <row r="530">
      <c r="A530" s="20"/>
      <c r="B530" s="20"/>
      <c r="C530" s="20"/>
      <c r="D530" s="20"/>
      <c r="E530" s="20"/>
      <c r="H530" s="20"/>
    </row>
    <row r="531">
      <c r="A531" s="20"/>
      <c r="B531" s="20"/>
      <c r="C531" s="20"/>
      <c r="D531" s="20"/>
      <c r="E531" s="20"/>
      <c r="H531" s="20"/>
    </row>
    <row r="532">
      <c r="A532" s="20"/>
      <c r="B532" s="20"/>
      <c r="C532" s="20"/>
      <c r="D532" s="20"/>
      <c r="E532" s="20"/>
      <c r="H532" s="20"/>
    </row>
    <row r="533">
      <c r="A533" s="20"/>
      <c r="B533" s="20"/>
      <c r="C533" s="20"/>
      <c r="D533" s="20"/>
      <c r="E533" s="20"/>
      <c r="H533" s="20"/>
    </row>
    <row r="534">
      <c r="A534" s="20"/>
      <c r="B534" s="20"/>
      <c r="C534" s="20"/>
      <c r="D534" s="20"/>
      <c r="E534" s="20"/>
      <c r="H534" s="20"/>
    </row>
    <row r="535">
      <c r="A535" s="20"/>
      <c r="B535" s="20"/>
      <c r="C535" s="20"/>
      <c r="D535" s="20"/>
      <c r="E535" s="20"/>
      <c r="H535" s="20"/>
    </row>
    <row r="536">
      <c r="A536" s="20"/>
      <c r="B536" s="20"/>
      <c r="C536" s="20"/>
      <c r="D536" s="20"/>
      <c r="E536" s="20"/>
      <c r="H536" s="20"/>
    </row>
    <row r="537">
      <c r="A537" s="20"/>
      <c r="B537" s="20"/>
      <c r="C537" s="20"/>
      <c r="D537" s="20"/>
      <c r="E537" s="20"/>
      <c r="H537" s="20"/>
    </row>
    <row r="538">
      <c r="A538" s="20"/>
      <c r="B538" s="20"/>
      <c r="C538" s="20"/>
      <c r="D538" s="20"/>
      <c r="E538" s="20"/>
      <c r="H538" s="20"/>
    </row>
    <row r="539">
      <c r="A539" s="20"/>
      <c r="B539" s="20"/>
      <c r="C539" s="20"/>
      <c r="D539" s="20"/>
      <c r="E539" s="20"/>
      <c r="H539" s="20"/>
    </row>
    <row r="540">
      <c r="A540" s="20"/>
      <c r="B540" s="20"/>
      <c r="C540" s="20"/>
      <c r="D540" s="20"/>
      <c r="E540" s="20"/>
      <c r="H540" s="20"/>
    </row>
    <row r="541">
      <c r="A541" s="20"/>
      <c r="B541" s="20"/>
      <c r="C541" s="20"/>
      <c r="D541" s="20"/>
      <c r="E541" s="20"/>
      <c r="H541" s="20"/>
    </row>
    <row r="542">
      <c r="A542" s="20"/>
      <c r="B542" s="20"/>
      <c r="C542" s="20"/>
      <c r="D542" s="20"/>
      <c r="E542" s="20"/>
      <c r="H542" s="20"/>
    </row>
    <row r="543">
      <c r="A543" s="20"/>
      <c r="B543" s="20"/>
      <c r="C543" s="20"/>
      <c r="D543" s="20"/>
      <c r="E543" s="20"/>
      <c r="H543" s="20"/>
    </row>
    <row r="544">
      <c r="A544" s="20"/>
      <c r="B544" s="20"/>
      <c r="C544" s="20"/>
      <c r="D544" s="20"/>
      <c r="E544" s="20"/>
      <c r="H544" s="20"/>
    </row>
    <row r="545">
      <c r="A545" s="20"/>
      <c r="B545" s="20"/>
      <c r="C545" s="20"/>
      <c r="D545" s="20"/>
      <c r="E545" s="20"/>
      <c r="H545" s="20"/>
    </row>
    <row r="546">
      <c r="A546" s="20"/>
      <c r="B546" s="20"/>
      <c r="C546" s="20"/>
      <c r="D546" s="20"/>
      <c r="E546" s="20"/>
      <c r="H546" s="20"/>
    </row>
    <row r="547">
      <c r="A547" s="20"/>
      <c r="B547" s="20"/>
      <c r="C547" s="20"/>
      <c r="D547" s="20"/>
      <c r="E547" s="20"/>
      <c r="H547" s="20"/>
    </row>
    <row r="548">
      <c r="A548" s="20"/>
      <c r="B548" s="20"/>
      <c r="C548" s="20"/>
      <c r="D548" s="20"/>
      <c r="E548" s="20"/>
      <c r="H548" s="20"/>
    </row>
    <row r="549">
      <c r="A549" s="20"/>
      <c r="B549" s="20"/>
      <c r="C549" s="20"/>
      <c r="D549" s="20"/>
      <c r="E549" s="20"/>
      <c r="H549" s="20"/>
    </row>
    <row r="550">
      <c r="A550" s="20"/>
      <c r="B550" s="20"/>
      <c r="C550" s="20"/>
      <c r="D550" s="20"/>
      <c r="E550" s="20"/>
      <c r="H550" s="20"/>
    </row>
    <row r="551">
      <c r="A551" s="20"/>
      <c r="B551" s="20"/>
      <c r="C551" s="20"/>
      <c r="D551" s="20"/>
      <c r="E551" s="20"/>
      <c r="H551" s="20"/>
    </row>
    <row r="552">
      <c r="A552" s="20"/>
      <c r="B552" s="20"/>
      <c r="C552" s="20"/>
      <c r="D552" s="20"/>
      <c r="E552" s="20"/>
      <c r="H552" s="20"/>
    </row>
    <row r="553">
      <c r="A553" s="20"/>
      <c r="B553" s="20"/>
      <c r="C553" s="20"/>
      <c r="D553" s="20"/>
      <c r="E553" s="20"/>
      <c r="H553" s="20"/>
    </row>
    <row r="554">
      <c r="A554" s="20"/>
      <c r="B554" s="20"/>
      <c r="C554" s="20"/>
      <c r="D554" s="20"/>
      <c r="E554" s="20"/>
      <c r="H554" s="20"/>
    </row>
    <row r="555">
      <c r="A555" s="20"/>
      <c r="B555" s="20"/>
      <c r="C555" s="20"/>
      <c r="D555" s="20"/>
      <c r="E555" s="20"/>
      <c r="H555" s="20"/>
    </row>
    <row r="556">
      <c r="A556" s="20"/>
      <c r="B556" s="20"/>
      <c r="C556" s="20"/>
      <c r="D556" s="20"/>
      <c r="E556" s="20"/>
      <c r="H556" s="20"/>
    </row>
    <row r="557">
      <c r="A557" s="20"/>
      <c r="B557" s="20"/>
      <c r="C557" s="20"/>
      <c r="D557" s="20"/>
      <c r="E557" s="20"/>
      <c r="H557" s="20"/>
    </row>
    <row r="558">
      <c r="A558" s="20"/>
      <c r="B558" s="20"/>
      <c r="C558" s="20"/>
      <c r="D558" s="20"/>
      <c r="E558" s="20"/>
      <c r="H558" s="20"/>
    </row>
    <row r="559">
      <c r="A559" s="20"/>
      <c r="B559" s="20"/>
      <c r="C559" s="20"/>
      <c r="D559" s="20"/>
      <c r="E559" s="20"/>
      <c r="H559" s="20"/>
    </row>
    <row r="560">
      <c r="A560" s="20"/>
      <c r="B560" s="20"/>
      <c r="C560" s="20"/>
      <c r="D560" s="20"/>
      <c r="E560" s="20"/>
      <c r="H560" s="20"/>
    </row>
    <row r="561">
      <c r="A561" s="20"/>
      <c r="B561" s="20"/>
      <c r="C561" s="20"/>
      <c r="D561" s="20"/>
      <c r="E561" s="20"/>
      <c r="H561" s="20"/>
    </row>
    <row r="562">
      <c r="A562" s="20"/>
      <c r="B562" s="20"/>
      <c r="C562" s="20"/>
      <c r="D562" s="20"/>
      <c r="E562" s="20"/>
      <c r="H562" s="20"/>
    </row>
    <row r="563">
      <c r="A563" s="20"/>
      <c r="B563" s="20"/>
      <c r="C563" s="20"/>
      <c r="D563" s="20"/>
      <c r="E563" s="20"/>
      <c r="H563" s="20"/>
    </row>
    <row r="564">
      <c r="A564" s="20"/>
      <c r="B564" s="20"/>
      <c r="C564" s="20"/>
      <c r="D564" s="20"/>
      <c r="E564" s="20"/>
      <c r="H564" s="20"/>
    </row>
    <row r="565">
      <c r="A565" s="20"/>
      <c r="B565" s="20"/>
      <c r="C565" s="20"/>
      <c r="D565" s="20"/>
      <c r="E565" s="20"/>
      <c r="H565" s="20"/>
    </row>
    <row r="566">
      <c r="A566" s="20"/>
      <c r="B566" s="20"/>
      <c r="C566" s="20"/>
      <c r="D566" s="20"/>
      <c r="E566" s="20"/>
      <c r="H566" s="20"/>
    </row>
    <row r="567">
      <c r="A567" s="20"/>
      <c r="B567" s="20"/>
      <c r="C567" s="20"/>
      <c r="D567" s="20"/>
      <c r="E567" s="20"/>
      <c r="H567" s="20"/>
    </row>
    <row r="568">
      <c r="A568" s="20"/>
      <c r="B568" s="20"/>
      <c r="C568" s="20"/>
      <c r="D568" s="20"/>
      <c r="E568" s="20"/>
      <c r="H568" s="20"/>
    </row>
    <row r="569">
      <c r="A569" s="20"/>
      <c r="B569" s="20"/>
      <c r="C569" s="20"/>
      <c r="D569" s="20"/>
      <c r="E569" s="20"/>
      <c r="H569" s="20"/>
    </row>
    <row r="570">
      <c r="A570" s="20"/>
      <c r="B570" s="20"/>
      <c r="C570" s="20"/>
      <c r="D570" s="20"/>
      <c r="E570" s="20"/>
      <c r="H570" s="20"/>
    </row>
    <row r="571">
      <c r="A571" s="20"/>
      <c r="B571" s="20"/>
      <c r="C571" s="20"/>
      <c r="D571" s="20"/>
      <c r="E571" s="20"/>
      <c r="H571" s="20"/>
    </row>
    <row r="572">
      <c r="A572" s="20"/>
      <c r="B572" s="20"/>
      <c r="C572" s="20"/>
      <c r="D572" s="20"/>
      <c r="E572" s="20"/>
      <c r="H572" s="20"/>
    </row>
    <row r="573">
      <c r="A573" s="20"/>
      <c r="B573" s="20"/>
      <c r="C573" s="20"/>
      <c r="D573" s="20"/>
      <c r="E573" s="20"/>
      <c r="H573" s="20"/>
    </row>
    <row r="574">
      <c r="A574" s="20"/>
      <c r="B574" s="20"/>
      <c r="C574" s="20"/>
      <c r="D574" s="20"/>
      <c r="E574" s="20"/>
      <c r="H574" s="20"/>
    </row>
    <row r="575">
      <c r="A575" s="20"/>
      <c r="B575" s="20"/>
      <c r="C575" s="20"/>
      <c r="D575" s="20"/>
      <c r="E575" s="20"/>
      <c r="H575" s="20"/>
    </row>
    <row r="576">
      <c r="A576" s="20"/>
      <c r="B576" s="20"/>
      <c r="C576" s="20"/>
      <c r="D576" s="20"/>
      <c r="E576" s="20"/>
      <c r="H576" s="20"/>
    </row>
    <row r="577">
      <c r="A577" s="20"/>
      <c r="B577" s="20"/>
      <c r="C577" s="20"/>
      <c r="D577" s="20"/>
      <c r="E577" s="20"/>
      <c r="H577" s="20"/>
    </row>
    <row r="578">
      <c r="A578" s="20"/>
      <c r="B578" s="20"/>
      <c r="C578" s="20"/>
      <c r="D578" s="20"/>
      <c r="E578" s="20"/>
      <c r="H578" s="20"/>
    </row>
    <row r="579">
      <c r="A579" s="20"/>
      <c r="B579" s="20"/>
      <c r="C579" s="20"/>
      <c r="D579" s="20"/>
      <c r="E579" s="20"/>
      <c r="H579" s="20"/>
    </row>
    <row r="580">
      <c r="A580" s="20"/>
      <c r="B580" s="20"/>
      <c r="C580" s="20"/>
      <c r="D580" s="20"/>
      <c r="E580" s="20"/>
      <c r="H580" s="20"/>
    </row>
    <row r="581">
      <c r="A581" s="20"/>
      <c r="B581" s="20"/>
      <c r="C581" s="20"/>
      <c r="D581" s="20"/>
      <c r="E581" s="20"/>
      <c r="H581" s="20"/>
    </row>
    <row r="582">
      <c r="A582" s="20"/>
      <c r="B582" s="20"/>
      <c r="C582" s="20"/>
      <c r="D582" s="20"/>
      <c r="E582" s="20"/>
      <c r="H582" s="20"/>
    </row>
    <row r="583">
      <c r="A583" s="20"/>
      <c r="B583" s="20"/>
      <c r="C583" s="20"/>
      <c r="D583" s="20"/>
      <c r="E583" s="20"/>
      <c r="H583" s="20"/>
    </row>
    <row r="584">
      <c r="A584" s="20"/>
      <c r="B584" s="20"/>
      <c r="C584" s="20"/>
      <c r="D584" s="20"/>
      <c r="E584" s="20"/>
      <c r="H584" s="20"/>
    </row>
    <row r="585">
      <c r="A585" s="20"/>
      <c r="B585" s="20"/>
      <c r="C585" s="20"/>
      <c r="D585" s="20"/>
      <c r="E585" s="20"/>
      <c r="H585" s="20"/>
    </row>
    <row r="586">
      <c r="A586" s="20"/>
      <c r="B586" s="20"/>
      <c r="C586" s="20"/>
      <c r="D586" s="20"/>
      <c r="E586" s="20"/>
      <c r="H586" s="20"/>
    </row>
    <row r="587">
      <c r="A587" s="20"/>
      <c r="B587" s="20"/>
      <c r="C587" s="20"/>
      <c r="D587" s="20"/>
      <c r="E587" s="20"/>
      <c r="H587" s="20"/>
    </row>
    <row r="588">
      <c r="A588" s="20"/>
      <c r="B588" s="20"/>
      <c r="C588" s="20"/>
      <c r="D588" s="20"/>
      <c r="E588" s="20"/>
      <c r="H588" s="20"/>
    </row>
    <row r="589">
      <c r="A589" s="20"/>
      <c r="B589" s="20"/>
      <c r="C589" s="20"/>
      <c r="D589" s="20"/>
      <c r="E589" s="20"/>
      <c r="H589" s="20"/>
    </row>
    <row r="590">
      <c r="A590" s="20"/>
      <c r="B590" s="20"/>
      <c r="C590" s="20"/>
      <c r="D590" s="20"/>
      <c r="E590" s="20"/>
      <c r="H590" s="20"/>
    </row>
    <row r="591">
      <c r="A591" s="20"/>
      <c r="B591" s="20"/>
      <c r="C591" s="20"/>
      <c r="D591" s="20"/>
      <c r="E591" s="20"/>
      <c r="H591" s="20"/>
    </row>
    <row r="592">
      <c r="A592" s="20"/>
      <c r="B592" s="20"/>
      <c r="C592" s="20"/>
      <c r="D592" s="20"/>
      <c r="E592" s="20"/>
      <c r="H592" s="20"/>
    </row>
    <row r="593">
      <c r="A593" s="20"/>
      <c r="B593" s="20"/>
      <c r="C593" s="20"/>
      <c r="D593" s="20"/>
      <c r="E593" s="20"/>
      <c r="H593" s="20"/>
    </row>
    <row r="594">
      <c r="A594" s="20"/>
      <c r="B594" s="20"/>
      <c r="C594" s="20"/>
      <c r="D594" s="20"/>
      <c r="E594" s="20"/>
      <c r="H594" s="20"/>
    </row>
    <row r="595">
      <c r="A595" s="20"/>
      <c r="B595" s="20"/>
      <c r="C595" s="20"/>
      <c r="D595" s="20"/>
      <c r="E595" s="20"/>
      <c r="H595" s="20"/>
    </row>
    <row r="596">
      <c r="A596" s="20"/>
      <c r="B596" s="20"/>
      <c r="C596" s="20"/>
      <c r="D596" s="20"/>
      <c r="E596" s="20"/>
      <c r="H596" s="20"/>
    </row>
    <row r="597">
      <c r="A597" s="20"/>
      <c r="B597" s="20"/>
      <c r="C597" s="20"/>
      <c r="D597" s="20"/>
      <c r="E597" s="20"/>
      <c r="H597" s="20"/>
    </row>
    <row r="598">
      <c r="A598" s="20"/>
      <c r="B598" s="20"/>
      <c r="C598" s="20"/>
      <c r="D598" s="20"/>
      <c r="E598" s="20"/>
      <c r="H598" s="20"/>
    </row>
    <row r="599">
      <c r="A599" s="20"/>
      <c r="B599" s="20"/>
      <c r="C599" s="20"/>
      <c r="D599" s="20"/>
      <c r="E599" s="20"/>
      <c r="H599" s="20"/>
    </row>
    <row r="600">
      <c r="A600" s="20"/>
      <c r="B600" s="20"/>
      <c r="C600" s="20"/>
      <c r="D600" s="20"/>
      <c r="E600" s="20"/>
      <c r="H600" s="20"/>
    </row>
    <row r="601">
      <c r="A601" s="20"/>
      <c r="B601" s="20"/>
      <c r="C601" s="20"/>
      <c r="D601" s="20"/>
      <c r="E601" s="20"/>
      <c r="H601" s="20"/>
    </row>
    <row r="602">
      <c r="A602" s="20"/>
      <c r="B602" s="20"/>
      <c r="C602" s="20"/>
      <c r="D602" s="20"/>
      <c r="E602" s="20"/>
      <c r="H602" s="20"/>
    </row>
    <row r="603">
      <c r="A603" s="20"/>
      <c r="B603" s="20"/>
      <c r="C603" s="20"/>
      <c r="D603" s="20"/>
      <c r="E603" s="20"/>
      <c r="H603" s="20"/>
    </row>
    <row r="604">
      <c r="A604" s="20"/>
      <c r="B604" s="20"/>
      <c r="C604" s="20"/>
      <c r="D604" s="20"/>
      <c r="E604" s="20"/>
      <c r="H604" s="20"/>
    </row>
    <row r="605">
      <c r="A605" s="20"/>
      <c r="B605" s="20"/>
      <c r="C605" s="20"/>
      <c r="D605" s="20"/>
      <c r="E605" s="20"/>
      <c r="H605" s="20"/>
    </row>
    <row r="606">
      <c r="A606" s="20"/>
      <c r="B606" s="20"/>
      <c r="C606" s="20"/>
      <c r="D606" s="20"/>
      <c r="E606" s="20"/>
      <c r="H606" s="20"/>
    </row>
    <row r="607">
      <c r="A607" s="20"/>
      <c r="B607" s="20"/>
      <c r="C607" s="20"/>
      <c r="D607" s="20"/>
      <c r="E607" s="20"/>
      <c r="H607" s="20"/>
    </row>
    <row r="608">
      <c r="A608" s="20"/>
      <c r="B608" s="20"/>
      <c r="C608" s="20"/>
      <c r="D608" s="20"/>
      <c r="E608" s="20"/>
      <c r="H608" s="20"/>
    </row>
    <row r="609">
      <c r="A609" s="20"/>
      <c r="B609" s="20"/>
      <c r="C609" s="20"/>
      <c r="D609" s="20"/>
      <c r="E609" s="20"/>
      <c r="H609" s="20"/>
    </row>
    <row r="610">
      <c r="A610" s="20"/>
      <c r="B610" s="20"/>
      <c r="C610" s="20"/>
      <c r="D610" s="20"/>
      <c r="E610" s="20"/>
      <c r="H610" s="20"/>
    </row>
    <row r="611">
      <c r="A611" s="20"/>
      <c r="B611" s="20"/>
      <c r="C611" s="20"/>
      <c r="D611" s="20"/>
      <c r="E611" s="20"/>
      <c r="H611" s="20"/>
    </row>
    <row r="612">
      <c r="A612" s="20"/>
      <c r="B612" s="20"/>
      <c r="C612" s="20"/>
      <c r="D612" s="20"/>
      <c r="E612" s="20"/>
      <c r="H612" s="20"/>
    </row>
    <row r="613">
      <c r="A613" s="20"/>
      <c r="B613" s="20"/>
      <c r="C613" s="20"/>
      <c r="D613" s="20"/>
      <c r="E613" s="20"/>
      <c r="H613" s="20"/>
    </row>
    <row r="614">
      <c r="A614" s="20"/>
      <c r="B614" s="20"/>
      <c r="C614" s="20"/>
      <c r="D614" s="20"/>
      <c r="E614" s="20"/>
      <c r="H614" s="20"/>
    </row>
    <row r="615">
      <c r="A615" s="20"/>
      <c r="B615" s="20"/>
      <c r="C615" s="20"/>
      <c r="D615" s="20"/>
      <c r="E615" s="20"/>
      <c r="H615" s="20"/>
    </row>
    <row r="616">
      <c r="A616" s="20"/>
      <c r="B616" s="20"/>
      <c r="C616" s="20"/>
      <c r="D616" s="20"/>
      <c r="E616" s="20"/>
      <c r="H616" s="20"/>
    </row>
    <row r="617">
      <c r="A617" s="20"/>
      <c r="B617" s="20"/>
      <c r="C617" s="20"/>
      <c r="D617" s="20"/>
      <c r="E617" s="20"/>
      <c r="H617" s="20"/>
    </row>
    <row r="618">
      <c r="A618" s="20"/>
      <c r="B618" s="20"/>
      <c r="C618" s="20"/>
      <c r="D618" s="20"/>
      <c r="E618" s="20"/>
      <c r="H618" s="20"/>
    </row>
    <row r="619">
      <c r="A619" s="20"/>
      <c r="B619" s="20"/>
      <c r="C619" s="20"/>
      <c r="D619" s="20"/>
      <c r="E619" s="20"/>
      <c r="H619" s="20"/>
    </row>
    <row r="620">
      <c r="A620" s="20"/>
      <c r="B620" s="20"/>
      <c r="C620" s="20"/>
      <c r="D620" s="20"/>
      <c r="E620" s="20"/>
      <c r="H620" s="20"/>
    </row>
    <row r="621">
      <c r="A621" s="20"/>
      <c r="B621" s="20"/>
      <c r="C621" s="20"/>
      <c r="D621" s="20"/>
      <c r="E621" s="20"/>
      <c r="H621" s="20"/>
    </row>
    <row r="622">
      <c r="A622" s="20"/>
      <c r="B622" s="20"/>
      <c r="C622" s="20"/>
      <c r="D622" s="20"/>
      <c r="E622" s="20"/>
      <c r="H622" s="20"/>
    </row>
    <row r="623">
      <c r="A623" s="20"/>
      <c r="B623" s="20"/>
      <c r="C623" s="20"/>
      <c r="D623" s="20"/>
      <c r="E623" s="20"/>
      <c r="H623" s="20"/>
    </row>
    <row r="624">
      <c r="A624" s="20"/>
      <c r="B624" s="20"/>
      <c r="C624" s="20"/>
      <c r="D624" s="20"/>
      <c r="E624" s="20"/>
      <c r="H624" s="20"/>
    </row>
    <row r="625">
      <c r="A625" s="20"/>
      <c r="B625" s="20"/>
      <c r="C625" s="20"/>
      <c r="D625" s="20"/>
      <c r="E625" s="20"/>
      <c r="H625" s="20"/>
    </row>
    <row r="626">
      <c r="A626" s="20"/>
      <c r="B626" s="20"/>
      <c r="C626" s="20"/>
      <c r="D626" s="20"/>
      <c r="E626" s="20"/>
      <c r="H626" s="20"/>
    </row>
    <row r="627">
      <c r="A627" s="20"/>
      <c r="B627" s="20"/>
      <c r="C627" s="20"/>
      <c r="D627" s="20"/>
      <c r="E627" s="20"/>
      <c r="H627" s="20"/>
    </row>
    <row r="628">
      <c r="A628" s="20"/>
      <c r="B628" s="20"/>
      <c r="C628" s="20"/>
      <c r="D628" s="20"/>
      <c r="E628" s="20"/>
      <c r="H628" s="20"/>
    </row>
    <row r="629">
      <c r="A629" s="20"/>
      <c r="B629" s="20"/>
      <c r="C629" s="20"/>
      <c r="D629" s="20"/>
      <c r="E629" s="20"/>
      <c r="H629" s="20"/>
    </row>
    <row r="630">
      <c r="A630" s="20"/>
      <c r="B630" s="20"/>
      <c r="C630" s="20"/>
      <c r="D630" s="20"/>
      <c r="E630" s="20"/>
      <c r="H630" s="20"/>
    </row>
    <row r="631">
      <c r="A631" s="20"/>
      <c r="B631" s="20"/>
      <c r="C631" s="20"/>
      <c r="D631" s="20"/>
      <c r="E631" s="20"/>
      <c r="H631" s="20"/>
    </row>
    <row r="632">
      <c r="A632" s="20"/>
      <c r="B632" s="20"/>
      <c r="C632" s="20"/>
      <c r="D632" s="20"/>
      <c r="E632" s="20"/>
      <c r="H632" s="20"/>
    </row>
    <row r="633">
      <c r="A633" s="20"/>
      <c r="B633" s="20"/>
      <c r="C633" s="20"/>
      <c r="D633" s="20"/>
      <c r="E633" s="20"/>
      <c r="H633" s="20"/>
    </row>
    <row r="634">
      <c r="A634" s="20"/>
      <c r="B634" s="20"/>
      <c r="C634" s="20"/>
      <c r="D634" s="20"/>
      <c r="E634" s="20"/>
      <c r="H634" s="20"/>
    </row>
    <row r="635">
      <c r="A635" s="20"/>
      <c r="B635" s="20"/>
      <c r="C635" s="20"/>
      <c r="D635" s="20"/>
      <c r="E635" s="20"/>
      <c r="H635" s="20"/>
    </row>
    <row r="636">
      <c r="A636" s="20"/>
      <c r="B636" s="20"/>
      <c r="C636" s="20"/>
      <c r="D636" s="20"/>
      <c r="E636" s="20"/>
      <c r="H636" s="20"/>
    </row>
    <row r="637">
      <c r="A637" s="20"/>
      <c r="B637" s="20"/>
      <c r="C637" s="20"/>
      <c r="D637" s="20"/>
      <c r="E637" s="20"/>
      <c r="H637" s="20"/>
    </row>
    <row r="638">
      <c r="A638" s="20"/>
      <c r="B638" s="20"/>
      <c r="C638" s="20"/>
      <c r="D638" s="20"/>
      <c r="E638" s="20"/>
      <c r="H638" s="20"/>
    </row>
    <row r="639">
      <c r="A639" s="20"/>
      <c r="B639" s="20"/>
      <c r="C639" s="20"/>
      <c r="D639" s="20"/>
      <c r="E639" s="20"/>
      <c r="H639" s="20"/>
    </row>
    <row r="640">
      <c r="A640" s="20"/>
      <c r="B640" s="20"/>
      <c r="C640" s="20"/>
      <c r="D640" s="20"/>
      <c r="E640" s="20"/>
      <c r="H640" s="20"/>
    </row>
    <row r="641">
      <c r="A641" s="20"/>
      <c r="B641" s="20"/>
      <c r="C641" s="20"/>
      <c r="D641" s="20"/>
      <c r="E641" s="20"/>
      <c r="H641" s="20"/>
    </row>
    <row r="642">
      <c r="A642" s="20"/>
      <c r="B642" s="20"/>
      <c r="C642" s="20"/>
      <c r="D642" s="20"/>
      <c r="E642" s="20"/>
      <c r="H642" s="20"/>
    </row>
    <row r="643">
      <c r="A643" s="20"/>
      <c r="B643" s="20"/>
      <c r="C643" s="20"/>
      <c r="D643" s="20"/>
      <c r="E643" s="20"/>
      <c r="H643" s="20"/>
    </row>
    <row r="644">
      <c r="A644" s="20"/>
      <c r="B644" s="20"/>
      <c r="C644" s="20"/>
      <c r="D644" s="20"/>
      <c r="E644" s="20"/>
      <c r="H644" s="20"/>
    </row>
    <row r="645">
      <c r="A645" s="20"/>
      <c r="B645" s="20"/>
      <c r="C645" s="20"/>
      <c r="D645" s="20"/>
      <c r="E645" s="20"/>
      <c r="H645" s="20"/>
    </row>
    <row r="646">
      <c r="A646" s="20"/>
      <c r="B646" s="20"/>
      <c r="C646" s="20"/>
      <c r="D646" s="20"/>
      <c r="E646" s="20"/>
      <c r="H646" s="20"/>
    </row>
    <row r="647">
      <c r="A647" s="20"/>
      <c r="B647" s="20"/>
      <c r="C647" s="20"/>
      <c r="D647" s="20"/>
      <c r="E647" s="20"/>
      <c r="H647" s="20"/>
    </row>
    <row r="648">
      <c r="A648" s="20"/>
      <c r="B648" s="20"/>
      <c r="C648" s="20"/>
      <c r="D648" s="20"/>
      <c r="E648" s="20"/>
      <c r="H648" s="20"/>
    </row>
    <row r="649">
      <c r="A649" s="20"/>
      <c r="B649" s="20"/>
      <c r="C649" s="20"/>
      <c r="D649" s="20"/>
      <c r="E649" s="20"/>
      <c r="H649" s="20"/>
    </row>
    <row r="650">
      <c r="A650" s="20"/>
      <c r="B650" s="20"/>
      <c r="C650" s="20"/>
      <c r="D650" s="20"/>
      <c r="E650" s="20"/>
      <c r="H650" s="20"/>
    </row>
    <row r="651">
      <c r="A651" s="20"/>
      <c r="B651" s="20"/>
      <c r="C651" s="20"/>
      <c r="D651" s="20"/>
      <c r="E651" s="20"/>
      <c r="H651" s="20"/>
    </row>
    <row r="652">
      <c r="A652" s="20"/>
      <c r="B652" s="20"/>
      <c r="C652" s="20"/>
      <c r="D652" s="20"/>
      <c r="E652" s="20"/>
      <c r="H652" s="20"/>
    </row>
    <row r="653">
      <c r="A653" s="20"/>
      <c r="B653" s="20"/>
      <c r="C653" s="20"/>
      <c r="D653" s="20"/>
      <c r="E653" s="20"/>
      <c r="H653" s="20"/>
    </row>
    <row r="654">
      <c r="A654" s="20"/>
      <c r="B654" s="20"/>
      <c r="C654" s="20"/>
      <c r="D654" s="20"/>
      <c r="E654" s="20"/>
      <c r="H654" s="20"/>
    </row>
    <row r="655">
      <c r="A655" s="20"/>
      <c r="B655" s="20"/>
      <c r="C655" s="20"/>
      <c r="D655" s="20"/>
      <c r="E655" s="20"/>
      <c r="H655" s="20"/>
    </row>
    <row r="656">
      <c r="A656" s="20"/>
      <c r="B656" s="20"/>
      <c r="C656" s="20"/>
      <c r="D656" s="20"/>
      <c r="E656" s="20"/>
      <c r="H656" s="20"/>
    </row>
    <row r="657">
      <c r="A657" s="20"/>
      <c r="B657" s="20"/>
      <c r="C657" s="20"/>
      <c r="D657" s="20"/>
      <c r="E657" s="20"/>
      <c r="H657" s="20"/>
    </row>
    <row r="658">
      <c r="A658" s="20"/>
      <c r="B658" s="20"/>
      <c r="C658" s="20"/>
      <c r="D658" s="20"/>
      <c r="E658" s="20"/>
      <c r="H658" s="20"/>
    </row>
    <row r="659">
      <c r="A659" s="20"/>
      <c r="B659" s="20"/>
      <c r="C659" s="20"/>
      <c r="D659" s="20"/>
      <c r="E659" s="20"/>
      <c r="H659" s="20"/>
    </row>
    <row r="660">
      <c r="A660" s="20"/>
      <c r="B660" s="20"/>
      <c r="C660" s="20"/>
      <c r="D660" s="20"/>
      <c r="E660" s="20"/>
      <c r="H660" s="20"/>
    </row>
    <row r="661">
      <c r="A661" s="20"/>
      <c r="B661" s="20"/>
      <c r="C661" s="20"/>
      <c r="D661" s="20"/>
      <c r="E661" s="20"/>
      <c r="H661" s="20"/>
    </row>
    <row r="662">
      <c r="A662" s="20"/>
      <c r="B662" s="20"/>
      <c r="C662" s="20"/>
      <c r="D662" s="20"/>
      <c r="E662" s="20"/>
      <c r="H662" s="20"/>
    </row>
    <row r="663">
      <c r="A663" s="20"/>
      <c r="B663" s="20"/>
      <c r="C663" s="20"/>
      <c r="D663" s="20"/>
      <c r="E663" s="20"/>
      <c r="H663" s="20"/>
    </row>
    <row r="664">
      <c r="A664" s="20"/>
      <c r="B664" s="20"/>
      <c r="C664" s="20"/>
      <c r="D664" s="20"/>
      <c r="E664" s="20"/>
      <c r="H664" s="20"/>
    </row>
    <row r="665">
      <c r="A665" s="20"/>
      <c r="B665" s="20"/>
      <c r="C665" s="20"/>
      <c r="D665" s="20"/>
      <c r="E665" s="20"/>
      <c r="H665" s="20"/>
    </row>
    <row r="666">
      <c r="A666" s="20"/>
      <c r="B666" s="20"/>
      <c r="C666" s="20"/>
      <c r="D666" s="20"/>
      <c r="E666" s="20"/>
      <c r="H666" s="20"/>
    </row>
    <row r="667">
      <c r="A667" s="20"/>
      <c r="B667" s="20"/>
      <c r="C667" s="20"/>
      <c r="D667" s="20"/>
      <c r="E667" s="20"/>
      <c r="H667" s="20"/>
    </row>
    <row r="668">
      <c r="A668" s="20"/>
      <c r="B668" s="20"/>
      <c r="C668" s="20"/>
      <c r="D668" s="20"/>
      <c r="E668" s="20"/>
      <c r="H668" s="20"/>
    </row>
    <row r="669">
      <c r="A669" s="20"/>
      <c r="B669" s="20"/>
      <c r="C669" s="20"/>
      <c r="D669" s="20"/>
      <c r="E669" s="20"/>
      <c r="H669" s="20"/>
    </row>
    <row r="670">
      <c r="A670" s="20"/>
      <c r="B670" s="20"/>
      <c r="C670" s="20"/>
      <c r="D670" s="20"/>
      <c r="E670" s="20"/>
      <c r="H670" s="20"/>
    </row>
    <row r="671">
      <c r="A671" s="20"/>
      <c r="B671" s="20"/>
      <c r="C671" s="20"/>
      <c r="D671" s="20"/>
      <c r="E671" s="20"/>
      <c r="H671" s="20"/>
    </row>
    <row r="672">
      <c r="A672" s="20"/>
      <c r="B672" s="20"/>
      <c r="C672" s="20"/>
      <c r="D672" s="20"/>
      <c r="E672" s="20"/>
      <c r="H672" s="20"/>
    </row>
    <row r="673">
      <c r="A673" s="20"/>
      <c r="B673" s="20"/>
      <c r="C673" s="20"/>
      <c r="D673" s="20"/>
      <c r="E673" s="20"/>
      <c r="H673" s="20"/>
    </row>
    <row r="674">
      <c r="A674" s="20"/>
      <c r="B674" s="20"/>
      <c r="C674" s="20"/>
      <c r="D674" s="20"/>
      <c r="E674" s="20"/>
      <c r="H674" s="20"/>
    </row>
    <row r="675">
      <c r="A675" s="20"/>
      <c r="B675" s="20"/>
      <c r="C675" s="20"/>
      <c r="D675" s="20"/>
      <c r="E675" s="20"/>
      <c r="H675" s="20"/>
    </row>
    <row r="676">
      <c r="A676" s="20"/>
      <c r="B676" s="20"/>
      <c r="C676" s="20"/>
      <c r="D676" s="20"/>
      <c r="E676" s="20"/>
      <c r="H676" s="20"/>
    </row>
    <row r="677">
      <c r="A677" s="20"/>
      <c r="B677" s="20"/>
      <c r="C677" s="20"/>
      <c r="D677" s="20"/>
      <c r="E677" s="20"/>
      <c r="H677" s="20"/>
    </row>
    <row r="678">
      <c r="A678" s="20"/>
      <c r="B678" s="20"/>
      <c r="C678" s="20"/>
      <c r="D678" s="20"/>
      <c r="E678" s="20"/>
      <c r="H678" s="20"/>
    </row>
    <row r="679">
      <c r="A679" s="20"/>
      <c r="B679" s="20"/>
      <c r="C679" s="20"/>
      <c r="D679" s="20"/>
      <c r="E679" s="20"/>
      <c r="H679" s="20"/>
    </row>
    <row r="680">
      <c r="A680" s="20"/>
      <c r="B680" s="20"/>
      <c r="C680" s="20"/>
      <c r="D680" s="20"/>
      <c r="E680" s="20"/>
      <c r="H680" s="20"/>
    </row>
    <row r="681">
      <c r="A681" s="20"/>
      <c r="B681" s="20"/>
      <c r="C681" s="20"/>
      <c r="D681" s="20"/>
      <c r="E681" s="20"/>
      <c r="H681" s="20"/>
    </row>
    <row r="682">
      <c r="A682" s="20"/>
      <c r="B682" s="20"/>
      <c r="C682" s="20"/>
      <c r="D682" s="20"/>
      <c r="E682" s="20"/>
      <c r="H682" s="20"/>
    </row>
    <row r="683">
      <c r="A683" s="20"/>
      <c r="B683" s="20"/>
      <c r="C683" s="20"/>
      <c r="D683" s="20"/>
      <c r="E683" s="20"/>
      <c r="H683" s="20"/>
    </row>
    <row r="684">
      <c r="A684" s="20"/>
      <c r="B684" s="20"/>
      <c r="C684" s="20"/>
      <c r="D684" s="20"/>
      <c r="E684" s="20"/>
      <c r="H684" s="20"/>
    </row>
    <row r="685">
      <c r="A685" s="20"/>
      <c r="B685" s="20"/>
      <c r="C685" s="20"/>
      <c r="D685" s="20"/>
      <c r="E685" s="20"/>
      <c r="H685" s="20"/>
    </row>
    <row r="686">
      <c r="A686" s="20"/>
      <c r="B686" s="20"/>
      <c r="C686" s="20"/>
      <c r="D686" s="20"/>
      <c r="E686" s="20"/>
      <c r="H686" s="20"/>
    </row>
    <row r="687">
      <c r="A687" s="20"/>
      <c r="B687" s="20"/>
      <c r="C687" s="20"/>
      <c r="D687" s="20"/>
      <c r="E687" s="20"/>
      <c r="H687" s="20"/>
    </row>
    <row r="688">
      <c r="A688" s="20"/>
      <c r="B688" s="20"/>
      <c r="C688" s="20"/>
      <c r="D688" s="20"/>
      <c r="E688" s="20"/>
      <c r="H688" s="20"/>
    </row>
    <row r="689">
      <c r="A689" s="20"/>
      <c r="B689" s="20"/>
      <c r="C689" s="20"/>
      <c r="D689" s="20"/>
      <c r="E689" s="20"/>
      <c r="H689" s="20"/>
    </row>
    <row r="690">
      <c r="A690" s="20"/>
      <c r="B690" s="20"/>
      <c r="C690" s="20"/>
      <c r="D690" s="20"/>
      <c r="E690" s="20"/>
      <c r="H690" s="20"/>
    </row>
    <row r="691">
      <c r="A691" s="20"/>
      <c r="B691" s="20"/>
      <c r="C691" s="20"/>
      <c r="D691" s="20"/>
      <c r="E691" s="20"/>
      <c r="H691" s="20"/>
    </row>
    <row r="692">
      <c r="A692" s="20"/>
      <c r="B692" s="20"/>
      <c r="C692" s="20"/>
      <c r="D692" s="20"/>
      <c r="E692" s="20"/>
      <c r="H692" s="20"/>
    </row>
    <row r="693">
      <c r="A693" s="20"/>
      <c r="B693" s="20"/>
      <c r="C693" s="20"/>
      <c r="D693" s="20"/>
      <c r="E693" s="20"/>
      <c r="H693" s="20"/>
    </row>
    <row r="694">
      <c r="A694" s="20"/>
      <c r="B694" s="20"/>
      <c r="C694" s="20"/>
      <c r="D694" s="20"/>
      <c r="E694" s="20"/>
      <c r="H694" s="20"/>
    </row>
    <row r="695">
      <c r="A695" s="20"/>
      <c r="B695" s="20"/>
      <c r="C695" s="20"/>
      <c r="D695" s="20"/>
      <c r="E695" s="20"/>
      <c r="H695" s="20"/>
    </row>
    <row r="696">
      <c r="A696" s="20"/>
      <c r="B696" s="20"/>
      <c r="C696" s="20"/>
      <c r="D696" s="20"/>
      <c r="E696" s="20"/>
      <c r="H696" s="20"/>
    </row>
    <row r="697">
      <c r="A697" s="20"/>
      <c r="B697" s="20"/>
      <c r="C697" s="20"/>
      <c r="D697" s="20"/>
      <c r="E697" s="20"/>
      <c r="H697" s="20"/>
    </row>
    <row r="698">
      <c r="A698" s="20"/>
      <c r="B698" s="20"/>
      <c r="C698" s="20"/>
      <c r="D698" s="20"/>
      <c r="E698" s="20"/>
      <c r="H698" s="20"/>
    </row>
    <row r="699">
      <c r="A699" s="20"/>
      <c r="B699" s="20"/>
      <c r="C699" s="20"/>
      <c r="D699" s="20"/>
      <c r="E699" s="20"/>
      <c r="H699" s="20"/>
    </row>
    <row r="700">
      <c r="A700" s="20"/>
      <c r="B700" s="20"/>
      <c r="C700" s="20"/>
      <c r="D700" s="20"/>
      <c r="E700" s="20"/>
      <c r="H700" s="20"/>
    </row>
    <row r="701">
      <c r="A701" s="20"/>
      <c r="B701" s="20"/>
      <c r="C701" s="20"/>
      <c r="D701" s="20"/>
      <c r="E701" s="20"/>
      <c r="H701" s="20"/>
    </row>
    <row r="702">
      <c r="A702" s="20"/>
      <c r="B702" s="20"/>
      <c r="C702" s="20"/>
      <c r="D702" s="20"/>
      <c r="E702" s="20"/>
      <c r="H702" s="20"/>
    </row>
    <row r="703">
      <c r="A703" s="20"/>
      <c r="B703" s="20"/>
      <c r="C703" s="20"/>
      <c r="D703" s="20"/>
      <c r="E703" s="20"/>
      <c r="H703" s="20"/>
    </row>
    <row r="704">
      <c r="A704" s="20"/>
      <c r="B704" s="20"/>
      <c r="C704" s="20"/>
      <c r="D704" s="20"/>
      <c r="E704" s="20"/>
      <c r="H704" s="20"/>
    </row>
    <row r="705">
      <c r="A705" s="20"/>
      <c r="B705" s="20"/>
      <c r="C705" s="20"/>
      <c r="D705" s="20"/>
      <c r="E705" s="20"/>
      <c r="H705" s="20"/>
    </row>
    <row r="706">
      <c r="A706" s="20"/>
      <c r="B706" s="20"/>
      <c r="C706" s="20"/>
      <c r="D706" s="20"/>
      <c r="E706" s="20"/>
      <c r="H706" s="20"/>
    </row>
    <row r="707">
      <c r="A707" s="20"/>
      <c r="B707" s="20"/>
      <c r="C707" s="20"/>
      <c r="D707" s="20"/>
      <c r="E707" s="20"/>
      <c r="H707" s="20"/>
    </row>
    <row r="708">
      <c r="A708" s="20"/>
      <c r="B708" s="20"/>
      <c r="C708" s="20"/>
      <c r="D708" s="20"/>
      <c r="E708" s="20"/>
      <c r="H708" s="20"/>
    </row>
    <row r="709">
      <c r="A709" s="20"/>
      <c r="B709" s="20"/>
      <c r="C709" s="20"/>
      <c r="D709" s="20"/>
      <c r="E709" s="20"/>
      <c r="H709" s="20"/>
    </row>
    <row r="710">
      <c r="A710" s="20"/>
      <c r="B710" s="20"/>
      <c r="C710" s="20"/>
      <c r="D710" s="20"/>
      <c r="E710" s="20"/>
      <c r="H710" s="20"/>
    </row>
    <row r="711">
      <c r="A711" s="20"/>
      <c r="B711" s="20"/>
      <c r="C711" s="20"/>
      <c r="D711" s="20"/>
      <c r="E711" s="20"/>
      <c r="H711" s="20"/>
    </row>
    <row r="712">
      <c r="A712" s="20"/>
      <c r="B712" s="20"/>
      <c r="C712" s="20"/>
      <c r="D712" s="20"/>
      <c r="E712" s="20"/>
      <c r="H712" s="20"/>
    </row>
    <row r="713">
      <c r="A713" s="20"/>
      <c r="B713" s="20"/>
      <c r="C713" s="20"/>
      <c r="D713" s="20"/>
      <c r="E713" s="20"/>
      <c r="H713" s="20"/>
    </row>
    <row r="714">
      <c r="A714" s="20"/>
      <c r="B714" s="20"/>
      <c r="C714" s="20"/>
      <c r="D714" s="20"/>
      <c r="E714" s="20"/>
      <c r="H714" s="20"/>
    </row>
    <row r="715">
      <c r="A715" s="20"/>
      <c r="B715" s="20"/>
      <c r="C715" s="20"/>
      <c r="D715" s="20"/>
      <c r="E715" s="20"/>
      <c r="H715" s="20"/>
    </row>
    <row r="716">
      <c r="A716" s="20"/>
      <c r="B716" s="20"/>
      <c r="C716" s="20"/>
      <c r="D716" s="20"/>
      <c r="E716" s="20"/>
      <c r="H716" s="20"/>
    </row>
    <row r="717">
      <c r="A717" s="20"/>
      <c r="B717" s="20"/>
      <c r="C717" s="20"/>
      <c r="D717" s="20"/>
      <c r="E717" s="20"/>
      <c r="H717" s="20"/>
    </row>
    <row r="718">
      <c r="A718" s="20"/>
      <c r="B718" s="20"/>
      <c r="C718" s="20"/>
      <c r="D718" s="20"/>
      <c r="E718" s="20"/>
      <c r="H718" s="20"/>
    </row>
    <row r="719">
      <c r="A719" s="20"/>
      <c r="B719" s="20"/>
      <c r="C719" s="20"/>
      <c r="D719" s="20"/>
      <c r="E719" s="20"/>
      <c r="H719" s="20"/>
    </row>
    <row r="720">
      <c r="A720" s="20"/>
      <c r="B720" s="20"/>
      <c r="C720" s="20"/>
      <c r="D720" s="20"/>
      <c r="E720" s="20"/>
      <c r="H720" s="20"/>
    </row>
    <row r="721">
      <c r="A721" s="20"/>
      <c r="B721" s="20"/>
      <c r="C721" s="20"/>
      <c r="D721" s="20"/>
      <c r="E721" s="20"/>
      <c r="H721" s="20"/>
    </row>
    <row r="722">
      <c r="A722" s="20"/>
      <c r="B722" s="20"/>
      <c r="C722" s="20"/>
      <c r="D722" s="20"/>
      <c r="E722" s="20"/>
      <c r="H722" s="20"/>
    </row>
    <row r="723">
      <c r="A723" s="20"/>
      <c r="B723" s="20"/>
      <c r="C723" s="20"/>
      <c r="D723" s="20"/>
      <c r="E723" s="20"/>
      <c r="H723" s="20"/>
    </row>
    <row r="724">
      <c r="A724" s="20"/>
      <c r="B724" s="20"/>
      <c r="C724" s="20"/>
      <c r="D724" s="20"/>
      <c r="E724" s="20"/>
      <c r="H724" s="20"/>
    </row>
    <row r="725">
      <c r="A725" s="20"/>
      <c r="B725" s="20"/>
      <c r="C725" s="20"/>
      <c r="D725" s="20"/>
      <c r="E725" s="20"/>
      <c r="H725" s="20"/>
    </row>
    <row r="726">
      <c r="A726" s="20"/>
      <c r="B726" s="20"/>
      <c r="C726" s="20"/>
      <c r="D726" s="20"/>
      <c r="E726" s="20"/>
      <c r="H726" s="20"/>
    </row>
    <row r="727">
      <c r="A727" s="20"/>
      <c r="B727" s="20"/>
      <c r="C727" s="20"/>
      <c r="D727" s="20"/>
      <c r="E727" s="20"/>
      <c r="H727" s="20"/>
    </row>
    <row r="728">
      <c r="A728" s="20"/>
      <c r="B728" s="20"/>
      <c r="C728" s="20"/>
      <c r="D728" s="20"/>
      <c r="E728" s="20"/>
      <c r="H728" s="20"/>
    </row>
    <row r="729">
      <c r="A729" s="20"/>
      <c r="B729" s="20"/>
      <c r="C729" s="20"/>
      <c r="D729" s="20"/>
      <c r="E729" s="20"/>
      <c r="H729" s="20"/>
    </row>
    <row r="730">
      <c r="A730" s="20"/>
      <c r="B730" s="20"/>
      <c r="C730" s="20"/>
      <c r="D730" s="20"/>
      <c r="E730" s="20"/>
      <c r="H730" s="20"/>
    </row>
    <row r="731">
      <c r="A731" s="20"/>
      <c r="B731" s="20"/>
      <c r="C731" s="20"/>
      <c r="D731" s="20"/>
      <c r="E731" s="20"/>
      <c r="H731" s="20"/>
    </row>
    <row r="732">
      <c r="A732" s="20"/>
      <c r="B732" s="20"/>
      <c r="C732" s="20"/>
      <c r="D732" s="20"/>
      <c r="E732" s="20"/>
      <c r="H732" s="20"/>
    </row>
    <row r="733">
      <c r="A733" s="20"/>
      <c r="B733" s="20"/>
      <c r="C733" s="20"/>
      <c r="D733" s="20"/>
      <c r="E733" s="20"/>
      <c r="H733" s="20"/>
    </row>
    <row r="734">
      <c r="A734" s="20"/>
      <c r="B734" s="20"/>
      <c r="C734" s="20"/>
      <c r="D734" s="20"/>
      <c r="E734" s="20"/>
      <c r="H734" s="20"/>
    </row>
    <row r="735">
      <c r="A735" s="20"/>
      <c r="B735" s="20"/>
      <c r="C735" s="20"/>
      <c r="D735" s="20"/>
      <c r="E735" s="20"/>
      <c r="H735" s="20"/>
    </row>
    <row r="736">
      <c r="A736" s="20"/>
      <c r="B736" s="20"/>
      <c r="C736" s="20"/>
      <c r="D736" s="20"/>
      <c r="E736" s="20"/>
      <c r="H736" s="20"/>
    </row>
    <row r="737">
      <c r="A737" s="20"/>
      <c r="B737" s="20"/>
      <c r="C737" s="20"/>
      <c r="D737" s="20"/>
      <c r="E737" s="20"/>
      <c r="H737" s="20"/>
    </row>
    <row r="738">
      <c r="A738" s="20"/>
      <c r="B738" s="20"/>
      <c r="C738" s="20"/>
      <c r="D738" s="20"/>
      <c r="E738" s="20"/>
      <c r="H738" s="20"/>
    </row>
    <row r="739">
      <c r="A739" s="20"/>
      <c r="B739" s="20"/>
      <c r="C739" s="20"/>
      <c r="D739" s="20"/>
      <c r="E739" s="20"/>
      <c r="H739" s="20"/>
    </row>
    <row r="740">
      <c r="A740" s="20"/>
      <c r="B740" s="20"/>
      <c r="C740" s="20"/>
      <c r="D740" s="20"/>
      <c r="E740" s="20"/>
      <c r="H740" s="20"/>
    </row>
    <row r="741">
      <c r="A741" s="20"/>
      <c r="B741" s="20"/>
      <c r="C741" s="20"/>
      <c r="D741" s="20"/>
      <c r="E741" s="20"/>
      <c r="H741" s="20"/>
    </row>
    <row r="742">
      <c r="A742" s="20"/>
      <c r="B742" s="20"/>
      <c r="C742" s="20"/>
      <c r="D742" s="20"/>
      <c r="E742" s="20"/>
      <c r="H742" s="20"/>
    </row>
    <row r="743">
      <c r="A743" s="20"/>
      <c r="B743" s="20"/>
      <c r="C743" s="20"/>
      <c r="D743" s="20"/>
      <c r="E743" s="20"/>
      <c r="H743" s="20"/>
    </row>
    <row r="744">
      <c r="A744" s="20"/>
      <c r="B744" s="20"/>
      <c r="C744" s="20"/>
      <c r="D744" s="20"/>
      <c r="E744" s="20"/>
      <c r="H744" s="20"/>
    </row>
    <row r="745">
      <c r="A745" s="20"/>
      <c r="B745" s="20"/>
      <c r="C745" s="20"/>
      <c r="D745" s="20"/>
      <c r="E745" s="20"/>
      <c r="H745" s="20"/>
    </row>
    <row r="746">
      <c r="A746" s="20"/>
      <c r="B746" s="20"/>
      <c r="C746" s="20"/>
      <c r="D746" s="20"/>
      <c r="E746" s="20"/>
      <c r="H746" s="20"/>
    </row>
    <row r="747">
      <c r="A747" s="20"/>
      <c r="B747" s="20"/>
      <c r="C747" s="20"/>
      <c r="D747" s="20"/>
      <c r="E747" s="20"/>
      <c r="H747" s="20"/>
    </row>
    <row r="748">
      <c r="A748" s="20"/>
      <c r="B748" s="20"/>
      <c r="C748" s="20"/>
      <c r="D748" s="20"/>
      <c r="E748" s="20"/>
      <c r="H748" s="20"/>
    </row>
    <row r="749">
      <c r="A749" s="20"/>
      <c r="B749" s="20"/>
      <c r="C749" s="20"/>
      <c r="D749" s="20"/>
      <c r="E749" s="20"/>
      <c r="H749" s="20"/>
    </row>
    <row r="750">
      <c r="A750" s="20"/>
      <c r="B750" s="20"/>
      <c r="C750" s="20"/>
      <c r="D750" s="20"/>
      <c r="E750" s="20"/>
      <c r="H750" s="20"/>
    </row>
    <row r="751">
      <c r="A751" s="20"/>
      <c r="B751" s="20"/>
      <c r="C751" s="20"/>
      <c r="D751" s="20"/>
      <c r="E751" s="20"/>
      <c r="H751" s="20"/>
    </row>
    <row r="752">
      <c r="A752" s="20"/>
      <c r="B752" s="20"/>
      <c r="C752" s="20"/>
      <c r="D752" s="20"/>
      <c r="E752" s="20"/>
      <c r="H752" s="20"/>
    </row>
    <row r="753">
      <c r="A753" s="20"/>
      <c r="B753" s="20"/>
      <c r="C753" s="20"/>
      <c r="D753" s="20"/>
      <c r="E753" s="20"/>
      <c r="H753" s="20"/>
    </row>
    <row r="754">
      <c r="A754" s="20"/>
      <c r="B754" s="20"/>
      <c r="C754" s="20"/>
      <c r="D754" s="20"/>
      <c r="E754" s="20"/>
      <c r="H754" s="20"/>
    </row>
    <row r="755">
      <c r="A755" s="20"/>
      <c r="B755" s="20"/>
      <c r="C755" s="20"/>
      <c r="D755" s="20"/>
      <c r="E755" s="20"/>
      <c r="H755" s="20"/>
    </row>
    <row r="756">
      <c r="A756" s="20"/>
      <c r="B756" s="20"/>
      <c r="C756" s="20"/>
      <c r="D756" s="20"/>
      <c r="E756" s="20"/>
      <c r="H756" s="20"/>
    </row>
    <row r="757">
      <c r="A757" s="20"/>
      <c r="B757" s="20"/>
      <c r="C757" s="20"/>
      <c r="D757" s="20"/>
      <c r="E757" s="20"/>
      <c r="H757" s="20"/>
    </row>
    <row r="758">
      <c r="A758" s="20"/>
      <c r="B758" s="20"/>
      <c r="C758" s="20"/>
      <c r="D758" s="20"/>
      <c r="E758" s="20"/>
      <c r="H758" s="20"/>
    </row>
    <row r="759">
      <c r="A759" s="20"/>
      <c r="B759" s="20"/>
      <c r="C759" s="20"/>
      <c r="D759" s="20"/>
      <c r="E759" s="20"/>
      <c r="H759" s="20"/>
    </row>
    <row r="760">
      <c r="A760" s="20"/>
      <c r="B760" s="20"/>
      <c r="C760" s="20"/>
      <c r="D760" s="20"/>
      <c r="E760" s="20"/>
      <c r="H760" s="20"/>
    </row>
    <row r="761">
      <c r="A761" s="20"/>
      <c r="B761" s="20"/>
      <c r="C761" s="20"/>
      <c r="D761" s="20"/>
      <c r="E761" s="20"/>
      <c r="H761" s="20"/>
    </row>
    <row r="762">
      <c r="A762" s="20"/>
      <c r="B762" s="20"/>
      <c r="C762" s="20"/>
      <c r="D762" s="20"/>
      <c r="E762" s="20"/>
      <c r="H762" s="20"/>
    </row>
    <row r="763">
      <c r="A763" s="20"/>
      <c r="B763" s="20"/>
      <c r="C763" s="20"/>
      <c r="D763" s="20"/>
      <c r="E763" s="20"/>
      <c r="H763" s="20"/>
    </row>
    <row r="764">
      <c r="A764" s="20"/>
      <c r="B764" s="20"/>
      <c r="C764" s="20"/>
      <c r="D764" s="20"/>
      <c r="E764" s="20"/>
      <c r="H764" s="20"/>
    </row>
    <row r="765">
      <c r="A765" s="20"/>
      <c r="B765" s="20"/>
      <c r="C765" s="20"/>
      <c r="D765" s="20"/>
      <c r="E765" s="20"/>
      <c r="H765" s="20"/>
    </row>
    <row r="766">
      <c r="A766" s="20"/>
      <c r="B766" s="20"/>
      <c r="C766" s="20"/>
      <c r="D766" s="20"/>
      <c r="E766" s="20"/>
      <c r="H766" s="20"/>
    </row>
    <row r="767">
      <c r="A767" s="20"/>
      <c r="B767" s="20"/>
      <c r="C767" s="20"/>
      <c r="D767" s="20"/>
      <c r="E767" s="20"/>
      <c r="H767" s="20"/>
    </row>
    <row r="768">
      <c r="A768" s="20"/>
      <c r="B768" s="20"/>
      <c r="C768" s="20"/>
      <c r="D768" s="20"/>
      <c r="E768" s="20"/>
      <c r="H768" s="20"/>
    </row>
    <row r="769">
      <c r="A769" s="20"/>
      <c r="B769" s="20"/>
      <c r="C769" s="20"/>
      <c r="D769" s="20"/>
      <c r="E769" s="20"/>
      <c r="H769" s="20"/>
    </row>
    <row r="770">
      <c r="A770" s="20"/>
      <c r="B770" s="20"/>
      <c r="C770" s="20"/>
      <c r="D770" s="20"/>
      <c r="E770" s="20"/>
      <c r="H770" s="20"/>
    </row>
    <row r="771">
      <c r="A771" s="20"/>
      <c r="B771" s="20"/>
      <c r="C771" s="20"/>
      <c r="D771" s="20"/>
      <c r="E771" s="20"/>
      <c r="H771" s="20"/>
    </row>
    <row r="772">
      <c r="A772" s="20"/>
      <c r="B772" s="20"/>
      <c r="C772" s="20"/>
      <c r="D772" s="20"/>
      <c r="E772" s="20"/>
      <c r="H772" s="20"/>
    </row>
    <row r="773">
      <c r="A773" s="20"/>
      <c r="B773" s="20"/>
      <c r="C773" s="20"/>
      <c r="D773" s="20"/>
      <c r="E773" s="20"/>
      <c r="H773" s="20"/>
    </row>
    <row r="774">
      <c r="A774" s="20"/>
      <c r="B774" s="20"/>
      <c r="C774" s="20"/>
      <c r="D774" s="20"/>
      <c r="E774" s="20"/>
      <c r="H774" s="20"/>
    </row>
    <row r="775">
      <c r="A775" s="20"/>
      <c r="B775" s="20"/>
      <c r="C775" s="20"/>
      <c r="D775" s="20"/>
      <c r="E775" s="20"/>
      <c r="H775" s="20"/>
    </row>
    <row r="776">
      <c r="A776" s="20"/>
      <c r="B776" s="20"/>
      <c r="C776" s="20"/>
      <c r="D776" s="20"/>
      <c r="E776" s="20"/>
      <c r="H776" s="20"/>
    </row>
    <row r="777">
      <c r="A777" s="20"/>
      <c r="B777" s="20"/>
      <c r="C777" s="20"/>
      <c r="D777" s="20"/>
      <c r="E777" s="20"/>
      <c r="H777" s="20"/>
    </row>
    <row r="778">
      <c r="A778" s="20"/>
      <c r="B778" s="20"/>
      <c r="C778" s="20"/>
      <c r="D778" s="20"/>
      <c r="E778" s="20"/>
      <c r="H778" s="20"/>
    </row>
    <row r="779">
      <c r="A779" s="20"/>
      <c r="B779" s="20"/>
      <c r="C779" s="20"/>
      <c r="D779" s="20"/>
      <c r="E779" s="20"/>
      <c r="H779" s="20"/>
    </row>
    <row r="780">
      <c r="A780" s="20"/>
      <c r="B780" s="20"/>
      <c r="C780" s="20"/>
      <c r="D780" s="20"/>
      <c r="E780" s="20"/>
      <c r="H780" s="20"/>
    </row>
    <row r="781">
      <c r="A781" s="20"/>
      <c r="B781" s="20"/>
      <c r="C781" s="20"/>
      <c r="D781" s="20"/>
      <c r="E781" s="20"/>
      <c r="H781" s="20"/>
    </row>
    <row r="782">
      <c r="A782" s="20"/>
      <c r="B782" s="20"/>
      <c r="C782" s="20"/>
      <c r="D782" s="20"/>
      <c r="E782" s="20"/>
      <c r="H782" s="20"/>
    </row>
    <row r="783">
      <c r="A783" s="20"/>
      <c r="B783" s="20"/>
      <c r="C783" s="20"/>
      <c r="D783" s="20"/>
      <c r="E783" s="20"/>
      <c r="H783" s="20"/>
    </row>
    <row r="784">
      <c r="A784" s="20"/>
      <c r="B784" s="20"/>
      <c r="C784" s="20"/>
      <c r="D784" s="20"/>
      <c r="E784" s="20"/>
      <c r="H784" s="20"/>
    </row>
    <row r="785">
      <c r="A785" s="20"/>
      <c r="B785" s="20"/>
      <c r="C785" s="20"/>
      <c r="D785" s="20"/>
      <c r="E785" s="20"/>
      <c r="H785" s="20"/>
    </row>
    <row r="786">
      <c r="A786" s="20"/>
      <c r="B786" s="20"/>
      <c r="C786" s="20"/>
      <c r="D786" s="20"/>
      <c r="E786" s="20"/>
      <c r="H786" s="20"/>
    </row>
    <row r="787">
      <c r="A787" s="20"/>
      <c r="B787" s="20"/>
      <c r="C787" s="20"/>
      <c r="D787" s="20"/>
      <c r="E787" s="20"/>
      <c r="H787" s="20"/>
    </row>
    <row r="788">
      <c r="A788" s="20"/>
      <c r="B788" s="20"/>
      <c r="C788" s="20"/>
      <c r="D788" s="20"/>
      <c r="E788" s="20"/>
      <c r="H788" s="20"/>
    </row>
    <row r="789">
      <c r="A789" s="20"/>
      <c r="B789" s="20"/>
      <c r="C789" s="20"/>
      <c r="D789" s="20"/>
      <c r="E789" s="20"/>
      <c r="H789" s="20"/>
    </row>
    <row r="790">
      <c r="A790" s="20"/>
      <c r="B790" s="20"/>
      <c r="C790" s="20"/>
      <c r="D790" s="20"/>
      <c r="E790" s="20"/>
      <c r="H790" s="20"/>
    </row>
    <row r="791">
      <c r="A791" s="20"/>
      <c r="B791" s="20"/>
      <c r="C791" s="20"/>
      <c r="D791" s="20"/>
      <c r="E791" s="20"/>
      <c r="H791" s="20"/>
    </row>
    <row r="792">
      <c r="A792" s="20"/>
      <c r="B792" s="20"/>
      <c r="C792" s="20"/>
      <c r="D792" s="20"/>
      <c r="E792" s="20"/>
      <c r="H792" s="20"/>
    </row>
    <row r="793">
      <c r="A793" s="20"/>
      <c r="B793" s="20"/>
      <c r="C793" s="20"/>
      <c r="D793" s="20"/>
      <c r="E793" s="20"/>
      <c r="H793" s="20"/>
    </row>
    <row r="794">
      <c r="A794" s="20"/>
      <c r="B794" s="20"/>
      <c r="C794" s="20"/>
      <c r="D794" s="20"/>
      <c r="E794" s="20"/>
      <c r="H794" s="20"/>
    </row>
    <row r="795">
      <c r="A795" s="20"/>
      <c r="B795" s="20"/>
      <c r="C795" s="20"/>
      <c r="D795" s="20"/>
      <c r="E795" s="20"/>
      <c r="H795" s="20"/>
    </row>
    <row r="796">
      <c r="A796" s="20"/>
      <c r="B796" s="20"/>
      <c r="C796" s="20"/>
      <c r="D796" s="20"/>
      <c r="E796" s="20"/>
      <c r="H796" s="20"/>
    </row>
    <row r="797">
      <c r="A797" s="20"/>
      <c r="B797" s="20"/>
      <c r="C797" s="20"/>
      <c r="D797" s="20"/>
      <c r="E797" s="20"/>
      <c r="H797" s="20"/>
    </row>
    <row r="798">
      <c r="A798" s="20"/>
      <c r="B798" s="20"/>
      <c r="C798" s="20"/>
      <c r="D798" s="20"/>
      <c r="E798" s="20"/>
      <c r="H798" s="20"/>
    </row>
    <row r="799">
      <c r="A799" s="20"/>
      <c r="B799" s="20"/>
      <c r="C799" s="20"/>
      <c r="D799" s="20"/>
      <c r="E799" s="20"/>
      <c r="H799" s="20"/>
    </row>
    <row r="800">
      <c r="A800" s="20"/>
      <c r="B800" s="20"/>
      <c r="C800" s="20"/>
      <c r="D800" s="20"/>
      <c r="E800" s="20"/>
      <c r="H800" s="20"/>
    </row>
    <row r="801">
      <c r="A801" s="20"/>
      <c r="B801" s="20"/>
      <c r="C801" s="20"/>
      <c r="D801" s="20"/>
      <c r="E801" s="20"/>
      <c r="H801" s="20"/>
    </row>
    <row r="802">
      <c r="A802" s="20"/>
      <c r="B802" s="20"/>
      <c r="C802" s="20"/>
      <c r="D802" s="20"/>
      <c r="E802" s="20"/>
      <c r="H802" s="20"/>
    </row>
    <row r="803">
      <c r="A803" s="20"/>
      <c r="B803" s="20"/>
      <c r="C803" s="20"/>
      <c r="D803" s="20"/>
      <c r="E803" s="20"/>
      <c r="H803" s="20"/>
    </row>
    <row r="804">
      <c r="A804" s="20"/>
      <c r="B804" s="20"/>
      <c r="C804" s="20"/>
      <c r="D804" s="20"/>
      <c r="E804" s="20"/>
      <c r="H804" s="20"/>
    </row>
    <row r="805">
      <c r="A805" s="20"/>
      <c r="B805" s="20"/>
      <c r="C805" s="20"/>
      <c r="D805" s="20"/>
      <c r="E805" s="20"/>
      <c r="H805" s="20"/>
    </row>
    <row r="806">
      <c r="A806" s="20"/>
      <c r="B806" s="20"/>
      <c r="C806" s="20"/>
      <c r="D806" s="20"/>
      <c r="E806" s="20"/>
      <c r="H806" s="20"/>
    </row>
    <row r="807">
      <c r="A807" s="20"/>
      <c r="B807" s="20"/>
      <c r="C807" s="20"/>
      <c r="D807" s="20"/>
      <c r="E807" s="20"/>
      <c r="H807" s="20"/>
    </row>
    <row r="808">
      <c r="A808" s="20"/>
      <c r="B808" s="20"/>
      <c r="C808" s="20"/>
      <c r="D808" s="20"/>
      <c r="E808" s="20"/>
      <c r="H808" s="20"/>
    </row>
    <row r="809">
      <c r="A809" s="20"/>
      <c r="B809" s="20"/>
      <c r="C809" s="20"/>
      <c r="D809" s="20"/>
      <c r="E809" s="20"/>
      <c r="H809" s="20"/>
    </row>
    <row r="810">
      <c r="A810" s="20"/>
      <c r="B810" s="20"/>
      <c r="C810" s="20"/>
      <c r="D810" s="20"/>
      <c r="E810" s="20"/>
      <c r="H810" s="20"/>
    </row>
    <row r="811">
      <c r="A811" s="20"/>
      <c r="B811" s="20"/>
      <c r="C811" s="20"/>
      <c r="D811" s="20"/>
      <c r="E811" s="20"/>
      <c r="H811" s="20"/>
    </row>
    <row r="812">
      <c r="A812" s="20"/>
      <c r="B812" s="20"/>
      <c r="C812" s="20"/>
      <c r="D812" s="20"/>
      <c r="E812" s="20"/>
      <c r="H812" s="20"/>
    </row>
    <row r="813">
      <c r="A813" s="20"/>
      <c r="B813" s="20"/>
      <c r="C813" s="20"/>
      <c r="D813" s="20"/>
      <c r="E813" s="20"/>
      <c r="H813" s="20"/>
    </row>
    <row r="814">
      <c r="A814" s="20"/>
      <c r="B814" s="20"/>
      <c r="C814" s="20"/>
      <c r="D814" s="20"/>
      <c r="E814" s="20"/>
      <c r="H814" s="20"/>
    </row>
    <row r="815">
      <c r="A815" s="20"/>
      <c r="B815" s="20"/>
      <c r="C815" s="20"/>
      <c r="D815" s="20"/>
      <c r="E815" s="20"/>
      <c r="H815" s="20"/>
    </row>
    <row r="816">
      <c r="A816" s="20"/>
      <c r="B816" s="20"/>
      <c r="C816" s="20"/>
      <c r="D816" s="20"/>
      <c r="E816" s="20"/>
      <c r="H816" s="20"/>
    </row>
    <row r="817">
      <c r="A817" s="20"/>
      <c r="B817" s="20"/>
      <c r="C817" s="20"/>
      <c r="D817" s="20"/>
      <c r="E817" s="20"/>
      <c r="H817" s="20"/>
    </row>
    <row r="818">
      <c r="A818" s="20"/>
      <c r="B818" s="20"/>
      <c r="C818" s="20"/>
      <c r="D818" s="20"/>
      <c r="E818" s="20"/>
      <c r="H818" s="20"/>
    </row>
    <row r="819">
      <c r="A819" s="20"/>
      <c r="B819" s="20"/>
      <c r="C819" s="20"/>
      <c r="D819" s="20"/>
      <c r="E819" s="20"/>
      <c r="H819" s="20"/>
    </row>
    <row r="820">
      <c r="A820" s="20"/>
      <c r="B820" s="20"/>
      <c r="C820" s="20"/>
      <c r="D820" s="20"/>
      <c r="E820" s="20"/>
      <c r="H820" s="20"/>
    </row>
    <row r="821">
      <c r="A821" s="20"/>
      <c r="B821" s="20"/>
      <c r="C821" s="20"/>
      <c r="D821" s="20"/>
      <c r="E821" s="20"/>
      <c r="H821" s="20"/>
    </row>
    <row r="822">
      <c r="A822" s="20"/>
      <c r="B822" s="20"/>
      <c r="C822" s="20"/>
      <c r="D822" s="20"/>
      <c r="E822" s="20"/>
      <c r="H822" s="20"/>
    </row>
    <row r="823">
      <c r="A823" s="20"/>
      <c r="B823" s="20"/>
      <c r="C823" s="20"/>
      <c r="D823" s="20"/>
      <c r="E823" s="20"/>
      <c r="H823" s="20"/>
    </row>
    <row r="824">
      <c r="A824" s="20"/>
      <c r="B824" s="20"/>
      <c r="C824" s="20"/>
      <c r="D824" s="20"/>
      <c r="E824" s="20"/>
      <c r="H824" s="20"/>
    </row>
    <row r="825">
      <c r="A825" s="20"/>
      <c r="B825" s="20"/>
      <c r="C825" s="20"/>
      <c r="D825" s="20"/>
      <c r="E825" s="20"/>
      <c r="H825" s="20"/>
    </row>
    <row r="826">
      <c r="A826" s="20"/>
      <c r="B826" s="20"/>
      <c r="C826" s="20"/>
      <c r="D826" s="20"/>
      <c r="E826" s="20"/>
      <c r="H826" s="20"/>
    </row>
    <row r="827">
      <c r="A827" s="20"/>
      <c r="B827" s="20"/>
      <c r="C827" s="20"/>
      <c r="D827" s="20"/>
      <c r="E827" s="20"/>
      <c r="H827" s="20"/>
    </row>
    <row r="828">
      <c r="A828" s="20"/>
      <c r="B828" s="20"/>
      <c r="C828" s="20"/>
      <c r="D828" s="20"/>
      <c r="E828" s="20"/>
      <c r="H828" s="20"/>
    </row>
    <row r="829">
      <c r="A829" s="20"/>
      <c r="B829" s="20"/>
      <c r="C829" s="20"/>
      <c r="D829" s="20"/>
      <c r="E829" s="20"/>
      <c r="H829" s="20"/>
    </row>
    <row r="830">
      <c r="A830" s="20"/>
      <c r="B830" s="20"/>
      <c r="C830" s="20"/>
      <c r="D830" s="20"/>
      <c r="E830" s="20"/>
      <c r="H830" s="20"/>
    </row>
    <row r="831">
      <c r="A831" s="20"/>
      <c r="B831" s="20"/>
      <c r="C831" s="20"/>
      <c r="D831" s="20"/>
      <c r="E831" s="20"/>
      <c r="H831" s="20"/>
    </row>
    <row r="832">
      <c r="A832" s="20"/>
      <c r="B832" s="20"/>
      <c r="C832" s="20"/>
      <c r="D832" s="20"/>
      <c r="E832" s="20"/>
      <c r="H832" s="20"/>
    </row>
    <row r="833">
      <c r="A833" s="20"/>
      <c r="B833" s="20"/>
      <c r="C833" s="20"/>
      <c r="D833" s="20"/>
      <c r="E833" s="20"/>
      <c r="H833" s="20"/>
    </row>
    <row r="834">
      <c r="A834" s="20"/>
      <c r="B834" s="20"/>
      <c r="C834" s="20"/>
      <c r="D834" s="20"/>
      <c r="E834" s="20"/>
      <c r="H834" s="20"/>
    </row>
    <row r="835">
      <c r="A835" s="20"/>
      <c r="B835" s="20"/>
      <c r="C835" s="20"/>
      <c r="D835" s="20"/>
      <c r="E835" s="20"/>
      <c r="H835" s="20"/>
    </row>
    <row r="836">
      <c r="A836" s="20"/>
      <c r="B836" s="20"/>
      <c r="C836" s="20"/>
      <c r="D836" s="20"/>
      <c r="E836" s="20"/>
      <c r="H836" s="20"/>
    </row>
    <row r="837">
      <c r="A837" s="20"/>
      <c r="B837" s="20"/>
      <c r="C837" s="20"/>
      <c r="D837" s="20"/>
      <c r="E837" s="20"/>
      <c r="H837" s="20"/>
    </row>
    <row r="838">
      <c r="A838" s="20"/>
      <c r="B838" s="20"/>
      <c r="C838" s="20"/>
      <c r="D838" s="20"/>
      <c r="E838" s="20"/>
      <c r="H838" s="20"/>
    </row>
    <row r="839">
      <c r="A839" s="20"/>
      <c r="B839" s="20"/>
      <c r="C839" s="20"/>
      <c r="D839" s="20"/>
      <c r="E839" s="20"/>
      <c r="H839" s="20"/>
    </row>
    <row r="840">
      <c r="A840" s="20"/>
      <c r="B840" s="20"/>
      <c r="C840" s="20"/>
      <c r="D840" s="20"/>
      <c r="E840" s="20"/>
      <c r="H840" s="20"/>
    </row>
    <row r="841">
      <c r="A841" s="20"/>
      <c r="B841" s="20"/>
      <c r="C841" s="20"/>
      <c r="D841" s="20"/>
      <c r="E841" s="20"/>
      <c r="H841" s="20"/>
    </row>
    <row r="842">
      <c r="A842" s="20"/>
      <c r="B842" s="20"/>
      <c r="C842" s="20"/>
      <c r="D842" s="20"/>
      <c r="E842" s="20"/>
      <c r="H842" s="20"/>
    </row>
    <row r="843">
      <c r="A843" s="20"/>
      <c r="B843" s="20"/>
      <c r="C843" s="20"/>
      <c r="D843" s="20"/>
      <c r="E843" s="20"/>
      <c r="H843" s="20"/>
    </row>
    <row r="844">
      <c r="A844" s="20"/>
      <c r="B844" s="20"/>
      <c r="C844" s="20"/>
      <c r="D844" s="20"/>
      <c r="E844" s="20"/>
      <c r="H844" s="20"/>
    </row>
    <row r="845">
      <c r="A845" s="20"/>
      <c r="B845" s="20"/>
      <c r="C845" s="20"/>
      <c r="D845" s="20"/>
      <c r="E845" s="20"/>
      <c r="H845" s="20"/>
    </row>
    <row r="846">
      <c r="A846" s="20"/>
      <c r="B846" s="20"/>
      <c r="C846" s="20"/>
      <c r="D846" s="20"/>
      <c r="E846" s="20"/>
      <c r="H846" s="20"/>
    </row>
    <row r="847">
      <c r="A847" s="20"/>
      <c r="B847" s="20"/>
      <c r="C847" s="20"/>
      <c r="D847" s="20"/>
      <c r="E847" s="20"/>
      <c r="H847" s="20"/>
    </row>
    <row r="848">
      <c r="A848" s="20"/>
      <c r="B848" s="20"/>
      <c r="C848" s="20"/>
      <c r="D848" s="20"/>
      <c r="E848" s="20"/>
      <c r="H848" s="20"/>
    </row>
    <row r="849">
      <c r="A849" s="20"/>
      <c r="B849" s="20"/>
      <c r="C849" s="20"/>
      <c r="D849" s="20"/>
      <c r="E849" s="20"/>
      <c r="H849" s="20"/>
    </row>
    <row r="850">
      <c r="A850" s="20"/>
      <c r="B850" s="20"/>
      <c r="C850" s="20"/>
      <c r="D850" s="20"/>
      <c r="E850" s="20"/>
      <c r="H850" s="20"/>
    </row>
    <row r="851">
      <c r="A851" s="20"/>
      <c r="B851" s="20"/>
      <c r="C851" s="20"/>
      <c r="D851" s="20"/>
      <c r="E851" s="20"/>
      <c r="H851" s="20"/>
    </row>
    <row r="852">
      <c r="A852" s="20"/>
      <c r="B852" s="20"/>
      <c r="C852" s="20"/>
      <c r="D852" s="20"/>
      <c r="E852" s="20"/>
      <c r="H852" s="20"/>
    </row>
    <row r="853">
      <c r="A853" s="20"/>
      <c r="B853" s="20"/>
      <c r="C853" s="20"/>
      <c r="D853" s="20"/>
      <c r="E853" s="20"/>
      <c r="H853" s="20"/>
    </row>
    <row r="854">
      <c r="A854" s="20"/>
      <c r="B854" s="20"/>
      <c r="C854" s="20"/>
      <c r="D854" s="20"/>
      <c r="E854" s="20"/>
      <c r="H854" s="20"/>
    </row>
    <row r="855">
      <c r="A855" s="20"/>
      <c r="B855" s="20"/>
      <c r="C855" s="20"/>
      <c r="D855" s="20"/>
      <c r="E855" s="20"/>
      <c r="H855" s="20"/>
    </row>
    <row r="856">
      <c r="A856" s="20"/>
      <c r="B856" s="20"/>
      <c r="C856" s="20"/>
      <c r="D856" s="20"/>
      <c r="E856" s="20"/>
      <c r="H856" s="20"/>
    </row>
    <row r="857">
      <c r="A857" s="20"/>
      <c r="B857" s="20"/>
      <c r="C857" s="20"/>
      <c r="D857" s="20"/>
      <c r="E857" s="20"/>
      <c r="H857" s="20"/>
    </row>
    <row r="858">
      <c r="A858" s="20"/>
      <c r="B858" s="20"/>
      <c r="C858" s="20"/>
      <c r="D858" s="20"/>
      <c r="E858" s="20"/>
      <c r="H858" s="20"/>
    </row>
    <row r="859">
      <c r="A859" s="20"/>
      <c r="B859" s="20"/>
      <c r="C859" s="20"/>
      <c r="D859" s="20"/>
      <c r="E859" s="20"/>
      <c r="H859" s="20"/>
    </row>
    <row r="860">
      <c r="A860" s="20"/>
      <c r="B860" s="20"/>
      <c r="C860" s="20"/>
      <c r="D860" s="20"/>
      <c r="E860" s="20"/>
      <c r="H860" s="20"/>
    </row>
    <row r="861">
      <c r="A861" s="20"/>
      <c r="B861" s="20"/>
      <c r="C861" s="20"/>
      <c r="D861" s="20"/>
      <c r="E861" s="20"/>
      <c r="H861" s="20"/>
    </row>
    <row r="862">
      <c r="A862" s="20"/>
      <c r="B862" s="20"/>
      <c r="C862" s="20"/>
      <c r="D862" s="20"/>
      <c r="E862" s="20"/>
      <c r="H862" s="20"/>
    </row>
    <row r="863">
      <c r="A863" s="20"/>
      <c r="B863" s="20"/>
      <c r="C863" s="20"/>
      <c r="D863" s="20"/>
      <c r="E863" s="20"/>
      <c r="H863" s="20"/>
    </row>
    <row r="864">
      <c r="A864" s="20"/>
      <c r="B864" s="20"/>
      <c r="C864" s="20"/>
      <c r="D864" s="20"/>
      <c r="E864" s="20"/>
      <c r="H864" s="20"/>
    </row>
    <row r="865">
      <c r="A865" s="20"/>
      <c r="B865" s="20"/>
      <c r="C865" s="20"/>
      <c r="D865" s="20"/>
      <c r="E865" s="20"/>
      <c r="H865" s="20"/>
    </row>
    <row r="866">
      <c r="A866" s="20"/>
      <c r="B866" s="20"/>
      <c r="C866" s="20"/>
      <c r="D866" s="20"/>
      <c r="E866" s="20"/>
      <c r="H866" s="20"/>
    </row>
    <row r="867">
      <c r="A867" s="20"/>
      <c r="B867" s="20"/>
      <c r="C867" s="20"/>
      <c r="D867" s="20"/>
      <c r="E867" s="20"/>
      <c r="H867" s="20"/>
    </row>
    <row r="868">
      <c r="A868" s="20"/>
      <c r="B868" s="20"/>
      <c r="C868" s="20"/>
      <c r="D868" s="20"/>
      <c r="E868" s="20"/>
      <c r="H868" s="20"/>
    </row>
    <row r="869">
      <c r="A869" s="20"/>
      <c r="B869" s="20"/>
      <c r="C869" s="20"/>
      <c r="D869" s="20"/>
      <c r="E869" s="20"/>
      <c r="H869" s="20"/>
    </row>
    <row r="870">
      <c r="A870" s="20"/>
      <c r="B870" s="20"/>
      <c r="C870" s="20"/>
      <c r="D870" s="20"/>
      <c r="E870" s="20"/>
      <c r="H870" s="20"/>
    </row>
    <row r="871">
      <c r="A871" s="20"/>
      <c r="B871" s="20"/>
      <c r="C871" s="20"/>
      <c r="D871" s="20"/>
      <c r="E871" s="20"/>
      <c r="H871" s="20"/>
    </row>
    <row r="872">
      <c r="A872" s="20"/>
      <c r="B872" s="20"/>
      <c r="C872" s="20"/>
      <c r="D872" s="20"/>
      <c r="E872" s="20"/>
      <c r="H872" s="20"/>
    </row>
    <row r="873">
      <c r="A873" s="20"/>
      <c r="B873" s="20"/>
      <c r="C873" s="20"/>
      <c r="D873" s="20"/>
      <c r="E873" s="20"/>
      <c r="H873" s="20"/>
    </row>
    <row r="874">
      <c r="A874" s="20"/>
      <c r="B874" s="20"/>
      <c r="C874" s="20"/>
      <c r="D874" s="20"/>
      <c r="E874" s="20"/>
      <c r="H874" s="20"/>
    </row>
    <row r="875">
      <c r="A875" s="20"/>
      <c r="B875" s="20"/>
      <c r="C875" s="20"/>
      <c r="D875" s="20"/>
      <c r="E875" s="20"/>
      <c r="H875" s="20"/>
    </row>
    <row r="876">
      <c r="A876" s="20"/>
      <c r="B876" s="20"/>
      <c r="C876" s="20"/>
      <c r="D876" s="20"/>
      <c r="E876" s="20"/>
      <c r="H876" s="20"/>
    </row>
    <row r="877">
      <c r="A877" s="20"/>
      <c r="B877" s="20"/>
      <c r="C877" s="20"/>
      <c r="D877" s="20"/>
      <c r="E877" s="20"/>
      <c r="H877" s="20"/>
    </row>
    <row r="878">
      <c r="A878" s="20"/>
      <c r="B878" s="20"/>
      <c r="C878" s="20"/>
      <c r="D878" s="20"/>
      <c r="E878" s="20"/>
      <c r="H878" s="20"/>
    </row>
    <row r="879">
      <c r="A879" s="20"/>
      <c r="B879" s="20"/>
      <c r="C879" s="20"/>
      <c r="D879" s="20"/>
      <c r="E879" s="20"/>
      <c r="H879" s="20"/>
    </row>
    <row r="880">
      <c r="A880" s="20"/>
      <c r="B880" s="20"/>
      <c r="C880" s="20"/>
      <c r="D880" s="20"/>
      <c r="E880" s="20"/>
      <c r="H880" s="20"/>
    </row>
    <row r="881">
      <c r="A881" s="20"/>
      <c r="B881" s="20"/>
      <c r="C881" s="20"/>
      <c r="D881" s="20"/>
      <c r="E881" s="20"/>
      <c r="H881" s="20"/>
    </row>
    <row r="882">
      <c r="A882" s="20"/>
      <c r="B882" s="20"/>
      <c r="C882" s="20"/>
      <c r="D882" s="20"/>
      <c r="E882" s="20"/>
      <c r="H882" s="20"/>
    </row>
    <row r="883">
      <c r="A883" s="20"/>
      <c r="B883" s="20"/>
      <c r="C883" s="20"/>
      <c r="D883" s="20"/>
      <c r="E883" s="20"/>
      <c r="H883" s="20"/>
    </row>
    <row r="884">
      <c r="A884" s="20"/>
      <c r="B884" s="20"/>
      <c r="C884" s="20"/>
      <c r="D884" s="20"/>
      <c r="E884" s="20"/>
      <c r="H884" s="20"/>
    </row>
    <row r="885">
      <c r="A885" s="20"/>
      <c r="B885" s="20"/>
      <c r="C885" s="20"/>
      <c r="D885" s="20"/>
      <c r="E885" s="20"/>
      <c r="H885" s="20"/>
    </row>
    <row r="886">
      <c r="A886" s="20"/>
      <c r="B886" s="20"/>
      <c r="C886" s="20"/>
      <c r="D886" s="20"/>
      <c r="E886" s="20"/>
      <c r="H886" s="20"/>
    </row>
    <row r="887">
      <c r="A887" s="20"/>
      <c r="B887" s="20"/>
      <c r="C887" s="20"/>
      <c r="D887" s="20"/>
      <c r="E887" s="20"/>
      <c r="H887" s="20"/>
    </row>
    <row r="888">
      <c r="A888" s="20"/>
      <c r="B888" s="20"/>
      <c r="C888" s="20"/>
      <c r="D888" s="20"/>
      <c r="E888" s="20"/>
      <c r="H888" s="20"/>
    </row>
    <row r="889">
      <c r="A889" s="20"/>
      <c r="B889" s="20"/>
      <c r="C889" s="20"/>
      <c r="D889" s="20"/>
      <c r="E889" s="20"/>
      <c r="H889" s="20"/>
    </row>
    <row r="890">
      <c r="A890" s="20"/>
      <c r="B890" s="20"/>
      <c r="C890" s="20"/>
      <c r="D890" s="20"/>
      <c r="E890" s="20"/>
      <c r="H890" s="20"/>
    </row>
    <row r="891">
      <c r="A891" s="20"/>
      <c r="B891" s="20"/>
      <c r="C891" s="20"/>
      <c r="D891" s="20"/>
      <c r="E891" s="20"/>
      <c r="H891" s="20"/>
    </row>
    <row r="892">
      <c r="A892" s="20"/>
      <c r="B892" s="20"/>
      <c r="C892" s="20"/>
      <c r="D892" s="20"/>
      <c r="E892" s="20"/>
      <c r="H892" s="20"/>
    </row>
    <row r="893">
      <c r="A893" s="20"/>
      <c r="B893" s="20"/>
      <c r="C893" s="20"/>
      <c r="D893" s="20"/>
      <c r="E893" s="20"/>
      <c r="H893" s="20"/>
    </row>
    <row r="894">
      <c r="A894" s="20"/>
      <c r="B894" s="20"/>
      <c r="C894" s="20"/>
      <c r="D894" s="20"/>
      <c r="E894" s="20"/>
      <c r="H894" s="20"/>
    </row>
    <row r="895">
      <c r="A895" s="20"/>
      <c r="B895" s="20"/>
      <c r="C895" s="20"/>
      <c r="D895" s="20"/>
      <c r="E895" s="20"/>
      <c r="H895" s="20"/>
    </row>
    <row r="896">
      <c r="A896" s="20"/>
      <c r="B896" s="20"/>
      <c r="C896" s="20"/>
      <c r="D896" s="20"/>
      <c r="E896" s="20"/>
      <c r="H896" s="20"/>
    </row>
    <row r="897">
      <c r="A897" s="20"/>
      <c r="B897" s="20"/>
      <c r="C897" s="20"/>
      <c r="D897" s="20"/>
      <c r="E897" s="20"/>
      <c r="H897" s="20"/>
    </row>
    <row r="898">
      <c r="A898" s="20"/>
      <c r="B898" s="20"/>
      <c r="C898" s="20"/>
      <c r="D898" s="20"/>
      <c r="E898" s="20"/>
      <c r="H898" s="20"/>
    </row>
    <row r="899">
      <c r="A899" s="20"/>
      <c r="B899" s="20"/>
      <c r="C899" s="20"/>
      <c r="D899" s="20"/>
      <c r="E899" s="20"/>
      <c r="H899" s="20"/>
    </row>
    <row r="900">
      <c r="A900" s="20"/>
      <c r="B900" s="20"/>
      <c r="C900" s="20"/>
      <c r="D900" s="20"/>
      <c r="E900" s="20"/>
      <c r="H900" s="20"/>
    </row>
    <row r="901">
      <c r="A901" s="20"/>
      <c r="B901" s="20"/>
      <c r="C901" s="20"/>
      <c r="D901" s="20"/>
      <c r="E901" s="20"/>
      <c r="H901" s="20"/>
    </row>
    <row r="902">
      <c r="A902" s="20"/>
      <c r="B902" s="20"/>
      <c r="C902" s="20"/>
      <c r="D902" s="20"/>
      <c r="E902" s="20"/>
      <c r="H902" s="20"/>
    </row>
    <row r="903">
      <c r="A903" s="20"/>
      <c r="B903" s="20"/>
      <c r="C903" s="20"/>
      <c r="D903" s="20"/>
      <c r="E903" s="20"/>
      <c r="H903" s="20"/>
    </row>
    <row r="904">
      <c r="A904" s="20"/>
      <c r="B904" s="20"/>
      <c r="C904" s="20"/>
      <c r="D904" s="20"/>
      <c r="E904" s="20"/>
      <c r="H904" s="20"/>
    </row>
    <row r="905">
      <c r="A905" s="20"/>
      <c r="B905" s="20"/>
      <c r="C905" s="20"/>
      <c r="D905" s="20"/>
      <c r="E905" s="20"/>
      <c r="H905" s="20"/>
    </row>
    <row r="906">
      <c r="A906" s="20"/>
      <c r="B906" s="20"/>
      <c r="C906" s="20"/>
      <c r="D906" s="20"/>
      <c r="E906" s="20"/>
      <c r="H906" s="20"/>
    </row>
    <row r="907">
      <c r="A907" s="20"/>
      <c r="B907" s="20"/>
      <c r="C907" s="20"/>
      <c r="D907" s="20"/>
      <c r="E907" s="20"/>
      <c r="H907" s="20"/>
    </row>
    <row r="908">
      <c r="A908" s="20"/>
      <c r="B908" s="20"/>
      <c r="C908" s="20"/>
      <c r="D908" s="20"/>
      <c r="E908" s="20"/>
      <c r="H908" s="20"/>
    </row>
    <row r="909">
      <c r="A909" s="20"/>
      <c r="B909" s="20"/>
      <c r="C909" s="20"/>
      <c r="D909" s="20"/>
      <c r="E909" s="20"/>
      <c r="H909" s="20"/>
    </row>
    <row r="910">
      <c r="A910" s="20"/>
      <c r="B910" s="20"/>
      <c r="C910" s="20"/>
      <c r="D910" s="20"/>
      <c r="E910" s="20"/>
      <c r="H910" s="20"/>
    </row>
    <row r="911">
      <c r="A911" s="20"/>
      <c r="B911" s="20"/>
      <c r="C911" s="20"/>
      <c r="D911" s="20"/>
      <c r="E911" s="20"/>
      <c r="H911" s="20"/>
    </row>
    <row r="912">
      <c r="A912" s="20"/>
      <c r="B912" s="20"/>
      <c r="C912" s="20"/>
      <c r="D912" s="20"/>
      <c r="E912" s="20"/>
      <c r="H912" s="20"/>
    </row>
    <row r="913">
      <c r="A913" s="20"/>
      <c r="B913" s="20"/>
      <c r="C913" s="20"/>
      <c r="D913" s="20"/>
      <c r="E913" s="20"/>
      <c r="H913" s="20"/>
    </row>
    <row r="914">
      <c r="A914" s="20"/>
      <c r="B914" s="20"/>
      <c r="C914" s="20"/>
      <c r="D914" s="20"/>
      <c r="E914" s="20"/>
      <c r="H914" s="20"/>
    </row>
    <row r="915">
      <c r="A915" s="20"/>
      <c r="B915" s="20"/>
      <c r="C915" s="20"/>
      <c r="D915" s="20"/>
      <c r="E915" s="20"/>
      <c r="H915" s="20"/>
    </row>
    <row r="916">
      <c r="A916" s="20"/>
      <c r="B916" s="20"/>
      <c r="C916" s="20"/>
      <c r="D916" s="20"/>
      <c r="E916" s="20"/>
      <c r="H916" s="20"/>
    </row>
    <row r="917">
      <c r="A917" s="20"/>
      <c r="B917" s="20"/>
      <c r="C917" s="20"/>
      <c r="D917" s="20"/>
      <c r="E917" s="20"/>
      <c r="H917" s="20"/>
    </row>
    <row r="918">
      <c r="A918" s="20"/>
      <c r="B918" s="20"/>
      <c r="C918" s="20"/>
      <c r="D918" s="20"/>
      <c r="E918" s="20"/>
      <c r="H918" s="20"/>
    </row>
    <row r="919">
      <c r="A919" s="20"/>
      <c r="B919" s="20"/>
      <c r="C919" s="20"/>
      <c r="D919" s="20"/>
      <c r="E919" s="20"/>
      <c r="H919" s="20"/>
    </row>
    <row r="920">
      <c r="A920" s="20"/>
      <c r="B920" s="20"/>
      <c r="C920" s="20"/>
      <c r="D920" s="20"/>
      <c r="E920" s="20"/>
      <c r="H920" s="20"/>
    </row>
    <row r="921">
      <c r="A921" s="20"/>
      <c r="B921" s="20"/>
      <c r="C921" s="20"/>
      <c r="D921" s="20"/>
      <c r="E921" s="20"/>
      <c r="H921" s="20"/>
    </row>
    <row r="922">
      <c r="A922" s="20"/>
      <c r="B922" s="20"/>
      <c r="C922" s="20"/>
      <c r="D922" s="20"/>
      <c r="E922" s="20"/>
      <c r="H922" s="20"/>
    </row>
    <row r="923">
      <c r="A923" s="20"/>
      <c r="B923" s="20"/>
      <c r="C923" s="20"/>
      <c r="D923" s="20"/>
      <c r="E923" s="20"/>
      <c r="H923" s="20"/>
    </row>
    <row r="924">
      <c r="A924" s="20"/>
      <c r="B924" s="20"/>
      <c r="C924" s="20"/>
      <c r="D924" s="20"/>
      <c r="E924" s="20"/>
      <c r="H924" s="20"/>
    </row>
    <row r="925">
      <c r="A925" s="20"/>
      <c r="B925" s="20"/>
      <c r="C925" s="20"/>
      <c r="D925" s="20"/>
      <c r="E925" s="20"/>
      <c r="H925" s="20"/>
    </row>
    <row r="926">
      <c r="A926" s="20"/>
      <c r="B926" s="20"/>
      <c r="C926" s="20"/>
      <c r="D926" s="20"/>
      <c r="E926" s="20"/>
      <c r="H926" s="20"/>
    </row>
    <row r="927">
      <c r="A927" s="20"/>
      <c r="B927" s="20"/>
      <c r="C927" s="20"/>
      <c r="D927" s="20"/>
      <c r="E927" s="20"/>
      <c r="H927" s="20"/>
    </row>
    <row r="928">
      <c r="A928" s="20"/>
      <c r="B928" s="20"/>
      <c r="C928" s="20"/>
      <c r="D928" s="20"/>
      <c r="E928" s="20"/>
      <c r="H928" s="20"/>
    </row>
    <row r="929">
      <c r="A929" s="20"/>
      <c r="B929" s="20"/>
      <c r="C929" s="20"/>
      <c r="D929" s="20"/>
      <c r="E929" s="20"/>
      <c r="H929" s="20"/>
    </row>
    <row r="930">
      <c r="A930" s="20"/>
      <c r="B930" s="20"/>
      <c r="C930" s="20"/>
      <c r="D930" s="20"/>
      <c r="E930" s="20"/>
      <c r="H930" s="20"/>
    </row>
    <row r="931">
      <c r="A931" s="20"/>
      <c r="B931" s="20"/>
      <c r="C931" s="20"/>
      <c r="D931" s="20"/>
      <c r="E931" s="20"/>
      <c r="H931" s="20"/>
    </row>
    <row r="932">
      <c r="A932" s="20"/>
      <c r="B932" s="20"/>
      <c r="C932" s="20"/>
      <c r="D932" s="20"/>
      <c r="E932" s="20"/>
      <c r="H932" s="20"/>
    </row>
    <row r="933">
      <c r="A933" s="20"/>
      <c r="B933" s="20"/>
      <c r="C933" s="20"/>
      <c r="D933" s="20"/>
      <c r="E933" s="20"/>
      <c r="H933" s="20"/>
    </row>
    <row r="934">
      <c r="A934" s="20"/>
      <c r="B934" s="20"/>
      <c r="C934" s="20"/>
      <c r="D934" s="20"/>
      <c r="E934" s="20"/>
      <c r="H934" s="20"/>
    </row>
    <row r="935">
      <c r="A935" s="20"/>
      <c r="B935" s="20"/>
      <c r="C935" s="20"/>
      <c r="D935" s="20"/>
      <c r="E935" s="20"/>
      <c r="H935" s="20"/>
    </row>
    <row r="936">
      <c r="A936" s="20"/>
      <c r="B936" s="20"/>
      <c r="C936" s="20"/>
      <c r="D936" s="20"/>
      <c r="E936" s="20"/>
      <c r="H936" s="20"/>
    </row>
    <row r="937">
      <c r="A937" s="20"/>
      <c r="B937" s="20"/>
      <c r="C937" s="20"/>
      <c r="D937" s="20"/>
      <c r="E937" s="20"/>
      <c r="H937" s="20"/>
    </row>
    <row r="938">
      <c r="A938" s="20"/>
      <c r="B938" s="20"/>
      <c r="C938" s="20"/>
      <c r="D938" s="20"/>
      <c r="E938" s="20"/>
      <c r="H938" s="20"/>
    </row>
    <row r="939">
      <c r="A939" s="20"/>
      <c r="B939" s="20"/>
      <c r="C939" s="20"/>
      <c r="D939" s="20"/>
      <c r="E939" s="20"/>
      <c r="H939" s="20"/>
    </row>
    <row r="940">
      <c r="A940" s="20"/>
      <c r="B940" s="20"/>
      <c r="C940" s="20"/>
      <c r="D940" s="20"/>
      <c r="E940" s="20"/>
      <c r="H940" s="20"/>
    </row>
    <row r="941">
      <c r="A941" s="20"/>
      <c r="B941" s="20"/>
      <c r="C941" s="20"/>
      <c r="D941" s="20"/>
      <c r="E941" s="20"/>
      <c r="H941" s="20"/>
    </row>
    <row r="942">
      <c r="A942" s="20"/>
      <c r="B942" s="20"/>
      <c r="C942" s="20"/>
      <c r="D942" s="20"/>
      <c r="E942" s="20"/>
      <c r="H942" s="20"/>
    </row>
    <row r="943">
      <c r="A943" s="20"/>
      <c r="B943" s="20"/>
      <c r="C943" s="20"/>
      <c r="D943" s="20"/>
      <c r="E943" s="20"/>
      <c r="H943" s="20"/>
    </row>
    <row r="944">
      <c r="A944" s="20"/>
      <c r="B944" s="20"/>
      <c r="C944" s="20"/>
      <c r="D944" s="20"/>
      <c r="E944" s="20"/>
      <c r="H944" s="20"/>
    </row>
    <row r="945">
      <c r="A945" s="20"/>
      <c r="B945" s="20"/>
      <c r="C945" s="20"/>
      <c r="D945" s="20"/>
      <c r="E945" s="20"/>
      <c r="H945" s="20"/>
    </row>
    <row r="946">
      <c r="A946" s="20"/>
      <c r="B946" s="20"/>
      <c r="C946" s="20"/>
      <c r="D946" s="20"/>
      <c r="E946" s="20"/>
      <c r="H946" s="20"/>
    </row>
    <row r="947">
      <c r="A947" s="20"/>
      <c r="B947" s="20"/>
      <c r="C947" s="20"/>
      <c r="D947" s="20"/>
      <c r="E947" s="20"/>
      <c r="H947" s="20"/>
    </row>
    <row r="948">
      <c r="A948" s="20"/>
      <c r="B948" s="20"/>
      <c r="C948" s="20"/>
      <c r="D948" s="20"/>
      <c r="E948" s="20"/>
      <c r="H948" s="20"/>
    </row>
    <row r="949">
      <c r="A949" s="20"/>
      <c r="B949" s="20"/>
      <c r="C949" s="20"/>
      <c r="D949" s="20"/>
      <c r="E949" s="20"/>
      <c r="H949" s="20"/>
    </row>
    <row r="950">
      <c r="A950" s="20"/>
      <c r="B950" s="20"/>
      <c r="C950" s="20"/>
      <c r="D950" s="20"/>
      <c r="E950" s="20"/>
      <c r="H950" s="20"/>
    </row>
    <row r="951">
      <c r="A951" s="20"/>
      <c r="B951" s="20"/>
      <c r="C951" s="20"/>
      <c r="D951" s="20"/>
      <c r="E951" s="20"/>
      <c r="H951" s="20"/>
    </row>
    <row r="952">
      <c r="A952" s="20"/>
      <c r="B952" s="20"/>
      <c r="C952" s="20"/>
      <c r="D952" s="20"/>
      <c r="E952" s="20"/>
      <c r="H952" s="20"/>
    </row>
    <row r="953">
      <c r="A953" s="20"/>
      <c r="B953" s="20"/>
      <c r="C953" s="20"/>
      <c r="D953" s="20"/>
      <c r="E953" s="20"/>
      <c r="H953" s="20"/>
    </row>
    <row r="954">
      <c r="A954" s="20"/>
      <c r="B954" s="20"/>
      <c r="C954" s="20"/>
      <c r="D954" s="20"/>
      <c r="E954" s="20"/>
      <c r="H954" s="20"/>
    </row>
    <row r="955">
      <c r="A955" s="20"/>
      <c r="B955" s="20"/>
      <c r="C955" s="20"/>
      <c r="D955" s="20"/>
      <c r="E955" s="20"/>
      <c r="H955" s="20"/>
    </row>
    <row r="956">
      <c r="A956" s="20"/>
      <c r="B956" s="20"/>
      <c r="C956" s="20"/>
      <c r="D956" s="20"/>
      <c r="E956" s="20"/>
      <c r="H956" s="20"/>
    </row>
    <row r="957">
      <c r="A957" s="20"/>
      <c r="B957" s="20"/>
      <c r="C957" s="20"/>
      <c r="D957" s="20"/>
      <c r="E957" s="20"/>
      <c r="H957" s="20"/>
    </row>
    <row r="958">
      <c r="A958" s="20"/>
      <c r="B958" s="20"/>
      <c r="C958" s="20"/>
      <c r="D958" s="20"/>
      <c r="E958" s="20"/>
      <c r="H958" s="20"/>
    </row>
    <row r="959">
      <c r="A959" s="20"/>
      <c r="B959" s="20"/>
      <c r="C959" s="20"/>
      <c r="D959" s="20"/>
      <c r="E959" s="20"/>
      <c r="H959" s="20"/>
    </row>
    <row r="960">
      <c r="A960" s="20"/>
      <c r="B960" s="20"/>
      <c r="C960" s="20"/>
      <c r="D960" s="20"/>
      <c r="E960" s="20"/>
      <c r="H960" s="20"/>
    </row>
    <row r="961">
      <c r="A961" s="20"/>
      <c r="B961" s="20"/>
      <c r="C961" s="20"/>
      <c r="D961" s="20"/>
      <c r="E961" s="20"/>
      <c r="H961" s="20"/>
    </row>
    <row r="962">
      <c r="A962" s="20"/>
      <c r="B962" s="20"/>
      <c r="C962" s="20"/>
      <c r="D962" s="20"/>
      <c r="E962" s="20"/>
      <c r="H962" s="20"/>
    </row>
    <row r="963">
      <c r="A963" s="20"/>
      <c r="B963" s="20"/>
      <c r="C963" s="20"/>
      <c r="D963" s="20"/>
      <c r="E963" s="20"/>
      <c r="H963" s="20"/>
    </row>
    <row r="964">
      <c r="A964" s="20"/>
      <c r="B964" s="20"/>
      <c r="C964" s="20"/>
      <c r="D964" s="20"/>
      <c r="E964" s="20"/>
      <c r="H964" s="20"/>
    </row>
    <row r="965">
      <c r="A965" s="20"/>
      <c r="B965" s="20"/>
      <c r="C965" s="20"/>
      <c r="D965" s="20"/>
      <c r="E965" s="20"/>
      <c r="H965" s="20"/>
    </row>
    <row r="966">
      <c r="A966" s="20"/>
      <c r="B966" s="20"/>
      <c r="C966" s="20"/>
      <c r="D966" s="20"/>
      <c r="E966" s="20"/>
      <c r="H966" s="20"/>
    </row>
    <row r="967">
      <c r="A967" s="20"/>
      <c r="B967" s="20"/>
      <c r="C967" s="20"/>
      <c r="D967" s="20"/>
      <c r="E967" s="20"/>
      <c r="H967" s="20"/>
    </row>
    <row r="968">
      <c r="A968" s="20"/>
      <c r="B968" s="20"/>
      <c r="C968" s="20"/>
      <c r="D968" s="20"/>
      <c r="E968" s="20"/>
      <c r="H968" s="20"/>
    </row>
    <row r="969">
      <c r="A969" s="20"/>
      <c r="B969" s="20"/>
      <c r="C969" s="20"/>
      <c r="D969" s="20"/>
      <c r="E969" s="20"/>
      <c r="H969" s="20"/>
    </row>
    <row r="970">
      <c r="A970" s="20"/>
      <c r="B970" s="20"/>
      <c r="C970" s="20"/>
      <c r="D970" s="20"/>
      <c r="E970" s="20"/>
      <c r="H970" s="20"/>
    </row>
    <row r="971">
      <c r="A971" s="20"/>
      <c r="B971" s="20"/>
      <c r="C971" s="20"/>
      <c r="D971" s="20"/>
      <c r="E971" s="20"/>
      <c r="H971" s="20"/>
    </row>
    <row r="972">
      <c r="A972" s="20"/>
      <c r="B972" s="20"/>
      <c r="C972" s="20"/>
      <c r="D972" s="20"/>
      <c r="E972" s="20"/>
      <c r="H972" s="20"/>
    </row>
    <row r="973">
      <c r="A973" s="20"/>
      <c r="B973" s="20"/>
      <c r="C973" s="20"/>
      <c r="D973" s="20"/>
      <c r="E973" s="20"/>
      <c r="H973" s="20"/>
    </row>
    <row r="974">
      <c r="A974" s="20"/>
      <c r="B974" s="20"/>
      <c r="C974" s="20"/>
      <c r="D974" s="20"/>
      <c r="E974" s="20"/>
      <c r="H974" s="20"/>
    </row>
    <row r="975">
      <c r="A975" s="20"/>
      <c r="B975" s="20"/>
      <c r="C975" s="20"/>
      <c r="D975" s="20"/>
      <c r="E975" s="20"/>
      <c r="H975" s="20"/>
    </row>
    <row r="976">
      <c r="A976" s="20"/>
      <c r="B976" s="20"/>
      <c r="C976" s="20"/>
      <c r="D976" s="20"/>
      <c r="E976" s="20"/>
      <c r="H976" s="20"/>
    </row>
    <row r="977">
      <c r="A977" s="20"/>
      <c r="B977" s="20"/>
      <c r="C977" s="20"/>
      <c r="D977" s="20"/>
      <c r="E977" s="20"/>
      <c r="H977" s="20"/>
    </row>
    <row r="978">
      <c r="A978" s="20"/>
      <c r="B978" s="20"/>
      <c r="C978" s="20"/>
      <c r="D978" s="20"/>
      <c r="E978" s="20"/>
      <c r="H978" s="20"/>
    </row>
    <row r="979">
      <c r="A979" s="20"/>
      <c r="B979" s="20"/>
      <c r="C979" s="20"/>
      <c r="D979" s="20"/>
      <c r="E979" s="20"/>
      <c r="H979" s="20"/>
    </row>
    <row r="980">
      <c r="A980" s="20"/>
      <c r="B980" s="20"/>
      <c r="C980" s="20"/>
      <c r="D980" s="20"/>
      <c r="E980" s="20"/>
      <c r="H980" s="20"/>
    </row>
    <row r="981">
      <c r="A981" s="20"/>
      <c r="B981" s="20"/>
      <c r="C981" s="20"/>
      <c r="D981" s="20"/>
      <c r="E981" s="20"/>
      <c r="H981" s="20"/>
    </row>
    <row r="982">
      <c r="A982" s="20"/>
      <c r="B982" s="20"/>
      <c r="C982" s="20"/>
      <c r="D982" s="20"/>
      <c r="E982" s="20"/>
      <c r="H982" s="20"/>
    </row>
    <row r="983">
      <c r="A983" s="20"/>
      <c r="B983" s="20"/>
      <c r="C983" s="20"/>
      <c r="D983" s="20"/>
      <c r="E983" s="20"/>
      <c r="H983" s="20"/>
    </row>
    <row r="984">
      <c r="A984" s="20"/>
      <c r="B984" s="20"/>
      <c r="C984" s="20"/>
      <c r="D984" s="20"/>
      <c r="E984" s="20"/>
      <c r="H984" s="20"/>
    </row>
    <row r="985">
      <c r="A985" s="20"/>
      <c r="B985" s="20"/>
      <c r="C985" s="20"/>
      <c r="D985" s="20"/>
      <c r="E985" s="20"/>
      <c r="H985" s="20"/>
    </row>
    <row r="986">
      <c r="A986" s="20"/>
      <c r="B986" s="20"/>
      <c r="C986" s="20"/>
      <c r="D986" s="20"/>
      <c r="E986" s="20"/>
      <c r="H986" s="20"/>
    </row>
    <row r="987">
      <c r="A987" s="20"/>
      <c r="B987" s="20"/>
      <c r="C987" s="20"/>
      <c r="D987" s="20"/>
      <c r="E987" s="20"/>
      <c r="H987" s="20"/>
    </row>
    <row r="988">
      <c r="A988" s="20"/>
      <c r="B988" s="20"/>
      <c r="C988" s="20"/>
      <c r="D988" s="20"/>
      <c r="E988" s="20"/>
      <c r="H988" s="20"/>
    </row>
    <row r="989">
      <c r="A989" s="20"/>
      <c r="B989" s="20"/>
      <c r="C989" s="20"/>
      <c r="D989" s="20"/>
      <c r="E989" s="20"/>
      <c r="H989" s="20"/>
    </row>
    <row r="990">
      <c r="A990" s="20"/>
      <c r="B990" s="20"/>
      <c r="C990" s="20"/>
      <c r="D990" s="20"/>
      <c r="E990" s="20"/>
      <c r="H990" s="20"/>
    </row>
    <row r="991">
      <c r="A991" s="20"/>
      <c r="B991" s="20"/>
      <c r="C991" s="20"/>
      <c r="D991" s="20"/>
      <c r="E991" s="20"/>
      <c r="H991" s="20"/>
    </row>
    <row r="992">
      <c r="A992" s="20"/>
      <c r="B992" s="20"/>
      <c r="C992" s="20"/>
      <c r="D992" s="20"/>
      <c r="E992" s="20"/>
      <c r="H992" s="20"/>
    </row>
    <row r="993">
      <c r="A993" s="20"/>
      <c r="B993" s="20"/>
      <c r="C993" s="20"/>
      <c r="D993" s="20"/>
      <c r="E993" s="20"/>
      <c r="H993" s="20"/>
    </row>
    <row r="994">
      <c r="A994" s="20"/>
      <c r="B994" s="20"/>
      <c r="C994" s="20"/>
      <c r="D994" s="20"/>
      <c r="E994" s="20"/>
      <c r="H994" s="20"/>
    </row>
    <row r="995">
      <c r="A995" s="20"/>
      <c r="B995" s="20"/>
      <c r="C995" s="20"/>
      <c r="D995" s="20"/>
      <c r="E995" s="20"/>
      <c r="H995" s="20"/>
    </row>
    <row r="996">
      <c r="A996" s="20"/>
      <c r="B996" s="20"/>
      <c r="C996" s="20"/>
      <c r="D996" s="20"/>
      <c r="E996" s="20"/>
      <c r="H996" s="20"/>
    </row>
    <row r="997">
      <c r="A997" s="20"/>
      <c r="B997" s="20"/>
      <c r="C997" s="20"/>
      <c r="D997" s="20"/>
      <c r="E997" s="20"/>
      <c r="H997" s="20"/>
    </row>
    <row r="998">
      <c r="A998" s="20"/>
      <c r="B998" s="20"/>
      <c r="C998" s="20"/>
      <c r="D998" s="20"/>
      <c r="E998" s="20"/>
      <c r="H998" s="20"/>
    </row>
    <row r="999">
      <c r="A999" s="20"/>
      <c r="B999" s="20"/>
      <c r="C999" s="20"/>
      <c r="D999" s="20"/>
      <c r="E999" s="20"/>
      <c r="H999" s="20"/>
    </row>
    <row r="1000">
      <c r="A1000" s="20"/>
      <c r="B1000" s="20"/>
      <c r="C1000" s="20"/>
      <c r="D1000" s="20"/>
      <c r="E1000" s="20"/>
      <c r="H1000" s="20"/>
    </row>
  </sheetData>
  <mergeCells count="1">
    <mergeCell ref="B89:C89"/>
  </mergeCells>
  <hyperlinks>
    <hyperlink r:id="rId1" ref="D2"/>
    <hyperlink r:id="rId2" ref="E2"/>
    <hyperlink r:id="rId3" ref="D3"/>
    <hyperlink r:id="rId4" ref="E3"/>
    <hyperlink r:id="rId5" ref="D4"/>
    <hyperlink r:id="rId6" ref="E4"/>
    <hyperlink r:id="rId7" ref="D5"/>
    <hyperlink r:id="rId8" ref="E5"/>
    <hyperlink r:id="rId9" ref="D6"/>
    <hyperlink r:id="rId10" ref="E6"/>
    <hyperlink r:id="rId11" ref="D7"/>
    <hyperlink r:id="rId12" ref="E7"/>
    <hyperlink r:id="rId13" ref="D8"/>
    <hyperlink r:id="rId14" ref="E8"/>
    <hyperlink r:id="rId15" ref="D9"/>
    <hyperlink r:id="rId16" ref="E9"/>
    <hyperlink r:id="rId17" ref="D10"/>
    <hyperlink r:id="rId18" ref="E10"/>
    <hyperlink r:id="rId19" ref="D11"/>
    <hyperlink r:id="rId20" ref="E11"/>
    <hyperlink r:id="rId21" ref="D12"/>
    <hyperlink r:id="rId22" ref="E12"/>
    <hyperlink r:id="rId23" ref="D13"/>
    <hyperlink r:id="rId24" ref="E13"/>
    <hyperlink r:id="rId25" ref="D14"/>
    <hyperlink r:id="rId26" ref="E14"/>
    <hyperlink r:id="rId27" ref="D15"/>
    <hyperlink r:id="rId28" ref="E15"/>
    <hyperlink r:id="rId29" ref="D16"/>
    <hyperlink r:id="rId30" ref="E16"/>
    <hyperlink r:id="rId31" ref="D17"/>
    <hyperlink r:id="rId32" ref="E17"/>
    <hyperlink r:id="rId33" ref="D18"/>
    <hyperlink r:id="rId34" ref="E18"/>
    <hyperlink r:id="rId35" ref="D19"/>
    <hyperlink r:id="rId36" ref="E19"/>
    <hyperlink r:id="rId37" ref="D20"/>
    <hyperlink r:id="rId38" ref="E20"/>
    <hyperlink r:id="rId39" ref="D21"/>
    <hyperlink r:id="rId40" ref="E21"/>
    <hyperlink r:id="rId41" ref="D22"/>
    <hyperlink r:id="rId42" ref="E22"/>
    <hyperlink r:id="rId43" ref="D23"/>
    <hyperlink r:id="rId44" ref="D24"/>
    <hyperlink r:id="rId45" ref="E24"/>
    <hyperlink r:id="rId46" ref="D25"/>
    <hyperlink r:id="rId47" ref="E25"/>
    <hyperlink r:id="rId48" ref="D26"/>
    <hyperlink r:id="rId49" ref="E26"/>
    <hyperlink r:id="rId50" ref="D27"/>
    <hyperlink r:id="rId51" ref="E27"/>
    <hyperlink r:id="rId52" ref="D28"/>
    <hyperlink r:id="rId53" ref="D29"/>
    <hyperlink r:id="rId54" ref="E29"/>
    <hyperlink r:id="rId55" ref="D30"/>
    <hyperlink r:id="rId56" ref="D31"/>
    <hyperlink r:id="rId57" ref="E31"/>
    <hyperlink r:id="rId58" ref="E32"/>
    <hyperlink r:id="rId59" ref="D33"/>
    <hyperlink r:id="rId60" ref="E33"/>
    <hyperlink r:id="rId61" ref="D34"/>
    <hyperlink r:id="rId62" ref="E34"/>
    <hyperlink r:id="rId63" ref="D35"/>
    <hyperlink r:id="rId64" ref="E35"/>
    <hyperlink r:id="rId65" ref="D36"/>
    <hyperlink r:id="rId66" ref="E36"/>
    <hyperlink r:id="rId67" ref="D37"/>
    <hyperlink r:id="rId68" ref="D38"/>
    <hyperlink r:id="rId69" ref="D39"/>
    <hyperlink r:id="rId70" ref="E39"/>
    <hyperlink r:id="rId71" ref="D40"/>
    <hyperlink r:id="rId72" ref="E40"/>
    <hyperlink r:id="rId73" ref="E41"/>
    <hyperlink r:id="rId74" ref="D42"/>
    <hyperlink r:id="rId75" ref="E42"/>
    <hyperlink r:id="rId76" ref="D43"/>
    <hyperlink r:id="rId77" ref="E43"/>
    <hyperlink r:id="rId78" ref="D44"/>
    <hyperlink r:id="rId79" ref="E44"/>
    <hyperlink r:id="rId80" ref="D45"/>
    <hyperlink r:id="rId81" ref="E45"/>
    <hyperlink r:id="rId82" ref="D46"/>
    <hyperlink r:id="rId83" ref="E46"/>
    <hyperlink r:id="rId84" ref="D47"/>
    <hyperlink r:id="rId85" ref="E47"/>
    <hyperlink r:id="rId86" ref="D48"/>
    <hyperlink r:id="rId87" ref="E48"/>
    <hyperlink r:id="rId88" ref="D49"/>
    <hyperlink r:id="rId89" ref="E49"/>
    <hyperlink r:id="rId90" ref="D50"/>
    <hyperlink r:id="rId91" ref="E50"/>
    <hyperlink r:id="rId92" ref="D51"/>
    <hyperlink r:id="rId93" ref="E51"/>
    <hyperlink r:id="rId94" ref="D52"/>
    <hyperlink r:id="rId95" ref="E52"/>
    <hyperlink r:id="rId96" ref="D53"/>
    <hyperlink r:id="rId97" ref="E53"/>
    <hyperlink r:id="rId98" ref="D54"/>
    <hyperlink r:id="rId99" ref="E54"/>
    <hyperlink r:id="rId100" ref="D55"/>
    <hyperlink r:id="rId101" ref="E55"/>
    <hyperlink r:id="rId102" ref="D56"/>
    <hyperlink r:id="rId103" ref="E56"/>
    <hyperlink r:id="rId104" ref="D57"/>
    <hyperlink r:id="rId105" ref="E57"/>
    <hyperlink r:id="rId106" ref="D58"/>
    <hyperlink r:id="rId107" ref="E58"/>
    <hyperlink r:id="rId108" ref="D59"/>
    <hyperlink r:id="rId109" ref="E59"/>
    <hyperlink r:id="rId110" ref="D60"/>
    <hyperlink r:id="rId111" ref="E60"/>
    <hyperlink r:id="rId112" ref="D61"/>
    <hyperlink r:id="rId113" ref="E61"/>
    <hyperlink r:id="rId114" ref="D62"/>
    <hyperlink r:id="rId115" ref="E62"/>
    <hyperlink r:id="rId116" ref="D63"/>
    <hyperlink r:id="rId117" ref="E63"/>
    <hyperlink r:id="rId118" ref="D64"/>
    <hyperlink r:id="rId119" ref="E64"/>
    <hyperlink r:id="rId120" ref="D65"/>
    <hyperlink r:id="rId121" ref="E65"/>
    <hyperlink r:id="rId122" ref="D66"/>
    <hyperlink r:id="rId123" ref="E66"/>
    <hyperlink r:id="rId124" ref="D67"/>
    <hyperlink r:id="rId125" ref="E67"/>
    <hyperlink r:id="rId126" ref="D68"/>
    <hyperlink r:id="rId127" ref="E68"/>
    <hyperlink r:id="rId128" ref="D69"/>
    <hyperlink r:id="rId129" ref="E69"/>
    <hyperlink r:id="rId130" ref="D70"/>
    <hyperlink r:id="rId131" ref="E70"/>
    <hyperlink r:id="rId132" ref="D71"/>
    <hyperlink r:id="rId133" ref="E71"/>
    <hyperlink r:id="rId134" ref="D72"/>
    <hyperlink r:id="rId135" ref="E72"/>
    <hyperlink r:id="rId136" ref="D73"/>
    <hyperlink r:id="rId137" ref="E73"/>
    <hyperlink r:id="rId138" ref="D74"/>
    <hyperlink r:id="rId139" ref="E74"/>
    <hyperlink r:id="rId140" ref="D75"/>
    <hyperlink r:id="rId141" ref="E75"/>
    <hyperlink r:id="rId142" ref="D76"/>
    <hyperlink r:id="rId143" ref="E76"/>
    <hyperlink r:id="rId144" ref="D77"/>
    <hyperlink r:id="rId145" ref="E77"/>
    <hyperlink r:id="rId146" ref="D78"/>
    <hyperlink r:id="rId147" ref="E78"/>
    <hyperlink r:id="rId148" ref="D79"/>
    <hyperlink r:id="rId149" ref="E79"/>
    <hyperlink r:id="rId150" ref="D80"/>
    <hyperlink r:id="rId151" ref="E80"/>
    <hyperlink r:id="rId152" ref="D81"/>
    <hyperlink r:id="rId153" ref="E81"/>
    <hyperlink r:id="rId154" ref="D82"/>
    <hyperlink r:id="rId155" ref="E82"/>
    <hyperlink r:id="rId156" ref="D83"/>
    <hyperlink r:id="rId157" ref="E83"/>
    <hyperlink r:id="rId158" ref="D84"/>
    <hyperlink r:id="rId159" ref="E84"/>
    <hyperlink r:id="rId160" ref="D85"/>
    <hyperlink r:id="rId161" ref="E85"/>
    <hyperlink r:id="rId162" ref="D86"/>
    <hyperlink r:id="rId163" ref="E86"/>
    <hyperlink r:id="rId164" ref="D87"/>
    <hyperlink r:id="rId165" ref="E87"/>
    <hyperlink r:id="rId166" ref="D88"/>
    <hyperlink r:id="rId167" ref="E88"/>
    <hyperlink r:id="rId168" ref="D89"/>
    <hyperlink r:id="rId169" ref="E89"/>
    <hyperlink r:id="rId170" ref="D90"/>
    <hyperlink r:id="rId171" ref="E90"/>
    <hyperlink r:id="rId172" ref="D91"/>
    <hyperlink r:id="rId173" ref="E91"/>
    <hyperlink r:id="rId174" ref="D92"/>
    <hyperlink r:id="rId175" ref="E92"/>
    <hyperlink r:id="rId176" ref="D93"/>
    <hyperlink r:id="rId177" ref="E93"/>
    <hyperlink r:id="rId178" ref="D94"/>
    <hyperlink r:id="rId179" ref="E94"/>
    <hyperlink r:id="rId180" ref="D95"/>
    <hyperlink r:id="rId181" ref="E95"/>
    <hyperlink r:id="rId182" ref="D96"/>
    <hyperlink r:id="rId183" ref="E96"/>
    <hyperlink r:id="rId184" ref="D97"/>
    <hyperlink r:id="rId185" ref="E97"/>
    <hyperlink r:id="rId186" ref="D98"/>
    <hyperlink r:id="rId187" ref="D99"/>
    <hyperlink r:id="rId188" ref="D100"/>
    <hyperlink r:id="rId189" ref="E100"/>
    <hyperlink r:id="rId190" ref="D101"/>
    <hyperlink r:id="rId191" ref="E101"/>
    <hyperlink r:id="rId192" ref="D102"/>
    <hyperlink r:id="rId193" ref="E102"/>
    <hyperlink r:id="rId194" ref="D103"/>
    <hyperlink r:id="rId195" ref="E103"/>
    <hyperlink r:id="rId196" ref="D104"/>
    <hyperlink r:id="rId197" ref="E104"/>
    <hyperlink r:id="rId198" ref="D105"/>
    <hyperlink r:id="rId199" ref="E105"/>
    <hyperlink r:id="rId200" ref="D106"/>
    <hyperlink r:id="rId201" ref="E106"/>
    <hyperlink r:id="rId202" ref="D107"/>
    <hyperlink r:id="rId203" ref="E107"/>
    <hyperlink r:id="rId204" ref="D108"/>
    <hyperlink r:id="rId205" ref="E108"/>
    <hyperlink r:id="rId206" ref="D109"/>
    <hyperlink r:id="rId207" ref="E109"/>
    <hyperlink r:id="rId208" ref="D110"/>
    <hyperlink r:id="rId209" ref="E110"/>
    <hyperlink r:id="rId210" ref="D111"/>
  </hyperlinks>
  <drawing r:id="rId211"/>
</worksheet>
</file>