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65" activeTab="6"/>
  </bookViews>
  <sheets>
    <sheet name="平整度" sheetId="1" r:id="rId1"/>
    <sheet name="20X倍率" sheetId="2" r:id="rId2"/>
    <sheet name="5X倍率" sheetId="4" r:id="rId3"/>
    <sheet name="工艺条件" sheetId="5" r:id="rId4"/>
    <sheet name="图形正确性" sheetId="3" r:id="rId5"/>
    <sheet name="套刻20x" sheetId="7" r:id="rId6"/>
    <sheet name="套刻5X" sheetId="8" r:id="rId7"/>
  </sheets>
  <calcPr calcId="152511"/>
</workbook>
</file>

<file path=xl/calcChain.xml><?xml version="1.0" encoding="utf-8"?>
<calcChain xmlns="http://schemas.openxmlformats.org/spreadsheetml/2006/main">
  <c r="C46" i="8" l="1"/>
  <c r="B46" i="8"/>
  <c r="K46" i="8"/>
  <c r="F46" i="8"/>
  <c r="K38" i="8"/>
  <c r="K39" i="8"/>
  <c r="K40" i="8"/>
  <c r="K41" i="8"/>
  <c r="K42" i="8"/>
  <c r="K43" i="8"/>
  <c r="K44" i="8"/>
  <c r="F38" i="8"/>
  <c r="F39" i="8"/>
  <c r="F40" i="8"/>
  <c r="F41" i="8"/>
  <c r="F42" i="8"/>
  <c r="F43" i="8"/>
  <c r="F45" i="8"/>
  <c r="X8" i="8"/>
  <c r="X18" i="8" s="1"/>
  <c r="X9" i="8"/>
  <c r="X16" i="8" s="1"/>
  <c r="X10" i="8"/>
  <c r="X11" i="8"/>
  <c r="X12" i="8"/>
  <c r="X13" i="8"/>
  <c r="X24" i="8" s="1"/>
  <c r="X17" i="8"/>
  <c r="X20" i="8"/>
  <c r="X21" i="8"/>
  <c r="V13" i="8"/>
  <c r="T13" i="8"/>
  <c r="V12" i="8"/>
  <c r="T12" i="8"/>
  <c r="V11" i="8"/>
  <c r="V21" i="8" s="1"/>
  <c r="T11" i="8"/>
  <c r="T21" i="8" s="1"/>
  <c r="V10" i="8"/>
  <c r="V20" i="8" s="1"/>
  <c r="T10" i="8"/>
  <c r="T20" i="8" s="1"/>
  <c r="V9" i="8"/>
  <c r="T9" i="8"/>
  <c r="V8" i="8"/>
  <c r="V18" i="8" s="1"/>
  <c r="T8" i="8"/>
  <c r="C42" i="8"/>
  <c r="C44" i="8" s="1"/>
  <c r="B42" i="8"/>
  <c r="B44" i="8" s="1"/>
  <c r="M13" i="8"/>
  <c r="M12" i="8"/>
  <c r="M11" i="8"/>
  <c r="M10" i="8"/>
  <c r="M20" i="8" s="1"/>
  <c r="M9" i="8"/>
  <c r="M19" i="8" s="1"/>
  <c r="M8" i="8"/>
  <c r="M18" i="8" s="1"/>
  <c r="K13" i="8"/>
  <c r="K12" i="8"/>
  <c r="K11" i="8"/>
  <c r="K10" i="8"/>
  <c r="K20" i="8" s="1"/>
  <c r="K9" i="8"/>
  <c r="K19" i="8" s="1"/>
  <c r="K8" i="8"/>
  <c r="K18" i="8" s="1"/>
  <c r="I13" i="8"/>
  <c r="I12" i="8"/>
  <c r="I11" i="8"/>
  <c r="I10" i="8"/>
  <c r="I9" i="8"/>
  <c r="I8" i="8"/>
  <c r="I18" i="8" s="1"/>
  <c r="G13" i="8"/>
  <c r="G12" i="8"/>
  <c r="G11" i="8"/>
  <c r="G10" i="8"/>
  <c r="G20" i="8" s="1"/>
  <c r="G9" i="8"/>
  <c r="G8" i="8"/>
  <c r="G18" i="8" s="1"/>
  <c r="Y22" i="8" l="1"/>
  <c r="X23" i="8"/>
  <c r="X14" i="8"/>
  <c r="X19" i="8"/>
  <c r="Y23" i="8" s="1"/>
  <c r="X15" i="8"/>
  <c r="X22" i="8"/>
  <c r="T16" i="8"/>
  <c r="T24" i="8"/>
  <c r="V16" i="8"/>
  <c r="V24" i="8"/>
  <c r="T15" i="8"/>
  <c r="V15" i="8"/>
  <c r="V19" i="8"/>
  <c r="W23" i="8" s="1"/>
  <c r="T22" i="8"/>
  <c r="T19" i="8"/>
  <c r="V22" i="8"/>
  <c r="U23" i="8"/>
  <c r="W22" i="8"/>
  <c r="T23" i="8"/>
  <c r="T17" i="8"/>
  <c r="V23" i="8"/>
  <c r="T14" i="8"/>
  <c r="T18" i="8"/>
  <c r="U22" i="8" s="1"/>
  <c r="V17" i="8"/>
  <c r="V14" i="8"/>
  <c r="I24" i="8"/>
  <c r="N22" i="8"/>
  <c r="I23" i="8"/>
  <c r="I22" i="8"/>
  <c r="M24" i="8"/>
  <c r="G15" i="8"/>
  <c r="G14" i="8"/>
  <c r="M17" i="8"/>
  <c r="M16" i="8"/>
  <c r="M23" i="8"/>
  <c r="K17" i="8"/>
  <c r="K24" i="8"/>
  <c r="K15" i="8"/>
  <c r="L22" i="8"/>
  <c r="K16" i="8"/>
  <c r="I17" i="8"/>
  <c r="I16" i="8"/>
  <c r="M21" i="8"/>
  <c r="N23" i="8" s="1"/>
  <c r="M14" i="8"/>
  <c r="M22" i="8"/>
  <c r="M15" i="8"/>
  <c r="K21" i="8"/>
  <c r="L23" i="8" s="1"/>
  <c r="K14" i="8"/>
  <c r="K22" i="8"/>
  <c r="K23" i="8"/>
  <c r="I19" i="8"/>
  <c r="I20" i="8"/>
  <c r="J22" i="8" s="1"/>
  <c r="I21" i="8"/>
  <c r="I14" i="8"/>
  <c r="I15" i="8"/>
  <c r="G24" i="8"/>
  <c r="G19" i="8"/>
  <c r="H22" i="8"/>
  <c r="G22" i="8"/>
  <c r="G16" i="8"/>
  <c r="G23" i="8"/>
  <c r="G17" i="8"/>
  <c r="G21" i="8"/>
  <c r="E72" i="7"/>
  <c r="O22" i="8" l="1"/>
  <c r="O21" i="8" s="1"/>
  <c r="P21" i="8" s="1"/>
  <c r="J23" i="8"/>
  <c r="P22" i="8"/>
  <c r="H23" i="8"/>
  <c r="O23" i="8" s="1"/>
  <c r="P23" i="8" s="1"/>
  <c r="U6" i="7"/>
  <c r="U16" i="7" s="1"/>
  <c r="U7" i="7"/>
  <c r="U17" i="7" s="1"/>
  <c r="U8" i="7"/>
  <c r="U18" i="7" s="1"/>
  <c r="U9" i="7"/>
  <c r="U19" i="7" s="1"/>
  <c r="U10" i="7"/>
  <c r="U11" i="7"/>
  <c r="U22" i="7" s="1"/>
  <c r="U12" i="7"/>
  <c r="U15" i="7"/>
  <c r="G66" i="7"/>
  <c r="E66" i="7"/>
  <c r="E70" i="7" s="1"/>
  <c r="G70" i="7"/>
  <c r="F64" i="7"/>
  <c r="G64" i="7"/>
  <c r="H64" i="7"/>
  <c r="E64" i="7"/>
  <c r="S6" i="7"/>
  <c r="S12" i="7" s="1"/>
  <c r="S7" i="7"/>
  <c r="S8" i="7"/>
  <c r="S9" i="7"/>
  <c r="S21" i="7" s="1"/>
  <c r="S10" i="7"/>
  <c r="S14" i="7" s="1"/>
  <c r="S11" i="7"/>
  <c r="S16" i="7"/>
  <c r="T20" i="7" s="1"/>
  <c r="S17" i="7"/>
  <c r="S18" i="7"/>
  <c r="S19" i="7"/>
  <c r="S20" i="7"/>
  <c r="Q6" i="7"/>
  <c r="Q16" i="7" s="1"/>
  <c r="Q7" i="7"/>
  <c r="Q17" i="7" s="1"/>
  <c r="Q8" i="7"/>
  <c r="Q9" i="7"/>
  <c r="Q19" i="7" s="1"/>
  <c r="Q10" i="7"/>
  <c r="Q11" i="7"/>
  <c r="Q18" i="7"/>
  <c r="O6" i="7"/>
  <c r="O16" i="7" s="1"/>
  <c r="O7" i="7"/>
  <c r="O8" i="7"/>
  <c r="O9" i="7"/>
  <c r="O21" i="7" s="1"/>
  <c r="O10" i="7"/>
  <c r="O11" i="7"/>
  <c r="O15" i="7" s="1"/>
  <c r="O12" i="7"/>
  <c r="O13" i="7"/>
  <c r="O18" i="7"/>
  <c r="O20" i="7"/>
  <c r="V21" i="7" l="1"/>
  <c r="V20" i="7"/>
  <c r="U21" i="7"/>
  <c r="U14" i="7"/>
  <c r="U13" i="7"/>
  <c r="U20" i="7"/>
  <c r="S13" i="7"/>
  <c r="S22" i="7"/>
  <c r="T21" i="7"/>
  <c r="S15" i="7"/>
  <c r="Q15" i="7"/>
  <c r="Q22" i="7"/>
  <c r="R21" i="7"/>
  <c r="R20" i="7"/>
  <c r="Q21" i="7"/>
  <c r="Q14" i="7"/>
  <c r="Q13" i="7"/>
  <c r="Q20" i="7"/>
  <c r="Q12" i="7"/>
  <c r="O19" i="7"/>
  <c r="O14" i="7"/>
  <c r="P20" i="7"/>
  <c r="O17" i="7"/>
  <c r="O22" i="7"/>
  <c r="M6" i="7"/>
  <c r="M7" i="7"/>
  <c r="M8" i="7"/>
  <c r="M20" i="7" s="1"/>
  <c r="M9" i="7"/>
  <c r="M10" i="7"/>
  <c r="M11" i="7"/>
  <c r="M22" i="7" s="1"/>
  <c r="M12" i="7"/>
  <c r="M13" i="7"/>
  <c r="M16" i="7"/>
  <c r="M19" i="7"/>
  <c r="K6" i="7"/>
  <c r="K7" i="7"/>
  <c r="K8" i="7"/>
  <c r="K20" i="7" s="1"/>
  <c r="K9" i="7"/>
  <c r="K10" i="7"/>
  <c r="K11" i="7"/>
  <c r="K22" i="7" s="1"/>
  <c r="K12" i="7"/>
  <c r="K13" i="7"/>
  <c r="K16" i="7"/>
  <c r="K17" i="7"/>
  <c r="K18" i="7"/>
  <c r="L20" i="7" s="1"/>
  <c r="K19" i="7"/>
  <c r="P21" i="7" l="1"/>
  <c r="M14" i="7"/>
  <c r="M15" i="7"/>
  <c r="M18" i="7"/>
  <c r="N20" i="7" s="1"/>
  <c r="M17" i="7"/>
  <c r="N21" i="7" s="1"/>
  <c r="M21" i="7"/>
  <c r="K14" i="7"/>
  <c r="K21" i="7"/>
  <c r="L21" i="7"/>
  <c r="K15" i="7"/>
  <c r="I11" i="7" l="1"/>
  <c r="I22" i="7" s="1"/>
  <c r="I10" i="7"/>
  <c r="I9" i="7"/>
  <c r="I8" i="7"/>
  <c r="I18" i="7" s="1"/>
  <c r="I7" i="7"/>
  <c r="I14" i="7" s="1"/>
  <c r="I6" i="7"/>
  <c r="I16" i="7" s="1"/>
  <c r="J11" i="2"/>
  <c r="J8" i="2"/>
  <c r="J7" i="2" s="1"/>
  <c r="J9" i="2"/>
  <c r="I15" i="7" l="1"/>
  <c r="I17" i="7"/>
  <c r="I13" i="7"/>
  <c r="J20" i="7"/>
  <c r="I19" i="7"/>
  <c r="J21" i="7" s="1"/>
  <c r="I12" i="7"/>
  <c r="I20" i="7"/>
  <c r="I21" i="7"/>
  <c r="C14" i="4"/>
  <c r="C15" i="4" s="1"/>
  <c r="C16" i="4" s="1"/>
  <c r="C17" i="4" s="1"/>
  <c r="C13" i="4"/>
  <c r="C10" i="4"/>
  <c r="C9" i="4" s="1"/>
  <c r="C8" i="4" s="1"/>
  <c r="C11" i="4"/>
  <c r="X28" i="3" l="1"/>
  <c r="V26" i="3"/>
  <c r="W30" i="3" s="1"/>
  <c r="Z20" i="3"/>
  <c r="Z31" i="3" s="1"/>
  <c r="X20" i="3"/>
  <c r="V20" i="3"/>
  <c r="V31" i="3" s="1"/>
  <c r="Z19" i="3"/>
  <c r="X19" i="3"/>
  <c r="V19" i="3"/>
  <c r="Z18" i="3"/>
  <c r="X18" i="3"/>
  <c r="V18" i="3"/>
  <c r="V28" i="3" s="1"/>
  <c r="Z17" i="3"/>
  <c r="Z23" i="3" s="1"/>
  <c r="X17" i="3"/>
  <c r="X27" i="3" s="1"/>
  <c r="V17" i="3"/>
  <c r="V27" i="3" s="1"/>
  <c r="Z16" i="3"/>
  <c r="Z26" i="3" s="1"/>
  <c r="X16" i="3"/>
  <c r="X23" i="3" s="1"/>
  <c r="V16" i="3"/>
  <c r="Z15" i="3"/>
  <c r="X15" i="3"/>
  <c r="X25" i="3" s="1"/>
  <c r="V15" i="3"/>
  <c r="Q28" i="3"/>
  <c r="Q20" i="3"/>
  <c r="Q31" i="3" s="1"/>
  <c r="O20" i="3"/>
  <c r="O31" i="3" s="1"/>
  <c r="M20" i="3"/>
  <c r="Q19" i="3"/>
  <c r="O19" i="3"/>
  <c r="M19" i="3"/>
  <c r="M31" i="3" s="1"/>
  <c r="Q18" i="3"/>
  <c r="O18" i="3"/>
  <c r="O28" i="3" s="1"/>
  <c r="M18" i="3"/>
  <c r="M30" i="3" s="1"/>
  <c r="Q17" i="3"/>
  <c r="Q27" i="3" s="1"/>
  <c r="O17" i="3"/>
  <c r="O27" i="3" s="1"/>
  <c r="M17" i="3"/>
  <c r="Q16" i="3"/>
  <c r="Q26" i="3" s="1"/>
  <c r="O16" i="3"/>
  <c r="O26" i="3" s="1"/>
  <c r="M16" i="3"/>
  <c r="M23" i="3" s="1"/>
  <c r="Q15" i="3"/>
  <c r="Q25" i="3" s="1"/>
  <c r="O15" i="3"/>
  <c r="O25" i="3" s="1"/>
  <c r="M15" i="3"/>
  <c r="M25" i="3" s="1"/>
  <c r="Z24" i="3" l="1"/>
  <c r="Z28" i="3"/>
  <c r="AA30" i="3" s="1"/>
  <c r="Z22" i="3"/>
  <c r="Z25" i="3"/>
  <c r="X26" i="3"/>
  <c r="Y30" i="3" s="1"/>
  <c r="X31" i="3"/>
  <c r="Y29" i="3"/>
  <c r="X30" i="3"/>
  <c r="V22" i="3"/>
  <c r="V23" i="3"/>
  <c r="V30" i="3"/>
  <c r="R30" i="3"/>
  <c r="Q30" i="3"/>
  <c r="R29" i="3"/>
  <c r="Q21" i="3"/>
  <c r="P30" i="3"/>
  <c r="P29" i="3"/>
  <c r="O24" i="3"/>
  <c r="M22" i="3"/>
  <c r="M29" i="3"/>
  <c r="M26" i="3"/>
  <c r="M27" i="3"/>
  <c r="N29" i="3" s="1"/>
  <c r="X21" i="3"/>
  <c r="V24" i="3"/>
  <c r="X24" i="3"/>
  <c r="X29" i="3"/>
  <c r="X22" i="3"/>
  <c r="V25" i="3"/>
  <c r="W29" i="3" s="1"/>
  <c r="Z27" i="3"/>
  <c r="AA29" i="3" s="1"/>
  <c r="Z29" i="3"/>
  <c r="V21" i="3"/>
  <c r="V29" i="3"/>
  <c r="Z21" i="3"/>
  <c r="Z30" i="3"/>
  <c r="O23" i="3"/>
  <c r="M21" i="3"/>
  <c r="Q23" i="3"/>
  <c r="O30" i="3"/>
  <c r="O21" i="3"/>
  <c r="M24" i="3"/>
  <c r="O29" i="3"/>
  <c r="Q24" i="3"/>
  <c r="O22" i="3"/>
  <c r="Q29" i="3"/>
  <c r="Q22" i="3"/>
  <c r="M28" i="3"/>
  <c r="N30" i="3" s="1"/>
  <c r="H20" i="3" l="1"/>
  <c r="H31" i="3" s="1"/>
  <c r="H19" i="3"/>
  <c r="H18" i="3"/>
  <c r="H17" i="3"/>
  <c r="H27" i="3" s="1"/>
  <c r="H16" i="3"/>
  <c r="H26" i="3" s="1"/>
  <c r="H15" i="3"/>
  <c r="H25" i="3" s="1"/>
  <c r="I29" i="3" s="1"/>
  <c r="F27" i="3"/>
  <c r="F20" i="3"/>
  <c r="F19" i="3"/>
  <c r="F18" i="3"/>
  <c r="F24" i="3" s="1"/>
  <c r="F17" i="3"/>
  <c r="F16" i="3"/>
  <c r="F26" i="3" s="1"/>
  <c r="F15" i="3"/>
  <c r="F25" i="3" s="1"/>
  <c r="D20" i="3"/>
  <c r="D19" i="3"/>
  <c r="D18" i="3"/>
  <c r="D17" i="3"/>
  <c r="D16" i="3"/>
  <c r="D15" i="3"/>
  <c r="D25" i="3" s="1"/>
  <c r="H24" i="3" l="1"/>
  <c r="H23" i="3"/>
  <c r="G29" i="3"/>
  <c r="F23" i="3"/>
  <c r="F31" i="3"/>
  <c r="F22" i="3"/>
  <c r="D31" i="3"/>
  <c r="D29" i="3"/>
  <c r="D23" i="3"/>
  <c r="D30" i="3"/>
  <c r="D24" i="3"/>
  <c r="H30" i="3"/>
  <c r="H28" i="3"/>
  <c r="I30" i="3" s="1"/>
  <c r="H21" i="3"/>
  <c r="H29" i="3"/>
  <c r="H22" i="3"/>
  <c r="F28" i="3"/>
  <c r="G30" i="3" s="1"/>
  <c r="F21" i="3"/>
  <c r="F29" i="3"/>
  <c r="F30" i="3"/>
  <c r="D26" i="3"/>
  <c r="D27" i="3"/>
  <c r="E29" i="3" s="1"/>
  <c r="D28" i="3"/>
  <c r="D21" i="3"/>
  <c r="D22" i="3"/>
  <c r="E30" i="3" l="1"/>
  <c r="D45" i="1" l="1"/>
  <c r="B37" i="1"/>
  <c r="D30" i="1"/>
  <c r="B30" i="1"/>
</calcChain>
</file>

<file path=xl/sharedStrings.xml><?xml version="1.0" encoding="utf-8"?>
<sst xmlns="http://schemas.openxmlformats.org/spreadsheetml/2006/main" count="300" uniqueCount="79">
  <si>
    <t>左下、右下各垫0.2</t>
    <phoneticPr fontId="1" type="noConversion"/>
  </si>
  <si>
    <t>左下、右下各垫0.13</t>
    <phoneticPr fontId="1" type="noConversion"/>
  </si>
  <si>
    <t>左下0.18、右下垫0.13</t>
    <phoneticPr fontId="1" type="noConversion"/>
  </si>
  <si>
    <t>左下0.17、右下垫0.13</t>
    <phoneticPr fontId="1" type="noConversion"/>
  </si>
  <si>
    <t>左下0.15、右下垫0.1</t>
    <phoneticPr fontId="1" type="noConversion"/>
  </si>
  <si>
    <t>左下0.19、右下垫0.1</t>
    <phoneticPr fontId="1" type="noConversion"/>
  </si>
  <si>
    <t>20x</t>
    <phoneticPr fontId="1" type="noConversion"/>
  </si>
  <si>
    <t>x1</t>
    <phoneticPr fontId="4" type="noConversion"/>
  </si>
  <si>
    <t>y1</t>
    <phoneticPr fontId="4" type="noConversion"/>
  </si>
  <si>
    <t>Test points
(mm)</t>
  </si>
  <si>
    <t>P1</t>
  </si>
  <si>
    <t>P2</t>
  </si>
  <si>
    <t>P3</t>
  </si>
  <si>
    <t>P4</t>
  </si>
  <si>
    <t>test RD
(mm)</t>
  </si>
  <si>
    <t>P12</t>
  </si>
  <si>
    <t>100*100mm</t>
    <phoneticPr fontId="1" type="noConversion"/>
  </si>
  <si>
    <t>P23</t>
  </si>
  <si>
    <t>1     2</t>
  </si>
  <si>
    <t>P34</t>
  </si>
  <si>
    <t>P14</t>
  </si>
  <si>
    <t>4     3</t>
    <phoneticPr fontId="1" type="noConversion"/>
  </si>
  <si>
    <t>P24</t>
  </si>
  <si>
    <t>P13</t>
  </si>
  <si>
    <t>正交性
(arc sec)</t>
    <phoneticPr fontId="1" type="noConversion"/>
  </si>
  <si>
    <t>正交性1</t>
  </si>
  <si>
    <t>正交性2</t>
  </si>
  <si>
    <t>正交性3</t>
  </si>
  <si>
    <t>正交性4</t>
  </si>
  <si>
    <t>涨缩(u)</t>
  </si>
  <si>
    <t>P23-Y</t>
  </si>
  <si>
    <t>P34-X</t>
  </si>
  <si>
    <t>P14-Y</t>
  </si>
  <si>
    <t>(P12-P34)&amp;(p12+p34)/2</t>
  </si>
  <si>
    <t>(P14-P23)&amp;(p23+p34)/2</t>
  </si>
  <si>
    <t>P13-P24</t>
  </si>
  <si>
    <t>P12-X</t>
    <phoneticPr fontId="1" type="noConversion"/>
  </si>
  <si>
    <t>20X</t>
    <phoneticPr fontId="1" type="noConversion"/>
  </si>
  <si>
    <t>离焦量</t>
    <phoneticPr fontId="1" type="noConversion"/>
  </si>
  <si>
    <t>能量</t>
    <phoneticPr fontId="1" type="noConversion"/>
  </si>
  <si>
    <t>5X</t>
    <phoneticPr fontId="1" type="noConversion"/>
  </si>
  <si>
    <t>均匀性能量</t>
    <phoneticPr fontId="1" type="noConversion"/>
  </si>
  <si>
    <t>x2</t>
  </si>
  <si>
    <t>y2</t>
  </si>
  <si>
    <t>100*101mm</t>
  </si>
  <si>
    <t>2     2</t>
  </si>
  <si>
    <t>5     3</t>
  </si>
  <si>
    <t>x3</t>
  </si>
  <si>
    <t>y3</t>
  </si>
  <si>
    <t>100*102mm</t>
  </si>
  <si>
    <t>3     2</t>
  </si>
  <si>
    <t>6     3</t>
  </si>
  <si>
    <t>x4</t>
  </si>
  <si>
    <t>y4</t>
  </si>
  <si>
    <t>100*103mm</t>
  </si>
  <si>
    <t>4     2</t>
  </si>
  <si>
    <t>7     3</t>
  </si>
  <si>
    <t>x5</t>
  </si>
  <si>
    <t>y5</t>
  </si>
  <si>
    <t>100*104mm</t>
  </si>
  <si>
    <t>5     2</t>
  </si>
  <si>
    <t>8     3</t>
  </si>
  <si>
    <t>x6</t>
  </si>
  <si>
    <t>y6</t>
  </si>
  <si>
    <t>100*105mm</t>
  </si>
  <si>
    <t>6     2</t>
  </si>
  <si>
    <t>9     3</t>
  </si>
  <si>
    <t>X</t>
    <phoneticPr fontId="1" type="noConversion"/>
  </si>
  <si>
    <t>Y</t>
    <phoneticPr fontId="1" type="noConversion"/>
  </si>
  <si>
    <t>x7</t>
  </si>
  <si>
    <t>y7</t>
  </si>
  <si>
    <t>100*106mm</t>
  </si>
  <si>
    <t>7     2</t>
  </si>
  <si>
    <t>10     3</t>
  </si>
  <si>
    <t>套刻偏移</t>
    <phoneticPr fontId="1" type="noConversion"/>
  </si>
  <si>
    <t>X</t>
    <phoneticPr fontId="1" type="noConversion"/>
  </si>
  <si>
    <t>Y</t>
    <phoneticPr fontId="1" type="noConversion"/>
  </si>
  <si>
    <t>涨缩</t>
    <phoneticPr fontId="1" type="noConversion"/>
  </si>
  <si>
    <t>5x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</si>
</sst>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5" fillId="4" borderId="1" xfId="0" applyNumberFormat="1" applyFont="1" applyFill="1" applyBorder="1" applyAlignment="1" applyProtection="1">
      <alignment vertical="center"/>
      <protection locked="0"/>
    </xf>
    <xf numFmtId="0" fontId="3" fillId="4" borderId="1" xfId="0" applyNumberFormat="1" applyFont="1" applyFill="1" applyBorder="1" applyAlignment="1" applyProtection="1">
      <alignment vertical="center"/>
      <protection locked="0"/>
    </xf>
    <xf numFmtId="0" fontId="6" fillId="4" borderId="1" xfId="0" applyNumberFormat="1" applyFont="1" applyFill="1" applyBorder="1" applyAlignment="1" applyProtection="1">
      <alignment vertical="center"/>
      <protection locked="0"/>
    </xf>
    <xf numFmtId="0" fontId="5" fillId="5" borderId="1" xfId="0" applyNumberFormat="1" applyFont="1" applyFill="1" applyBorder="1" applyAlignment="1" applyProtection="1">
      <alignment vertical="center"/>
      <protection locked="0"/>
    </xf>
    <xf numFmtId="0" fontId="5" fillId="6" borderId="1" xfId="0" applyNumberFormat="1" applyFont="1" applyFill="1" applyBorder="1" applyAlignment="1" applyProtection="1">
      <alignment vertical="center"/>
      <protection locked="0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" xfId="0" applyNumberFormat="1" applyFont="1" applyFill="1" applyBorder="1" applyAlignment="1" applyProtection="1">
      <alignment horizontal="center" vertical="center"/>
      <protection locked="0"/>
    </xf>
    <xf numFmtId="0" fontId="5" fillId="6" borderId="3" xfId="0" applyNumberFormat="1" applyFont="1" applyFill="1" applyBorder="1" applyAlignment="1" applyProtection="1">
      <alignment horizontal="center" vertical="center"/>
      <protection locked="0"/>
    </xf>
    <xf numFmtId="0" fontId="5" fillId="6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27</xdr:row>
      <xdr:rowOff>1</xdr:rowOff>
    </xdr:from>
    <xdr:to>
      <xdr:col>14</xdr:col>
      <xdr:colOff>396211</xdr:colOff>
      <xdr:row>46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1" y="4629151"/>
          <a:ext cx="4511010" cy="34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45"/>
  <sheetViews>
    <sheetView topLeftCell="A25" workbookViewId="0">
      <selection activeCell="F48" sqref="F48"/>
    </sheetView>
  </sheetViews>
  <sheetFormatPr defaultRowHeight="13.5" x14ac:dyDescent="0.15"/>
  <cols>
    <col min="1" max="1" width="18.5" bestFit="1" customWidth="1"/>
  </cols>
  <sheetData>
    <row r="6" spans="1:4" x14ac:dyDescent="0.15">
      <c r="B6">
        <v>-0.88035949999999996</v>
      </c>
      <c r="D6">
        <v>-0.9004489</v>
      </c>
    </row>
    <row r="7" spans="1:4" x14ac:dyDescent="0.15">
      <c r="C7">
        <v>-0.74642739999999996</v>
      </c>
    </row>
    <row r="8" spans="1:4" x14ac:dyDescent="0.15">
      <c r="B8">
        <v>-0.59473719999999997</v>
      </c>
      <c r="D8">
        <v>-0.61518240000000002</v>
      </c>
    </row>
    <row r="10" spans="1:4" x14ac:dyDescent="0.15">
      <c r="A10" s="1" t="s">
        <v>0</v>
      </c>
    </row>
    <row r="11" spans="1:4" x14ac:dyDescent="0.15">
      <c r="D11">
        <v>-0.82766260000000003</v>
      </c>
    </row>
    <row r="12" spans="1:4" x14ac:dyDescent="0.15">
      <c r="C12">
        <v>-0.83390470000000005</v>
      </c>
    </row>
    <row r="13" spans="1:4" x14ac:dyDescent="0.15">
      <c r="B13">
        <v>-0.84082380000000001</v>
      </c>
      <c r="D13">
        <v>-0.95274479999999995</v>
      </c>
    </row>
    <row r="15" spans="1:4" x14ac:dyDescent="0.15">
      <c r="A15" s="1" t="s">
        <v>1</v>
      </c>
    </row>
    <row r="16" spans="1:4" x14ac:dyDescent="0.15">
      <c r="B16">
        <v>-0.80526399999999998</v>
      </c>
      <c r="D16">
        <v>-0.84302540000000004</v>
      </c>
    </row>
    <row r="17" spans="1:4" x14ac:dyDescent="0.15">
      <c r="C17">
        <v>-0.79508970000000001</v>
      </c>
    </row>
    <row r="18" spans="1:4" x14ac:dyDescent="0.15">
      <c r="B18">
        <v>-0.75952969999999997</v>
      </c>
      <c r="D18">
        <v>-0.80350489999999997</v>
      </c>
    </row>
    <row r="20" spans="1:4" x14ac:dyDescent="0.15">
      <c r="A20" s="1" t="s">
        <v>3</v>
      </c>
    </row>
    <row r="21" spans="1:4" x14ac:dyDescent="0.15">
      <c r="B21">
        <v>-0.80186250000000003</v>
      </c>
      <c r="D21">
        <v>-0.82652859999999995</v>
      </c>
    </row>
    <row r="22" spans="1:4" x14ac:dyDescent="0.15">
      <c r="C22">
        <v>-0.80356030000000001</v>
      </c>
    </row>
    <row r="23" spans="1:4" x14ac:dyDescent="0.15">
      <c r="B23">
        <v>-0.78917079999999995</v>
      </c>
      <c r="D23">
        <v>-0.81776579999999999</v>
      </c>
    </row>
    <row r="25" spans="1:4" x14ac:dyDescent="0.15">
      <c r="A25" s="1" t="s">
        <v>2</v>
      </c>
    </row>
    <row r="26" spans="1:4" x14ac:dyDescent="0.15">
      <c r="B26">
        <v>-0.79773629999999995</v>
      </c>
      <c r="D26">
        <v>-0.80026370000000002</v>
      </c>
    </row>
    <row r="27" spans="1:4" x14ac:dyDescent="0.15">
      <c r="C27">
        <v>-0.82618709999999995</v>
      </c>
    </row>
    <row r="28" spans="1:4" x14ac:dyDescent="0.15">
      <c r="B28">
        <v>-0.86240070000000002</v>
      </c>
      <c r="D28">
        <v>-0.8578962</v>
      </c>
    </row>
    <row r="30" spans="1:4" x14ac:dyDescent="0.15">
      <c r="B30">
        <f>B28-B26</f>
        <v>-6.4664400000000066E-2</v>
      </c>
      <c r="D30">
        <f t="shared" ref="D30" si="0">D28-D26</f>
        <v>-5.7632499999999975E-2</v>
      </c>
    </row>
    <row r="31" spans="1:4" x14ac:dyDescent="0.15">
      <c r="A31" s="1" t="s">
        <v>4</v>
      </c>
    </row>
    <row r="33" spans="1:4" x14ac:dyDescent="0.15">
      <c r="B33">
        <v>-0.8047742</v>
      </c>
      <c r="D33">
        <v>-0.84001049999999999</v>
      </c>
    </row>
    <row r="34" spans="1:4" x14ac:dyDescent="0.15">
      <c r="C34">
        <v>-0.79789920000000003</v>
      </c>
    </row>
    <row r="35" spans="1:4" x14ac:dyDescent="0.15">
      <c r="B35">
        <v>-0.75588569999999999</v>
      </c>
      <c r="D35">
        <v>-0.79947710000000005</v>
      </c>
    </row>
    <row r="37" spans="1:4" x14ac:dyDescent="0.15">
      <c r="B37">
        <f>B35-D33</f>
        <v>8.41248E-2</v>
      </c>
    </row>
    <row r="38" spans="1:4" x14ac:dyDescent="0.15">
      <c r="A38" s="1" t="s">
        <v>5</v>
      </c>
    </row>
    <row r="40" spans="1:4" x14ac:dyDescent="0.15">
      <c r="B40">
        <v>-0.80944499999999997</v>
      </c>
      <c r="C40">
        <v>-0.81288309999999997</v>
      </c>
      <c r="D40">
        <v>-0.81532420000000005</v>
      </c>
    </row>
    <row r="41" spans="1:4" x14ac:dyDescent="0.15">
      <c r="B41">
        <v>-0.80180189999999996</v>
      </c>
      <c r="C41">
        <v>-0.80843940000000003</v>
      </c>
      <c r="D41">
        <v>-0.81259269999999995</v>
      </c>
    </row>
    <row r="42" spans="1:4" x14ac:dyDescent="0.15">
      <c r="B42">
        <v>-0.81120650000000005</v>
      </c>
      <c r="C42">
        <v>-0.81222879999999997</v>
      </c>
      <c r="D42">
        <v>-0.81309489999999995</v>
      </c>
    </row>
    <row r="44" spans="1:4" x14ac:dyDescent="0.15">
      <c r="D44" s="2"/>
    </row>
    <row r="45" spans="1:4" x14ac:dyDescent="0.15">
      <c r="D45" s="2">
        <f>MAX(B40:D42)-MIN(B40:D42)</f>
        <v>1.3522300000000098E-2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H21" sqref="H21"/>
    </sheetView>
  </sheetViews>
  <sheetFormatPr defaultRowHeight="13.5" x14ac:dyDescent="0.15"/>
  <sheetData>
    <row r="7" spans="10:11" x14ac:dyDescent="0.15">
      <c r="J7">
        <f t="shared" ref="J7:J8" si="0">J8+0.005</f>
        <v>22.401909999999997</v>
      </c>
      <c r="K7">
        <v>22.3262523</v>
      </c>
    </row>
    <row r="8" spans="10:11" x14ac:dyDescent="0.15">
      <c r="J8">
        <f t="shared" si="0"/>
        <v>22.396909999999998</v>
      </c>
      <c r="K8">
        <v>22.3262523</v>
      </c>
    </row>
    <row r="9" spans="10:11" x14ac:dyDescent="0.15">
      <c r="J9">
        <f>J10+0.005</f>
        <v>22.391909999999999</v>
      </c>
      <c r="K9">
        <v>22.3262523</v>
      </c>
    </row>
    <row r="10" spans="10:11" x14ac:dyDescent="0.15">
      <c r="J10" s="11">
        <v>22.38691</v>
      </c>
      <c r="K10" s="11">
        <v>22.3262523</v>
      </c>
    </row>
    <row r="11" spans="10:11" x14ac:dyDescent="0.15">
      <c r="J11">
        <f>J10-0.005</f>
        <v>22.381910000000001</v>
      </c>
      <c r="K11">
        <v>22.3262523</v>
      </c>
    </row>
    <row r="17" spans="4:5" x14ac:dyDescent="0.15">
      <c r="D17" s="16" t="s">
        <v>75</v>
      </c>
      <c r="E17" s="16" t="s">
        <v>76</v>
      </c>
    </row>
    <row r="18" spans="4:5" x14ac:dyDescent="0.15">
      <c r="D18" s="16">
        <v>22.38691</v>
      </c>
      <c r="E18" s="16">
        <v>22.3262523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22"/>
  <sheetViews>
    <sheetView workbookViewId="0">
      <selection activeCell="C21" sqref="C21:D22"/>
    </sheetView>
  </sheetViews>
  <sheetFormatPr defaultRowHeight="13.5" x14ac:dyDescent="0.15"/>
  <sheetData>
    <row r="8" spans="3:4" x14ac:dyDescent="0.15">
      <c r="C8">
        <f t="shared" ref="C8:C10" si="0">C9+0.02</f>
        <v>5.6700059999999981</v>
      </c>
      <c r="D8">
        <v>5.5815630599999997</v>
      </c>
    </row>
    <row r="9" spans="3:4" x14ac:dyDescent="0.15">
      <c r="C9">
        <f t="shared" si="0"/>
        <v>5.6500059999999985</v>
      </c>
      <c r="D9">
        <v>5.5815630599999997</v>
      </c>
    </row>
    <row r="10" spans="3:4" x14ac:dyDescent="0.15">
      <c r="C10">
        <f t="shared" si="0"/>
        <v>5.630005999999999</v>
      </c>
      <c r="D10">
        <v>5.5815630599999997</v>
      </c>
    </row>
    <row r="11" spans="3:4" x14ac:dyDescent="0.15">
      <c r="C11">
        <f>C12+0.02</f>
        <v>5.6100059999999994</v>
      </c>
      <c r="D11">
        <v>5.5815630599999997</v>
      </c>
    </row>
    <row r="12" spans="3:4" x14ac:dyDescent="0.15">
      <c r="C12">
        <v>5.5900059999999998</v>
      </c>
      <c r="D12">
        <v>5.5815630599999997</v>
      </c>
    </row>
    <row r="13" spans="3:4" x14ac:dyDescent="0.15">
      <c r="C13">
        <f>C12-0.02</f>
        <v>5.5700060000000002</v>
      </c>
      <c r="D13">
        <v>5.5815630599999997</v>
      </c>
    </row>
    <row r="14" spans="3:4" x14ac:dyDescent="0.15">
      <c r="C14">
        <f t="shared" ref="C14:C17" si="1">C13-0.02</f>
        <v>5.5500060000000007</v>
      </c>
      <c r="D14">
        <v>5.5815630599999997</v>
      </c>
    </row>
    <row r="15" spans="3:4" x14ac:dyDescent="0.15">
      <c r="C15">
        <f t="shared" si="1"/>
        <v>5.5300060000000011</v>
      </c>
      <c r="D15">
        <v>5.5815630599999997</v>
      </c>
    </row>
    <row r="16" spans="3:4" x14ac:dyDescent="0.15">
      <c r="C16">
        <f t="shared" si="1"/>
        <v>5.5100060000000015</v>
      </c>
      <c r="D16">
        <v>5.5815630599999997</v>
      </c>
    </row>
    <row r="17" spans="3:4" x14ac:dyDescent="0.15">
      <c r="C17">
        <f t="shared" si="1"/>
        <v>5.4900060000000019</v>
      </c>
      <c r="D17">
        <v>5.5815630599999997</v>
      </c>
    </row>
    <row r="21" spans="3:4" x14ac:dyDescent="0.15">
      <c r="C21" s="16" t="s">
        <v>75</v>
      </c>
      <c r="D21" s="16" t="s">
        <v>76</v>
      </c>
    </row>
    <row r="22" spans="3:4" x14ac:dyDescent="0.15">
      <c r="C22" s="16">
        <v>5.5880006</v>
      </c>
      <c r="D22" s="16">
        <v>5.5815630599999997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"/>
  <sheetViews>
    <sheetView workbookViewId="0">
      <selection activeCell="G8" sqref="G8"/>
    </sheetView>
  </sheetViews>
  <sheetFormatPr defaultRowHeight="13.5" x14ac:dyDescent="0.15"/>
  <sheetData>
    <row r="3" spans="3:6" x14ac:dyDescent="0.15">
      <c r="D3" t="s">
        <v>38</v>
      </c>
      <c r="E3" t="s">
        <v>39</v>
      </c>
      <c r="F3" t="s">
        <v>41</v>
      </c>
    </row>
    <row r="4" spans="3:6" x14ac:dyDescent="0.15">
      <c r="C4" t="s">
        <v>37</v>
      </c>
      <c r="D4">
        <v>0</v>
      </c>
      <c r="E4">
        <v>140</v>
      </c>
      <c r="F4">
        <v>75</v>
      </c>
    </row>
    <row r="5" spans="3:6" x14ac:dyDescent="0.15">
      <c r="C5" t="s">
        <v>40</v>
      </c>
      <c r="D5">
        <v>-0.08</v>
      </c>
      <c r="E5">
        <v>400</v>
      </c>
      <c r="F5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A31"/>
  <sheetViews>
    <sheetView topLeftCell="A4" workbookViewId="0">
      <selection activeCell="L34" sqref="L34"/>
    </sheetView>
  </sheetViews>
  <sheetFormatPr defaultRowHeight="13.5" x14ac:dyDescent="0.15"/>
  <sheetData>
    <row r="10" spans="2:27" x14ac:dyDescent="0.15">
      <c r="B10" s="3" t="s">
        <v>6</v>
      </c>
      <c r="C10" s="3"/>
      <c r="D10" s="3" t="s">
        <v>7</v>
      </c>
      <c r="E10" s="3" t="s">
        <v>8</v>
      </c>
      <c r="F10" s="3" t="s">
        <v>7</v>
      </c>
      <c r="G10" s="3" t="s">
        <v>8</v>
      </c>
      <c r="H10" s="3" t="s">
        <v>7</v>
      </c>
      <c r="I10" s="3" t="s">
        <v>8</v>
      </c>
      <c r="K10" s="3" t="s">
        <v>6</v>
      </c>
      <c r="L10" s="3"/>
      <c r="M10" s="3" t="s">
        <v>7</v>
      </c>
      <c r="N10" s="3" t="s">
        <v>8</v>
      </c>
      <c r="O10" s="3" t="s">
        <v>7</v>
      </c>
      <c r="P10" s="3" t="s">
        <v>8</v>
      </c>
      <c r="Q10" s="3" t="s">
        <v>7</v>
      </c>
      <c r="R10" s="3" t="s">
        <v>8</v>
      </c>
      <c r="T10" s="3" t="s">
        <v>6</v>
      </c>
      <c r="U10" s="3"/>
      <c r="V10" s="3" t="s">
        <v>7</v>
      </c>
      <c r="W10" s="3" t="s">
        <v>8</v>
      </c>
      <c r="X10" s="3" t="s">
        <v>7</v>
      </c>
      <c r="Y10" s="3" t="s">
        <v>8</v>
      </c>
      <c r="Z10" s="3" t="s">
        <v>7</v>
      </c>
      <c r="AA10" s="3" t="s">
        <v>8</v>
      </c>
    </row>
    <row r="11" spans="2:27" x14ac:dyDescent="0.15">
      <c r="B11" s="17" t="s">
        <v>9</v>
      </c>
      <c r="C11" s="4" t="s">
        <v>10</v>
      </c>
      <c r="D11" s="5">
        <v>100.099515444487</v>
      </c>
      <c r="E11" s="5">
        <v>-100.19258716858199</v>
      </c>
      <c r="F11" s="5">
        <v>100.09962231784201</v>
      </c>
      <c r="G11" s="5">
        <v>-100.19257714959799</v>
      </c>
      <c r="H11" s="5">
        <v>100.099642497688</v>
      </c>
      <c r="I11" s="5">
        <v>-100.19254170040701</v>
      </c>
      <c r="K11" s="17" t="s">
        <v>9</v>
      </c>
      <c r="L11" s="4" t="s">
        <v>10</v>
      </c>
      <c r="M11" s="5">
        <v>50.132838926943101</v>
      </c>
      <c r="N11" s="5">
        <v>-50.1605438671454</v>
      </c>
      <c r="O11" s="5">
        <v>50.132823357501401</v>
      </c>
      <c r="P11" s="5">
        <v>-50.160512579261301</v>
      </c>
      <c r="Q11" s="5">
        <v>50.132823500927699</v>
      </c>
      <c r="R11" s="5">
        <v>-50.160468740215997</v>
      </c>
      <c r="T11" s="17" t="s">
        <v>9</v>
      </c>
      <c r="U11" s="4" t="s">
        <v>10</v>
      </c>
      <c r="V11" s="5">
        <v>25.1494448162622</v>
      </c>
      <c r="W11" s="5">
        <v>-25.144619869679101</v>
      </c>
      <c r="X11" s="5">
        <v>25.149401524855001</v>
      </c>
      <c r="Y11" s="5">
        <v>-25.144641350030799</v>
      </c>
      <c r="Z11" s="5">
        <v>25.1492527486329</v>
      </c>
      <c r="AA11" s="5">
        <v>-25.144653612653801</v>
      </c>
    </row>
    <row r="12" spans="2:27" x14ac:dyDescent="0.15">
      <c r="B12" s="17"/>
      <c r="C12" s="4" t="s">
        <v>11</v>
      </c>
      <c r="D12" s="5">
        <v>-99.900714307757596</v>
      </c>
      <c r="E12" s="5">
        <v>-100.05990470019201</v>
      </c>
      <c r="F12" s="5">
        <v>-99.900574844580504</v>
      </c>
      <c r="G12" s="5">
        <v>-100.059971634315</v>
      </c>
      <c r="H12" s="5">
        <v>-99.900562621125303</v>
      </c>
      <c r="I12" s="5">
        <v>-100.059968826936</v>
      </c>
      <c r="K12" s="17"/>
      <c r="L12" s="4" t="s">
        <v>11</v>
      </c>
      <c r="M12" s="5">
        <v>-49.867033966724598</v>
      </c>
      <c r="N12" s="5">
        <v>-50.093771455379297</v>
      </c>
      <c r="O12" s="5">
        <v>-49.867182929682599</v>
      </c>
      <c r="P12" s="5">
        <v>-50.093862092989099</v>
      </c>
      <c r="Q12" s="5">
        <v>-49.867025467240403</v>
      </c>
      <c r="R12" s="5">
        <v>-50.093888352114703</v>
      </c>
      <c r="T12" s="17"/>
      <c r="U12" s="4" t="s">
        <v>11</v>
      </c>
      <c r="V12" s="5">
        <v>-24.850811738435699</v>
      </c>
      <c r="W12" s="5">
        <v>-25.1108242209311</v>
      </c>
      <c r="X12" s="5">
        <v>-24.850937264040599</v>
      </c>
      <c r="Y12" s="5">
        <v>-25.110996943279801</v>
      </c>
      <c r="Z12" s="5">
        <v>-24.8509025124544</v>
      </c>
      <c r="AA12" s="5">
        <v>-25.110941015728098</v>
      </c>
    </row>
    <row r="13" spans="2:27" x14ac:dyDescent="0.15">
      <c r="B13" s="17"/>
      <c r="C13" s="4" t="s">
        <v>12</v>
      </c>
      <c r="D13" s="5">
        <v>-99.767739835163994</v>
      </c>
      <c r="E13" s="5">
        <v>99.939042401964002</v>
      </c>
      <c r="F13" s="5">
        <v>-99.767813852653902</v>
      </c>
      <c r="G13" s="5">
        <v>99.939123086143994</v>
      </c>
      <c r="H13" s="5">
        <v>-99.767767350157698</v>
      </c>
      <c r="I13" s="5">
        <v>99.938975920377501</v>
      </c>
      <c r="K13" s="17"/>
      <c r="L13" s="4" t="s">
        <v>12</v>
      </c>
      <c r="M13" s="5">
        <v>-49.800542073264801</v>
      </c>
      <c r="N13" s="5">
        <v>49.905615368093997</v>
      </c>
      <c r="O13" s="5">
        <v>-49.800464841747299</v>
      </c>
      <c r="P13" s="5">
        <v>49.905504861332098</v>
      </c>
      <c r="Q13" s="5">
        <v>-49.800491579926103</v>
      </c>
      <c r="R13" s="5">
        <v>49.905595941879803</v>
      </c>
      <c r="T13" s="17"/>
      <c r="U13" s="4" t="s">
        <v>12</v>
      </c>
      <c r="V13" s="5">
        <v>-24.817119687395301</v>
      </c>
      <c r="W13" s="5">
        <v>24.888940703177902</v>
      </c>
      <c r="X13" s="5">
        <v>-24.817094028830201</v>
      </c>
      <c r="Y13" s="5">
        <v>24.8888961750425</v>
      </c>
      <c r="Z13" s="5">
        <v>-24.817161674474999</v>
      </c>
      <c r="AA13" s="5">
        <v>24.8888323633171</v>
      </c>
    </row>
    <row r="14" spans="2:27" x14ac:dyDescent="0.15">
      <c r="B14" s="17"/>
      <c r="C14" s="4" t="s">
        <v>13</v>
      </c>
      <c r="D14" s="5">
        <v>100.233369653135</v>
      </c>
      <c r="E14" s="5">
        <v>99.805559502440303</v>
      </c>
      <c r="F14" s="5">
        <v>100.23343051723199</v>
      </c>
      <c r="G14" s="5">
        <v>99.805643391159904</v>
      </c>
      <c r="H14" s="5">
        <v>100.233464253433</v>
      </c>
      <c r="I14" s="5">
        <v>99.805611740702005</v>
      </c>
      <c r="K14" s="17"/>
      <c r="L14" s="4" t="s">
        <v>13</v>
      </c>
      <c r="M14" s="5">
        <v>50.199728643119201</v>
      </c>
      <c r="N14" s="5">
        <v>49.839026323132302</v>
      </c>
      <c r="O14" s="5">
        <v>50.199709990613499</v>
      </c>
      <c r="P14" s="5">
        <v>49.838997905750098</v>
      </c>
      <c r="Q14" s="5">
        <v>50.199678947037697</v>
      </c>
      <c r="R14" s="5">
        <v>49.838973310944098</v>
      </c>
      <c r="T14" s="17"/>
      <c r="U14" s="4" t="s">
        <v>13</v>
      </c>
      <c r="V14" s="5">
        <v>25.183150046517699</v>
      </c>
      <c r="W14" s="5">
        <v>24.855484566608101</v>
      </c>
      <c r="X14" s="5">
        <v>25.1831660806534</v>
      </c>
      <c r="Y14" s="5">
        <v>24.855491405429699</v>
      </c>
      <c r="Z14" s="5">
        <v>25.183109061654601</v>
      </c>
      <c r="AA14" s="5">
        <v>24.855424246697002</v>
      </c>
    </row>
    <row r="15" spans="2:27" x14ac:dyDescent="0.15">
      <c r="B15" s="18" t="s">
        <v>14</v>
      </c>
      <c r="C15" s="6" t="s">
        <v>15</v>
      </c>
      <c r="D15" s="6">
        <f>SQRT((D11-D12)^2+(E11-E12)^2)</f>
        <v>200.00027376378273</v>
      </c>
      <c r="E15" s="6" t="s">
        <v>16</v>
      </c>
      <c r="F15" s="6">
        <f>SQRT((F11-F12)^2+(G11-G12)^2)</f>
        <v>200.00024112293107</v>
      </c>
      <c r="G15" s="6" t="s">
        <v>16</v>
      </c>
      <c r="H15" s="6">
        <f>SQRT((H11-H12)^2+(I11-I12)^2)</f>
        <v>200.00024905768038</v>
      </c>
      <c r="I15" s="6" t="s">
        <v>16</v>
      </c>
      <c r="K15" s="18" t="s">
        <v>14</v>
      </c>
      <c r="L15" s="6" t="s">
        <v>15</v>
      </c>
      <c r="M15" s="6">
        <f>SQRT((M11-M12)^2+(N11-N12)^2)</f>
        <v>99.999895186468422</v>
      </c>
      <c r="N15" s="6" t="s">
        <v>16</v>
      </c>
      <c r="O15" s="6">
        <f>SQRT((O11-O12)^2+(P11-P12)^2)</f>
        <v>100.00002849861673</v>
      </c>
      <c r="P15" s="6" t="s">
        <v>16</v>
      </c>
      <c r="Q15" s="6">
        <f>SQRT((Q11-Q12)^2+(R11-R12)^2)</f>
        <v>99.999871132939504</v>
      </c>
      <c r="R15" s="6" t="s">
        <v>16</v>
      </c>
      <c r="T15" s="18" t="s">
        <v>14</v>
      </c>
      <c r="U15" s="6" t="s">
        <v>15</v>
      </c>
      <c r="V15" s="6">
        <f>SQRT((V11-V12)^2+(W11-W12)^2)</f>
        <v>50.00026797609673</v>
      </c>
      <c r="W15" s="6" t="s">
        <v>16</v>
      </c>
      <c r="X15" s="6">
        <f>SQRT((X11-X12)^2+(Y11-Y12)^2)</f>
        <v>50.000350108278681</v>
      </c>
      <c r="Y15" s="6" t="s">
        <v>16</v>
      </c>
      <c r="Z15" s="6">
        <f>SQRT((Z11-Z12)^2+(AA11-AA12)^2)</f>
        <v>50.000166626442628</v>
      </c>
      <c r="AA15" s="6" t="s">
        <v>16</v>
      </c>
    </row>
    <row r="16" spans="2:27" x14ac:dyDescent="0.15">
      <c r="B16" s="18"/>
      <c r="C16" s="6" t="s">
        <v>17</v>
      </c>
      <c r="D16" s="6">
        <f>SQRT((D12-D13)^2+(E12-E13)^2)</f>
        <v>199.99899130790976</v>
      </c>
      <c r="E16" s="7" t="s">
        <v>18</v>
      </c>
      <c r="F16" s="6">
        <f>SQRT((F12-F13)^2+(G12-G13)^2)</f>
        <v>199.99913878435603</v>
      </c>
      <c r="G16" s="7" t="s">
        <v>18</v>
      </c>
      <c r="H16" s="6">
        <f>SQRT((H12-H13)^2+(I12-I13)^2)</f>
        <v>199.99898883400121</v>
      </c>
      <c r="I16" s="7" t="s">
        <v>18</v>
      </c>
      <c r="K16" s="18"/>
      <c r="L16" s="6" t="s">
        <v>17</v>
      </c>
      <c r="M16" s="6">
        <f>SQRT((M12-M13)^2+(N12-N13)^2)</f>
        <v>99.999408929465872</v>
      </c>
      <c r="N16" s="7" t="s">
        <v>18</v>
      </c>
      <c r="O16" s="6">
        <f>SQRT((O12-O13)^2+(P12-P13)^2)</f>
        <v>99.999389210975906</v>
      </c>
      <c r="P16" s="7" t="s">
        <v>18</v>
      </c>
      <c r="Q16" s="6">
        <f>SQRT((Q12-Q13)^2+(R12-R13)^2)</f>
        <v>99.999506427897003</v>
      </c>
      <c r="R16" s="7" t="s">
        <v>18</v>
      </c>
      <c r="T16" s="18"/>
      <c r="U16" s="6" t="s">
        <v>17</v>
      </c>
      <c r="V16" s="6">
        <f>SQRT((V12-V13)^2+(W12-W13)^2)</f>
        <v>49.999776275704114</v>
      </c>
      <c r="W16" s="7" t="s">
        <v>18</v>
      </c>
      <c r="X16" s="6">
        <f>SQRT((X12-X13)^2+(Y12-Y13)^2)</f>
        <v>49.999904571991173</v>
      </c>
      <c r="Y16" s="7" t="s">
        <v>18</v>
      </c>
      <c r="Z16" s="6">
        <f>SQRT((Z12-Z13)^2+(AA12-AA13)^2)</f>
        <v>49.999784763536972</v>
      </c>
      <c r="AA16" s="7" t="s">
        <v>18</v>
      </c>
    </row>
    <row r="17" spans="2:27" x14ac:dyDescent="0.15">
      <c r="B17" s="18"/>
      <c r="C17" s="6" t="s">
        <v>19</v>
      </c>
      <c r="D17" s="6">
        <f>SQRT((D13-D14)^2+(E13-E14)^2)</f>
        <v>200.00115403225809</v>
      </c>
      <c r="E17" s="7"/>
      <c r="F17" s="6">
        <f>SQRT((F13-F14)^2+(G13-G14)^2)</f>
        <v>200.00128891167626</v>
      </c>
      <c r="G17" s="7"/>
      <c r="H17" s="6">
        <f>SQRT((H13-H14)^2+(I13-I14)^2)</f>
        <v>200.00127606832299</v>
      </c>
      <c r="I17" s="7"/>
      <c r="K17" s="18"/>
      <c r="L17" s="6" t="s">
        <v>19</v>
      </c>
      <c r="M17" s="6">
        <f>SQRT((M13-M14)^2+(N13-N14)^2)</f>
        <v>100.00029288682606</v>
      </c>
      <c r="N17" s="7"/>
      <c r="O17" s="6">
        <f>SQRT((O13-O14)^2+(P13-P14)^2)</f>
        <v>100.00019694819538</v>
      </c>
      <c r="P17" s="7"/>
      <c r="Q17" s="6">
        <f>SQRT((Q13-Q14)^2+(R13-R14)^2)</f>
        <v>100.00019271979825</v>
      </c>
      <c r="R17" s="7"/>
      <c r="T17" s="18"/>
      <c r="U17" s="6" t="s">
        <v>19</v>
      </c>
      <c r="V17" s="6">
        <f>SQRT((V13-V14)^2+(W13-W14)^2)</f>
        <v>50.000280926982107</v>
      </c>
      <c r="W17" s="7"/>
      <c r="X17" s="6">
        <f>SQRT((X13-X14)^2+(Y13-Y14)^2)</f>
        <v>50.000271268210639</v>
      </c>
      <c r="Y17" s="7"/>
      <c r="Z17" s="6">
        <f>SQRT((Z13-Z14)^2+(AA13-AA14)^2)</f>
        <v>50.000281897090481</v>
      </c>
      <c r="AA17" s="7"/>
    </row>
    <row r="18" spans="2:27" x14ac:dyDescent="0.15">
      <c r="B18" s="18"/>
      <c r="C18" s="6" t="s">
        <v>20</v>
      </c>
      <c r="D18" s="6">
        <f>SQRT((D11-D14)^2+(E11-E14)^2)</f>
        <v>199.99819146380531</v>
      </c>
      <c r="E18" s="7" t="s">
        <v>21</v>
      </c>
      <c r="F18" s="6">
        <f>SQRT((F11-F14)^2+(G11-G14)^2)</f>
        <v>199.99826530273671</v>
      </c>
      <c r="G18" s="7" t="s">
        <v>21</v>
      </c>
      <c r="H18" s="6">
        <f>SQRT((H11-H14)^2+(I11-I14)^2)</f>
        <v>199.99819821217315</v>
      </c>
      <c r="I18" s="7" t="s">
        <v>21</v>
      </c>
      <c r="K18" s="18"/>
      <c r="L18" s="6" t="s">
        <v>20</v>
      </c>
      <c r="M18" s="6">
        <f>SQRT((M11-M14)^2+(N11-N14)^2)</f>
        <v>99.999592561542002</v>
      </c>
      <c r="N18" s="7" t="s">
        <v>21</v>
      </c>
      <c r="O18" s="6">
        <f>SQRT((O11-O14)^2+(P11-P14)^2)</f>
        <v>99.999532854226842</v>
      </c>
      <c r="P18" s="7" t="s">
        <v>21</v>
      </c>
      <c r="Q18" s="6">
        <f>SQRT((Q11-Q14)^2+(R11-R14)^2)</f>
        <v>99.999464399535654</v>
      </c>
      <c r="R18" s="7" t="s">
        <v>21</v>
      </c>
      <c r="T18" s="18"/>
      <c r="U18" s="6" t="s">
        <v>20</v>
      </c>
      <c r="V18" s="6">
        <f>SQRT((V11-V14)^2+(W11-W14)^2)</f>
        <v>50.000115796687652</v>
      </c>
      <c r="W18" s="7" t="s">
        <v>21</v>
      </c>
      <c r="X18" s="6">
        <f>SQRT((X11-X14)^2+(Y11-Y14)^2)</f>
        <v>50.000144155881209</v>
      </c>
      <c r="Y18" s="7" t="s">
        <v>21</v>
      </c>
      <c r="Z18" s="6">
        <f>SQRT((Z11-Z14)^2+(AA11-AA14)^2)</f>
        <v>50.000089321830956</v>
      </c>
      <c r="AA18" s="7" t="s">
        <v>21</v>
      </c>
    </row>
    <row r="19" spans="2:27" x14ac:dyDescent="0.15">
      <c r="B19" s="18"/>
      <c r="C19" s="6" t="s">
        <v>22</v>
      </c>
      <c r="D19" s="6">
        <f>SQRT((D12-D14)^2+(E12-E14)^2)</f>
        <v>282.84245675605229</v>
      </c>
      <c r="E19" s="8">
        <v>200</v>
      </c>
      <c r="F19" s="6">
        <f>SQRT((F12-F14)^2+(G12-G14)^2)</f>
        <v>282.84250771705683</v>
      </c>
      <c r="G19" s="8">
        <v>200</v>
      </c>
      <c r="H19" s="6">
        <f>SQRT((H12-H14)^2+(I12-I14)^2)</f>
        <v>282.8424985900553</v>
      </c>
      <c r="I19" s="8">
        <v>200</v>
      </c>
      <c r="K19" s="18"/>
      <c r="L19" s="6" t="s">
        <v>22</v>
      </c>
      <c r="M19" s="6">
        <f>SQRT((M12-M14)^2+(N12-N14)^2)</f>
        <v>141.42107711036471</v>
      </c>
      <c r="N19" s="8">
        <v>100</v>
      </c>
      <c r="O19" s="6">
        <f>SQRT((O12-O14)^2+(P12-P14)^2)</f>
        <v>141.42121328234182</v>
      </c>
      <c r="P19" s="8">
        <v>100</v>
      </c>
      <c r="Q19" s="6">
        <f>SQRT((Q12-Q14)^2+(R12-R14)^2)</f>
        <v>141.42108107528577</v>
      </c>
      <c r="R19" s="8">
        <v>100</v>
      </c>
      <c r="T19" s="18"/>
      <c r="U19" s="6" t="s">
        <v>22</v>
      </c>
      <c r="V19" s="6">
        <f>SQRT((V12-V14)^2+(W12-W14)^2)</f>
        <v>70.710885624137774</v>
      </c>
      <c r="W19" s="8">
        <v>50</v>
      </c>
      <c r="X19" s="6">
        <f>SQRT((X12-X14)^2+(Y12-Y14)^2)</f>
        <v>70.71111267268563</v>
      </c>
      <c r="Y19" s="8">
        <v>50</v>
      </c>
      <c r="Z19" s="6">
        <f>SQRT((Z12-Z14)^2+(AA12-AA14)^2)</f>
        <v>70.710960760946776</v>
      </c>
      <c r="AA19" s="8">
        <v>50</v>
      </c>
    </row>
    <row r="20" spans="2:27" x14ac:dyDescent="0.15">
      <c r="B20" s="18"/>
      <c r="C20" s="6" t="s">
        <v>23</v>
      </c>
      <c r="D20" s="6">
        <f>SQRT((D11-D13)^2+(E11-E13)^2)</f>
        <v>282.8419857227413</v>
      </c>
      <c r="E20" s="6">
        <v>200</v>
      </c>
      <c r="F20" s="6">
        <f>SQRT((F11-F13)^2+(G11-G13)^2)</f>
        <v>282.84216354818136</v>
      </c>
      <c r="G20" s="6">
        <v>200</v>
      </c>
      <c r="H20" s="6">
        <f>SQRT((H11-H13)^2+(I11-I13)^2)</f>
        <v>282.84201573402265</v>
      </c>
      <c r="I20" s="6">
        <v>200</v>
      </c>
      <c r="K20" s="18"/>
      <c r="L20" s="6" t="s">
        <v>23</v>
      </c>
      <c r="M20" s="6">
        <f>SQRT((M11-M13)^2+(N11-N13)^2)</f>
        <v>141.42106230058167</v>
      </c>
      <c r="N20" s="6">
        <v>100</v>
      </c>
      <c r="O20" s="6">
        <f>SQRT((O11-O13)^2+(P11-P13)^2)</f>
        <v>141.42089639347941</v>
      </c>
      <c r="P20" s="6">
        <v>100</v>
      </c>
      <c r="Q20" s="6">
        <f>SQRT((Q11-Q13)^2+(R11-R13)^2)</f>
        <v>141.42094881597487</v>
      </c>
      <c r="R20" s="6">
        <v>100</v>
      </c>
      <c r="T20" s="18"/>
      <c r="U20" s="6" t="s">
        <v>23</v>
      </c>
      <c r="V20" s="6">
        <f>SQRT((V11-V13)^2+(W11-W13)^2)</f>
        <v>70.71078243023419</v>
      </c>
      <c r="W20" s="6">
        <v>50</v>
      </c>
      <c r="X20" s="6">
        <f>SQRT((X11-X13)^2+(Y11-Y13)^2)</f>
        <v>70.710717399764533</v>
      </c>
      <c r="Y20" s="6">
        <v>50</v>
      </c>
      <c r="Z20" s="6">
        <f>SQRT((Z11-Z13)^2+(AA11-AA13)^2)</f>
        <v>70.710623595110818</v>
      </c>
      <c r="AA20" s="6">
        <v>50</v>
      </c>
    </row>
    <row r="21" spans="2:27" x14ac:dyDescent="0.15">
      <c r="B21" s="19" t="s">
        <v>24</v>
      </c>
      <c r="C21" s="9" t="s">
        <v>25</v>
      </c>
      <c r="D21" s="9">
        <f>(90-ACOS((D15^2+D18^2-D19^2)/(2*D15*D18))*180/PI())*3600</f>
        <v>-1.2098797889564139</v>
      </c>
      <c r="E21" s="9"/>
      <c r="F21" s="9">
        <f>(90-ACOS((F15^2+F18^2-F19^2)/(2*F15*F18))*180/PI())*3600</f>
        <v>-1.2417191238625946</v>
      </c>
      <c r="G21" s="9"/>
      <c r="H21" s="9">
        <f>(90-ACOS((H15^2+H18^2-H19^2)/(2*H15*H18))*180/PI())*3600</f>
        <v>-1.2894162170880463</v>
      </c>
      <c r="I21" s="9"/>
      <c r="K21" s="19" t="s">
        <v>24</v>
      </c>
      <c r="L21" s="9" t="s">
        <v>25</v>
      </c>
      <c r="M21" s="9">
        <f>(90-ACOS((M15^2+M18^2-M19^2)/(2*M15*M18))*180/PI())*3600</f>
        <v>-0.24237555522290677</v>
      </c>
      <c r="N21" s="9"/>
      <c r="O21" s="9">
        <f>(90-ACOS((O15^2+O18^2-O19^2)/(2*O15*O18))*180/PI())*3600</f>
        <v>-0.48777160343433934</v>
      </c>
      <c r="P21" s="9"/>
      <c r="Q21" s="9">
        <f>(90-ACOS((Q15^2+Q18^2-Q19^2)/(2*Q15*Q18))*180/PI())*3600</f>
        <v>-0.56790961232877635</v>
      </c>
      <c r="R21" s="9"/>
      <c r="T21" s="19" t="s">
        <v>24</v>
      </c>
      <c r="U21" s="9" t="s">
        <v>25</v>
      </c>
      <c r="V21" s="9">
        <f>(90-ACOS((V15^2+V18^2-V19^2)/(2*V15*V18))*180/PI())*3600</f>
        <v>0.37257795292475748</v>
      </c>
      <c r="W21" s="9"/>
      <c r="X21" s="9">
        <f>(90-ACOS((X15^2+X18^2-X19^2)/(2*X15*X18))*180/PI())*3600</f>
        <v>-0.49622077337403425</v>
      </c>
      <c r="Y21" s="9"/>
      <c r="Z21" s="9">
        <f>(90-ACOS((Z15^2+Z18^2-Z19^2)/(2*Z15*Z18))*180/PI())*3600</f>
        <v>-0.59308555097459248</v>
      </c>
      <c r="AA21" s="9"/>
    </row>
    <row r="22" spans="2:27" x14ac:dyDescent="0.15">
      <c r="B22" s="19"/>
      <c r="C22" s="9" t="s">
        <v>26</v>
      </c>
      <c r="D22" s="9">
        <f>(90-ACOS((D15^2+D16^2-D20^2)/(2*D15*D16))*180/PI())*3600</f>
        <v>0.30202998860318075</v>
      </c>
      <c r="E22" s="9"/>
      <c r="F22" s="9">
        <f>(90-ACOS((F15^2+F16^2-F20^2)/(2*F15*F16))*180/PI())*3600</f>
        <v>0.16110130210336138</v>
      </c>
      <c r="G22" s="9"/>
      <c r="H22" s="9">
        <f>(90-ACOS((H15^2+H16^2-H20^2)/(2*H15*H16))*180/PI())*3600</f>
        <v>0.23022662038556518</v>
      </c>
      <c r="I22" s="9"/>
      <c r="K22" s="19"/>
      <c r="L22" s="9" t="s">
        <v>26</v>
      </c>
      <c r="M22" s="9">
        <f>(90-ACOS((M15^2+M16^2-M20^2)/(2*M15*M16))*180/PI())*3600</f>
        <v>-0.57794437267943977</v>
      </c>
      <c r="N22" s="9"/>
      <c r="O22" s="9">
        <f>(90-ACOS((O15^2+O16^2-O20^2)/(2*O15*O16))*180/PI())*3600</f>
        <v>0.14031819766273657</v>
      </c>
      <c r="P22" s="9"/>
      <c r="Q22" s="9">
        <f>(90-ACOS((Q15^2+Q16^2-Q20^2)/(2*Q15*Q16))*180/PI())*3600</f>
        <v>-9.5414393314285917E-2</v>
      </c>
      <c r="R22" s="9"/>
      <c r="T22" s="19"/>
      <c r="U22" s="9" t="s">
        <v>26</v>
      </c>
      <c r="V22" s="9">
        <f>(90-ACOS((V15^2+V16^2-V20^2)/(2*V15*V16))*180/PI())*3600</f>
        <v>-0.42600220382951193</v>
      </c>
      <c r="W22" s="9"/>
      <c r="X22" s="9">
        <f>(90-ACOS((X15^2+X16^2-X20^2)/(2*X15*X16))*180/PI())*3600</f>
        <v>0.82146476685238667</v>
      </c>
      <c r="Y22" s="9"/>
      <c r="Z22" s="9">
        <f>(90-ACOS((Z15^2+Z16^2-Z20^2)/(2*Z15*Z16))*180/PI())*3600</f>
        <v>0.11756538603435729</v>
      </c>
      <c r="AA22" s="9"/>
    </row>
    <row r="23" spans="2:27" x14ac:dyDescent="0.15">
      <c r="B23" s="19"/>
      <c r="C23" s="9" t="s">
        <v>27</v>
      </c>
      <c r="D23" s="9">
        <f>(90-ACOS((D16^2+D17^2-D19^2)/(2*D16*D17))*180/PI())*3600</f>
        <v>0.52286702501760374</v>
      </c>
      <c r="E23" s="9"/>
      <c r="F23" s="9">
        <f>(90-ACOS((F16^2+F17^2-F19^2)/(2*F16*F17))*180/PI())*3600</f>
        <v>0.73973915182818928</v>
      </c>
      <c r="G23" s="9"/>
      <c r="H23" s="9">
        <f>(90-ACOS((H16^2+H17^2-H19^2)/(2*H16*H17))*180/PI())*3600</f>
        <v>0.58515936974004035</v>
      </c>
      <c r="I23" s="9"/>
      <c r="K23" s="19"/>
      <c r="L23" s="9" t="s">
        <v>27</v>
      </c>
      <c r="M23" s="9">
        <f>(90-ACOS((M16^2+M17^2-M19^2)/(2*M16*M17))*180/PI())*3600</f>
        <v>0.19917646872613659</v>
      </c>
      <c r="N23" s="9"/>
      <c r="O23" s="9">
        <f>(90-ACOS((O16^2+O17^2-O19^2)/(2*O16*O17))*180/PI())*3600</f>
        <v>-0.43660255831809991</v>
      </c>
      <c r="P23" s="9"/>
      <c r="Q23" s="9">
        <f>(90-ACOS((Q16^2+Q17^2-Q19^2)/(2*Q16*Q17))*180/PI())*3600</f>
        <v>0.18210470402664214</v>
      </c>
      <c r="R23" s="9"/>
      <c r="T23" s="19"/>
      <c r="U23" s="9" t="s">
        <v>27</v>
      </c>
      <c r="V23" s="9">
        <f>(90-ACOS((V16^2+V17^2-V19^2)/(2*V16*V17))*180/PI())*3600</f>
        <v>-0.97461462792693965</v>
      </c>
      <c r="W23" s="9"/>
      <c r="X23" s="9">
        <f>(90-ACOS((X16^2+X17^2-X19^2)/(2*X16*X17))*180/PI())*3600</f>
        <v>-1.8098149368142913</v>
      </c>
      <c r="Y23" s="9"/>
      <c r="Z23" s="9">
        <f>(90-ACOS((Z16^2+Z17^2-Z19^2)/(2*Z16*Z17))*180/PI())*3600</f>
        <v>-1.373950633444565</v>
      </c>
      <c r="AA23" s="9"/>
    </row>
    <row r="24" spans="2:27" x14ac:dyDescent="0.15">
      <c r="B24" s="19"/>
      <c r="C24" s="9" t="s">
        <v>28</v>
      </c>
      <c r="D24" s="9">
        <f>(90-ACOS((D18^2+D17^2-D20^2)/(2*D18*D17))/PI()*180)*3600</f>
        <v>0.38498277543794757</v>
      </c>
      <c r="E24" s="9"/>
      <c r="F24" s="9">
        <f>(90-ACOS((F18^2+F17^2-F20^2)/(2*F18*F17))/PI()*180)*3600</f>
        <v>0.34087866982872583</v>
      </c>
      <c r="G24" s="9"/>
      <c r="H24" s="9">
        <f>(90-ACOS((H18^2+H17^2-H20^2)/(2*H18*H17))/PI()*180)*3600</f>
        <v>0.47403022691128172</v>
      </c>
      <c r="I24" s="9"/>
      <c r="K24" s="19"/>
      <c r="L24" s="9" t="s">
        <v>28</v>
      </c>
      <c r="M24" s="9">
        <f>(90-ACOS((M18^2+M17^2-M20^2)/(2*M18*M17))/PI()*180)*3600</f>
        <v>0.62114345922736902</v>
      </c>
      <c r="N24" s="9"/>
      <c r="O24" s="9">
        <f>(90-ACOS((O18^2+O17^2-O20^2)/(2*O18*O17))/PI()*180)*3600</f>
        <v>0.78405596414086176</v>
      </c>
      <c r="P24" s="9"/>
      <c r="Q24" s="9">
        <f>(90-ACOS((Q18^2+Q17^2-Q20^2)/(2*Q18*Q17))/PI()*180)*3600</f>
        <v>0.48121930151410197</v>
      </c>
      <c r="R24" s="9"/>
      <c r="T24" s="19"/>
      <c r="U24" s="9" t="s">
        <v>28</v>
      </c>
      <c r="V24" s="9">
        <f>(90-ACOS((V18^2+V17^2-V20^2)/(2*V18*V17))/PI()*180)*3600</f>
        <v>1.028038878780535</v>
      </c>
      <c r="W24" s="9"/>
      <c r="X24" s="9">
        <f>(90-ACOS((X18^2+X17^2-X20^2)/(2*X18*X17))/PI()*180)*3600</f>
        <v>1.4845709431824616</v>
      </c>
      <c r="Y24" s="9"/>
      <c r="Z24" s="9">
        <f>(90-ACOS((Z18^2+Z17^2-Z20^2)/(2*Z18*Z17))/PI()*180)*3600</f>
        <v>1.8494707983848002</v>
      </c>
      <c r="AA24" s="9"/>
    </row>
    <row r="25" spans="2:27" x14ac:dyDescent="0.15">
      <c r="B25" s="20" t="s">
        <v>29</v>
      </c>
      <c r="C25" s="10" t="s">
        <v>36</v>
      </c>
      <c r="D25" s="4">
        <f>(D15-E19)*1000</f>
        <v>0.27376378272947477</v>
      </c>
      <c r="E25" s="10"/>
      <c r="F25" s="4">
        <f>(F15-G19)*1000</f>
        <v>0.24112293107236837</v>
      </c>
      <c r="G25" s="10"/>
      <c r="H25" s="4">
        <f>(H15-I19)*1000</f>
        <v>0.24905768037797316</v>
      </c>
      <c r="I25" s="10"/>
      <c r="K25" s="20" t="s">
        <v>29</v>
      </c>
      <c r="L25" s="10" t="s">
        <v>36</v>
      </c>
      <c r="M25" s="4">
        <f>(M15-N19)*1000</f>
        <v>-0.10481353157842932</v>
      </c>
      <c r="N25" s="10"/>
      <c r="O25" s="4">
        <f>(O15-P19)*1000</f>
        <v>2.8498616728711568E-2</v>
      </c>
      <c r="P25" s="10"/>
      <c r="Q25" s="4">
        <f>(Q15-R19)*1000</f>
        <v>-0.12886706049641816</v>
      </c>
      <c r="R25" s="10"/>
      <c r="T25" s="20" t="s">
        <v>29</v>
      </c>
      <c r="U25" s="10" t="s">
        <v>36</v>
      </c>
      <c r="V25" s="4">
        <f>(V15-W19)*1000</f>
        <v>0.26797609672968292</v>
      </c>
      <c r="W25" s="10"/>
      <c r="X25" s="4">
        <f>(X15-Y19)*1000</f>
        <v>0.35010827868120487</v>
      </c>
      <c r="Y25" s="10"/>
      <c r="Z25" s="4">
        <f>(Z15-AA19)*1000</f>
        <v>0.1666264426276598</v>
      </c>
      <c r="AA25" s="10"/>
    </row>
    <row r="26" spans="2:27" x14ac:dyDescent="0.15">
      <c r="B26" s="20"/>
      <c r="C26" s="10" t="s">
        <v>30</v>
      </c>
      <c r="D26" s="4">
        <f>(D16-E20)*1000</f>
        <v>-1.008692090238128</v>
      </c>
      <c r="E26" s="10"/>
      <c r="F26" s="4">
        <f>(F16-G20)*1000</f>
        <v>-0.86121564396535177</v>
      </c>
      <c r="G26" s="10"/>
      <c r="H26" s="4">
        <f>(H16-I20)*1000</f>
        <v>-1.0111659987899202</v>
      </c>
      <c r="I26" s="10"/>
      <c r="K26" s="20"/>
      <c r="L26" s="10" t="s">
        <v>30</v>
      </c>
      <c r="M26" s="4">
        <f>(M16-N20)*1000</f>
        <v>-0.59107053412787991</v>
      </c>
      <c r="N26" s="10"/>
      <c r="O26" s="4">
        <f>(O16-P20)*1000</f>
        <v>-0.61078902409406055</v>
      </c>
      <c r="P26" s="10"/>
      <c r="Q26" s="4">
        <f>(Q16-R20)*1000</f>
        <v>-0.49357210299660892</v>
      </c>
      <c r="R26" s="10"/>
      <c r="T26" s="20"/>
      <c r="U26" s="10" t="s">
        <v>30</v>
      </c>
      <c r="V26" s="4">
        <f>(V16-W20)*1000</f>
        <v>-0.22372429588557452</v>
      </c>
      <c r="W26" s="10"/>
      <c r="X26" s="4">
        <f>(X16-Y20)*1000</f>
        <v>-9.5428008826559108E-2</v>
      </c>
      <c r="Y26" s="10"/>
      <c r="Z26" s="4">
        <f>(Z16-AA20)*1000</f>
        <v>-0.21523646302767929</v>
      </c>
      <c r="AA26" s="10"/>
    </row>
    <row r="27" spans="2:27" x14ac:dyDescent="0.15">
      <c r="B27" s="20"/>
      <c r="C27" s="10" t="s">
        <v>31</v>
      </c>
      <c r="D27" s="4">
        <f>(D17-E19)*1000</f>
        <v>1.1540322580856355</v>
      </c>
      <c r="E27" s="10"/>
      <c r="F27" s="4">
        <f>(F17-G19)*1000</f>
        <v>1.2889116762551112</v>
      </c>
      <c r="G27" s="10"/>
      <c r="H27" s="4">
        <f>(H17-I19)*1000</f>
        <v>1.276068322994206</v>
      </c>
      <c r="I27" s="10"/>
      <c r="K27" s="20"/>
      <c r="L27" s="10" t="s">
        <v>31</v>
      </c>
      <c r="M27" s="4">
        <f>(M17-N19)*1000</f>
        <v>0.29288682605965732</v>
      </c>
      <c r="N27" s="10"/>
      <c r="O27" s="4">
        <f>(O17-P19)*1000</f>
        <v>0.19694819538074171</v>
      </c>
      <c r="P27" s="10"/>
      <c r="Q27" s="4">
        <f>(Q17-R19)*1000</f>
        <v>0.19271979824964092</v>
      </c>
      <c r="R27" s="10"/>
      <c r="T27" s="20"/>
      <c r="U27" s="10" t="s">
        <v>31</v>
      </c>
      <c r="V27" s="4">
        <f>(V17-W19)*1000</f>
        <v>0.28092698210713252</v>
      </c>
      <c r="W27" s="10"/>
      <c r="X27" s="4">
        <f>(X17-Y19)*1000</f>
        <v>0.27126821063916395</v>
      </c>
      <c r="Y27" s="10"/>
      <c r="Z27" s="4">
        <f>(Z17-AA19)*1000</f>
        <v>0.28189709048120903</v>
      </c>
      <c r="AA27" s="10"/>
    </row>
    <row r="28" spans="2:27" x14ac:dyDescent="0.15">
      <c r="B28" s="20"/>
      <c r="C28" s="10" t="s">
        <v>32</v>
      </c>
      <c r="D28" s="4">
        <f>(D18-E20)*1000</f>
        <v>-1.8085361946873491</v>
      </c>
      <c r="E28" s="10"/>
      <c r="F28" s="4">
        <f>(F18-G20)*1000</f>
        <v>-1.7346972632878987</v>
      </c>
      <c r="G28" s="10"/>
      <c r="H28" s="4">
        <f>(H18-I20)*1000</f>
        <v>-1.8017878268494769</v>
      </c>
      <c r="I28" s="10"/>
      <c r="K28" s="20"/>
      <c r="L28" s="10" t="s">
        <v>32</v>
      </c>
      <c r="M28" s="4">
        <f>(M18-N20)*1000</f>
        <v>-0.40743845799795508</v>
      </c>
      <c r="N28" s="10"/>
      <c r="O28" s="4">
        <f>(O18-P20)*1000</f>
        <v>-0.46714577315754013</v>
      </c>
      <c r="P28" s="10"/>
      <c r="Q28" s="4">
        <f>(Q18-R20)*1000</f>
        <v>-0.53560046434597552</v>
      </c>
      <c r="R28" s="10"/>
      <c r="T28" s="20"/>
      <c r="U28" s="10" t="s">
        <v>32</v>
      </c>
      <c r="V28" s="4">
        <f>(V18-W20)*1000</f>
        <v>0.11579668765193674</v>
      </c>
      <c r="W28" s="10"/>
      <c r="X28" s="4">
        <f>(X18-Y20)*1000</f>
        <v>0.14415588120897382</v>
      </c>
      <c r="Y28" s="10"/>
      <c r="Z28" s="4">
        <f>(Z18-AA20)*1000</f>
        <v>8.9321830955668702E-2</v>
      </c>
      <c r="AA28" s="10"/>
    </row>
    <row r="29" spans="2:27" x14ac:dyDescent="0.15">
      <c r="B29" s="20"/>
      <c r="C29" s="10" t="s">
        <v>33</v>
      </c>
      <c r="D29" s="10">
        <f>(D15-D17)*1000</f>
        <v>-0.88026847535616071</v>
      </c>
      <c r="E29" s="10">
        <f>(D25+D27)/2/100/1000</f>
        <v>7.1389802040755515E-6</v>
      </c>
      <c r="F29" s="10">
        <f>(F15-F17)*1000</f>
        <v>-1.0477887451827428</v>
      </c>
      <c r="G29" s="10">
        <f>(F25+F27)/2/100/1000</f>
        <v>7.6501730366373983E-6</v>
      </c>
      <c r="H29" s="10">
        <f>(H15-H17)*1000</f>
        <v>-1.0270106426162329</v>
      </c>
      <c r="I29" s="10">
        <f>(H25+H27)/2/100/1000</f>
        <v>7.6256300168608963E-6</v>
      </c>
      <c r="K29" s="20"/>
      <c r="L29" s="10" t="s">
        <v>33</v>
      </c>
      <c r="M29" s="10">
        <f>(M15-M17)*1000</f>
        <v>-0.39770035763808664</v>
      </c>
      <c r="N29" s="10">
        <f>(M25+M27)/2/100/1000</f>
        <v>9.4036647240613997E-7</v>
      </c>
      <c r="O29" s="10">
        <f>(O15-O17)*1000</f>
        <v>-0.16844957865203014</v>
      </c>
      <c r="P29" s="10">
        <f>(O25+O27)/2/100/1000</f>
        <v>1.1272340605472664E-6</v>
      </c>
      <c r="Q29" s="10">
        <f>(Q15-Q17)*1000</f>
        <v>-0.32158685874605908</v>
      </c>
      <c r="R29" s="10">
        <f>(Q25+Q27)/2/100/1000</f>
        <v>3.1926368876611377E-7</v>
      </c>
      <c r="T29" s="20"/>
      <c r="U29" s="10" t="s">
        <v>33</v>
      </c>
      <c r="V29" s="10">
        <f>(V15-V17)*1000</f>
        <v>-1.2950885377449595E-2</v>
      </c>
      <c r="W29" s="10">
        <f>(V25+V27)/2/100/1000</f>
        <v>2.7445153941840771E-6</v>
      </c>
      <c r="X29" s="10">
        <f>(X15-X17)*1000</f>
        <v>7.8840068042040912E-2</v>
      </c>
      <c r="Y29" s="10">
        <f>(X25+X27)/2/100/1000</f>
        <v>3.1068824466018439E-6</v>
      </c>
      <c r="Z29" s="10">
        <f>(Z15-Z17)*1000</f>
        <v>-0.11527064785354924</v>
      </c>
      <c r="AA29" s="10">
        <f>(Z25+Z27)/2/100/1000</f>
        <v>2.242617665544344E-6</v>
      </c>
    </row>
    <row r="30" spans="2:27" x14ac:dyDescent="0.15">
      <c r="B30" s="20"/>
      <c r="C30" s="10" t="s">
        <v>34</v>
      </c>
      <c r="D30" s="10">
        <f>(D18-D16)*1000</f>
        <v>-0.79984410444922105</v>
      </c>
      <c r="E30" s="10">
        <f>(D26+D28)/2/100/1000</f>
        <v>-1.4086141424627385E-5</v>
      </c>
      <c r="F30" s="10">
        <f>(F18-F16)*1000</f>
        <v>-0.87348161932254698</v>
      </c>
      <c r="G30" s="10">
        <f>(F26+F28)/2/100/1000</f>
        <v>-1.2979564536266252E-5</v>
      </c>
      <c r="H30" s="10">
        <f>(H18-H16)*1000</f>
        <v>-0.79062182805955672</v>
      </c>
      <c r="I30" s="10">
        <f>(H26+H28)/2/100/1000</f>
        <v>-1.4064769128196986E-5</v>
      </c>
      <c r="K30" s="20"/>
      <c r="L30" s="10" t="s">
        <v>34</v>
      </c>
      <c r="M30" s="10">
        <f>(M18-M16)*1000</f>
        <v>0.18363207612992483</v>
      </c>
      <c r="N30" s="10">
        <f>(M26+M28)/2/100/1000</f>
        <v>-4.9925449606291749E-6</v>
      </c>
      <c r="O30" s="10">
        <f>(O18-O16)*1000</f>
        <v>0.14364325093652042</v>
      </c>
      <c r="P30" s="10">
        <f>(O26+O28)/2/100/1000</f>
        <v>-5.3896739862580034E-6</v>
      </c>
      <c r="Q30" s="10">
        <f>(Q18-Q16)*1000</f>
        <v>-4.2028361349366605E-2</v>
      </c>
      <c r="R30" s="10">
        <f>(Q26+Q28)/2/100/1000</f>
        <v>-5.1458628367129218E-6</v>
      </c>
      <c r="T30" s="20"/>
      <c r="U30" s="10" t="s">
        <v>34</v>
      </c>
      <c r="V30" s="10">
        <f>(V18-V16)*1000</f>
        <v>0.33952098353751126</v>
      </c>
      <c r="W30" s="10">
        <f>(V26+V28)/2/100/1000</f>
        <v>-5.3963804116818889E-7</v>
      </c>
      <c r="X30" s="10">
        <f>(X18-X16)*1000</f>
        <v>0.23958389003553293</v>
      </c>
      <c r="Y30" s="10">
        <f>(X26+X28)/2/100/1000</f>
        <v>2.4363936191207358E-7</v>
      </c>
      <c r="Z30" s="10">
        <f>(Z18-Z16)*1000</f>
        <v>0.30455829398334799</v>
      </c>
      <c r="AA30" s="10">
        <f>(Z26+Z28)/2/100/1000</f>
        <v>-6.2957316036005297E-7</v>
      </c>
    </row>
    <row r="31" spans="2:27" x14ac:dyDescent="0.15">
      <c r="B31" s="20"/>
      <c r="C31" s="10" t="s">
        <v>35</v>
      </c>
      <c r="D31" s="10">
        <f>(D20-D19)*1000</f>
        <v>-0.47103331098696799</v>
      </c>
      <c r="E31" s="10"/>
      <c r="F31" s="10">
        <f>(F20-F19)*1000</f>
        <v>-0.34416887547195074</v>
      </c>
      <c r="G31" s="10"/>
      <c r="H31" s="10">
        <f>(H20-H19)*1000</f>
        <v>-0.48285603264730526</v>
      </c>
      <c r="I31" s="10"/>
      <c r="K31" s="20"/>
      <c r="L31" s="10" t="s">
        <v>35</v>
      </c>
      <c r="M31" s="10">
        <f>(M20-M19)*1000</f>
        <v>-1.4809783039027025E-2</v>
      </c>
      <c r="N31" s="10"/>
      <c r="O31" s="10">
        <f>(O20-O19)*1000</f>
        <v>-0.31688886241454384</v>
      </c>
      <c r="P31" s="10"/>
      <c r="Q31" s="10">
        <f>(Q20-Q19)*1000</f>
        <v>-0.13225931090232734</v>
      </c>
      <c r="R31" s="10"/>
      <c r="T31" s="20"/>
      <c r="U31" s="10" t="s">
        <v>35</v>
      </c>
      <c r="V31" s="10">
        <f>(V20-V19)*1000</f>
        <v>-0.10319390358404235</v>
      </c>
      <c r="W31" s="10"/>
      <c r="X31" s="10">
        <f>(X20-X19)*1000</f>
        <v>-0.39527292109653445</v>
      </c>
      <c r="Y31" s="10"/>
      <c r="Z31" s="10">
        <f>(Z20-Z19)*1000</f>
        <v>-0.33716583595833072</v>
      </c>
      <c r="AA31" s="10"/>
    </row>
  </sheetData>
  <mergeCells count="12">
    <mergeCell ref="T11:T14"/>
    <mergeCell ref="T15:T20"/>
    <mergeCell ref="T21:T24"/>
    <mergeCell ref="T25:T31"/>
    <mergeCell ref="B11:B14"/>
    <mergeCell ref="B15:B20"/>
    <mergeCell ref="B21:B24"/>
    <mergeCell ref="B25:B31"/>
    <mergeCell ref="K11:K14"/>
    <mergeCell ref="K15:K20"/>
    <mergeCell ref="K21:K24"/>
    <mergeCell ref="K25:K3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0"/>
  <sheetViews>
    <sheetView topLeftCell="B64" workbookViewId="0">
      <selection activeCell="L85" sqref="L85"/>
    </sheetView>
  </sheetViews>
  <sheetFormatPr defaultRowHeight="13.5" x14ac:dyDescent="0.15"/>
  <cols>
    <col min="5" max="5" width="12.5" customWidth="1"/>
  </cols>
  <sheetData>
    <row r="1" spans="2:22" x14ac:dyDescent="0.15">
      <c r="B1">
        <v>-0.22500000000000001</v>
      </c>
      <c r="C1">
        <v>120.24299999999999</v>
      </c>
      <c r="D1">
        <v>-58.664865788208303</v>
      </c>
      <c r="E1">
        <v>53.483063129677497</v>
      </c>
      <c r="G1" s="3" t="s">
        <v>6</v>
      </c>
      <c r="H1" s="3"/>
      <c r="I1" s="3" t="s">
        <v>7</v>
      </c>
      <c r="J1" s="3" t="s">
        <v>8</v>
      </c>
      <c r="K1" s="3" t="s">
        <v>42</v>
      </c>
      <c r="L1" s="3" t="s">
        <v>43</v>
      </c>
      <c r="M1" s="3" t="s">
        <v>47</v>
      </c>
      <c r="N1" s="3" t="s">
        <v>48</v>
      </c>
      <c r="O1" s="3" t="s">
        <v>52</v>
      </c>
      <c r="P1" s="3" t="s">
        <v>53</v>
      </c>
      <c r="Q1" s="3" t="s">
        <v>57</v>
      </c>
      <c r="R1" s="3" t="s">
        <v>58</v>
      </c>
      <c r="S1" s="3" t="s">
        <v>62</v>
      </c>
      <c r="T1" s="3" t="s">
        <v>63</v>
      </c>
      <c r="U1" s="3" t="s">
        <v>69</v>
      </c>
      <c r="V1" s="3" t="s">
        <v>70</v>
      </c>
    </row>
    <row r="2" spans="2:22" x14ac:dyDescent="0.15">
      <c r="B2">
        <v>119.77500000000001</v>
      </c>
      <c r="C2">
        <v>120.24299999999999</v>
      </c>
      <c r="D2">
        <v>61.333667495149498</v>
      </c>
      <c r="E2">
        <v>53.094556225129899</v>
      </c>
      <c r="G2" s="17" t="s">
        <v>9</v>
      </c>
      <c r="H2" s="4" t="s">
        <v>10</v>
      </c>
      <c r="I2" s="5">
        <v>-58.664865788208303</v>
      </c>
      <c r="J2" s="5">
        <v>53.483063129677497</v>
      </c>
      <c r="K2">
        <v>-60.326361997377703</v>
      </c>
      <c r="L2">
        <v>50.941551618762801</v>
      </c>
      <c r="M2">
        <v>-60.326382319330797</v>
      </c>
      <c r="N2">
        <v>50.9416083731128</v>
      </c>
      <c r="O2">
        <v>-59.784059643405399</v>
      </c>
      <c r="P2">
        <v>51.305553851453801</v>
      </c>
      <c r="Q2">
        <v>-61.101124828272198</v>
      </c>
      <c r="R2">
        <v>53.503996409284802</v>
      </c>
      <c r="S2">
        <v>-61.365729177236098</v>
      </c>
      <c r="T2">
        <v>53.929482370332899</v>
      </c>
      <c r="U2">
        <v>-61.306919160761701</v>
      </c>
      <c r="V2">
        <v>54.133261915693801</v>
      </c>
    </row>
    <row r="3" spans="2:22" x14ac:dyDescent="0.15">
      <c r="B3">
        <v>119.77500000000001</v>
      </c>
      <c r="C3">
        <v>0.24299999999999999</v>
      </c>
      <c r="D3">
        <v>60.946514800088103</v>
      </c>
      <c r="E3">
        <v>-66.9048479609054</v>
      </c>
      <c r="G3" s="17"/>
      <c r="H3" s="4" t="s">
        <v>11</v>
      </c>
      <c r="I3" s="5">
        <v>61.333667495149498</v>
      </c>
      <c r="J3" s="5">
        <v>53.094556225129899</v>
      </c>
      <c r="K3">
        <v>59.674271348311102</v>
      </c>
      <c r="L3">
        <v>51.149878237654001</v>
      </c>
      <c r="M3">
        <v>59.674225162830098</v>
      </c>
      <c r="N3">
        <v>51.149974226023403</v>
      </c>
      <c r="O3">
        <v>60.215182826648501</v>
      </c>
      <c r="P3">
        <v>50.701329005738202</v>
      </c>
      <c r="Q3">
        <v>58.899270566737698</v>
      </c>
      <c r="R3">
        <v>53.281889392677797</v>
      </c>
      <c r="S3">
        <v>58.633905230117399</v>
      </c>
      <c r="T3">
        <v>53.425107529148498</v>
      </c>
      <c r="U3">
        <v>58.691651515702098</v>
      </c>
      <c r="V3">
        <v>54.765789420714398</v>
      </c>
    </row>
    <row r="4" spans="2:22" x14ac:dyDescent="0.15">
      <c r="B4">
        <v>-0.22500000000000001</v>
      </c>
      <c r="C4">
        <v>0.24299999999999999</v>
      </c>
      <c r="D4">
        <v>-59.0527373217922</v>
      </c>
      <c r="E4">
        <v>-66.515777833397607</v>
      </c>
      <c r="G4" s="17"/>
      <c r="H4" s="4" t="s">
        <v>12</v>
      </c>
      <c r="I4" s="5">
        <v>60.946514800088103</v>
      </c>
      <c r="J4" s="5">
        <v>-66.9048479609054</v>
      </c>
      <c r="K4">
        <v>59.882397888835399</v>
      </c>
      <c r="L4">
        <v>-68.850165507709406</v>
      </c>
      <c r="M4">
        <v>59.882393261505001</v>
      </c>
      <c r="N4">
        <v>-68.850151521051302</v>
      </c>
      <c r="O4">
        <v>59.611043397013198</v>
      </c>
      <c r="P4">
        <v>-69.2970416036964</v>
      </c>
      <c r="Q4">
        <v>58.677066941558401</v>
      </c>
      <c r="R4">
        <v>-66.717921167326494</v>
      </c>
      <c r="S4">
        <v>58.1293986037469</v>
      </c>
      <c r="T4">
        <v>-66.573773049781394</v>
      </c>
      <c r="U4">
        <v>59.324006935902702</v>
      </c>
      <c r="V4">
        <v>-65.232591157894504</v>
      </c>
    </row>
    <row r="5" spans="2:22" x14ac:dyDescent="0.15">
      <c r="G5" s="17"/>
      <c r="H5" s="4" t="s">
        <v>13</v>
      </c>
      <c r="I5" s="5">
        <v>-59.0527373217922</v>
      </c>
      <c r="J5" s="5">
        <v>-66.515777833397607</v>
      </c>
      <c r="K5">
        <v>-60.118268762023298</v>
      </c>
      <c r="L5">
        <v>-69.058301229018895</v>
      </c>
      <c r="M5">
        <v>-60.118174348038302</v>
      </c>
      <c r="N5">
        <v>-69.058288836449705</v>
      </c>
      <c r="O5">
        <v>-60.388019673800102</v>
      </c>
      <c r="P5">
        <v>-68.693112768479907</v>
      </c>
      <c r="Q5">
        <v>-61.323463583510197</v>
      </c>
      <c r="R5">
        <v>-66.496049461582302</v>
      </c>
      <c r="S5">
        <v>-61.870208953404898</v>
      </c>
      <c r="T5">
        <v>-66.069746322403603</v>
      </c>
      <c r="U5">
        <v>-60.673783545802102</v>
      </c>
      <c r="V5">
        <v>-65.865130309099996</v>
      </c>
    </row>
    <row r="6" spans="2:22" x14ac:dyDescent="0.15">
      <c r="B6">
        <v>-0.22500000000000001</v>
      </c>
      <c r="C6">
        <v>120.24299999999999</v>
      </c>
      <c r="D6">
        <v>-60.326361997377703</v>
      </c>
      <c r="E6">
        <v>50.941551618762801</v>
      </c>
      <c r="G6" s="18" t="s">
        <v>14</v>
      </c>
      <c r="H6" s="6" t="s">
        <v>15</v>
      </c>
      <c r="I6" s="6">
        <f>SQRT((I2-I3)^2+(J2-J3)^2)</f>
        <v>119.9991621961254</v>
      </c>
      <c r="J6" s="6" t="s">
        <v>16</v>
      </c>
      <c r="K6" s="6">
        <f>SQRT((K2-K3)^2+(L2-L3)^2)</f>
        <v>120.00081417784872</v>
      </c>
      <c r="L6" s="6" t="s">
        <v>44</v>
      </c>
      <c r="M6" s="6">
        <f>SQRT((M2-M3)^2+(N2-N3)^2)</f>
        <v>120.00078838247816</v>
      </c>
      <c r="N6" s="6" t="s">
        <v>49</v>
      </c>
      <c r="O6" s="6">
        <f>SQRT((O2-O3)^2+(P2-P3)^2)</f>
        <v>120.00076366861575</v>
      </c>
      <c r="P6" s="6" t="s">
        <v>54</v>
      </c>
      <c r="Q6" s="6">
        <f>SQRT((Q2-Q3)^2+(R2-R3)^2)</f>
        <v>120.00060094218503</v>
      </c>
      <c r="R6" s="6" t="s">
        <v>59</v>
      </c>
      <c r="S6" s="6">
        <f>SQRT((S2-S3)^2+(T2-T3)^2)</f>
        <v>120.00069438081979</v>
      </c>
      <c r="T6" s="6" t="s">
        <v>64</v>
      </c>
      <c r="U6" s="6">
        <f>SQRT((U2-U3)^2+(V2-V3)^2)</f>
        <v>120.00023773075988</v>
      </c>
      <c r="V6" s="6" t="s">
        <v>71</v>
      </c>
    </row>
    <row r="7" spans="2:22" x14ac:dyDescent="0.15">
      <c r="B7">
        <v>119.77500000000001</v>
      </c>
      <c r="C7">
        <v>120.24299999999999</v>
      </c>
      <c r="D7">
        <v>59.674271348311102</v>
      </c>
      <c r="E7">
        <v>51.149878237654001</v>
      </c>
      <c r="G7" s="18"/>
      <c r="H7" s="6" t="s">
        <v>17</v>
      </c>
      <c r="I7" s="6">
        <f>SQRT((I3-I4)^2+(J3-J4)^2)</f>
        <v>120.00002871754972</v>
      </c>
      <c r="J7" s="7" t="s">
        <v>18</v>
      </c>
      <c r="K7" s="6">
        <f>SQRT((K3-K4)^2+(L3-L4)^2)</f>
        <v>120.00022423123217</v>
      </c>
      <c r="L7" s="7" t="s">
        <v>45</v>
      </c>
      <c r="M7" s="6">
        <f>SQRT((M3-M4)^2+(N3-N4)^2)</f>
        <v>120.00030630490511</v>
      </c>
      <c r="N7" s="7" t="s">
        <v>50</v>
      </c>
      <c r="O7" s="6">
        <f>SQRT((O3-O4)^2+(P3-P4)^2)</f>
        <v>119.99989138899109</v>
      </c>
      <c r="P7" s="7" t="s">
        <v>55</v>
      </c>
      <c r="Q7" s="6">
        <f>SQRT((Q3-Q4)^2+(R3-R4)^2)</f>
        <v>120.00001628703207</v>
      </c>
      <c r="R7" s="7" t="s">
        <v>60</v>
      </c>
      <c r="S7" s="6">
        <f>SQRT((S3-S4)^2+(T3-T4)^2)</f>
        <v>119.99994111303693</v>
      </c>
      <c r="T7" s="7" t="s">
        <v>65</v>
      </c>
      <c r="U7" s="6">
        <f>SQRT((U3-U4)^2+(V3-V4)^2)</f>
        <v>120.00004672859973</v>
      </c>
      <c r="V7" s="7" t="s">
        <v>72</v>
      </c>
    </row>
    <row r="8" spans="2:22" x14ac:dyDescent="0.15">
      <c r="B8">
        <v>119.77500000000001</v>
      </c>
      <c r="C8">
        <v>0.24299999999999999</v>
      </c>
      <c r="D8">
        <v>59.882397888835399</v>
      </c>
      <c r="E8">
        <v>-68.850165507709406</v>
      </c>
      <c r="G8" s="18"/>
      <c r="H8" s="6" t="s">
        <v>19</v>
      </c>
      <c r="I8" s="6">
        <f>SQRT((I4-I5)^2+(J4-J5)^2)</f>
        <v>119.99988285567079</v>
      </c>
      <c r="J8" s="7"/>
      <c r="K8" s="6">
        <f>SQRT((K4-K5)^2+(L4-L5)^2)</f>
        <v>120.00084715171388</v>
      </c>
      <c r="L8" s="7"/>
      <c r="M8" s="6">
        <f>SQRT((M4-M5)^2+(N4-N5)^2)</f>
        <v>120.00074811331234</v>
      </c>
      <c r="N8" s="7"/>
      <c r="O8" s="6">
        <f>SQRT((O4-O5)^2+(P4-P5)^2)</f>
        <v>120.00058278154749</v>
      </c>
      <c r="P8" s="7"/>
      <c r="Q8" s="6">
        <f>SQRT((Q4-Q5)^2+(R4-R5)^2)</f>
        <v>120.00073563671071</v>
      </c>
      <c r="R8" s="7"/>
      <c r="S8" s="6">
        <f>SQRT((S4-S5)^2+(T4-T5)^2)</f>
        <v>120.00066606820293</v>
      </c>
      <c r="T8" s="7"/>
      <c r="U8" s="6">
        <f>SQRT((U4-U5)^2+(V4-V5)^2)</f>
        <v>119.9994576082281</v>
      </c>
      <c r="V8" s="7"/>
    </row>
    <row r="9" spans="2:22" x14ac:dyDescent="0.15">
      <c r="B9">
        <v>-0.22500000000000001</v>
      </c>
      <c r="C9">
        <v>0.24299999999999999</v>
      </c>
      <c r="D9">
        <v>-60.118268762023298</v>
      </c>
      <c r="E9">
        <v>-69.058301229018895</v>
      </c>
      <c r="G9" s="18"/>
      <c r="H9" s="6" t="s">
        <v>20</v>
      </c>
      <c r="I9" s="6">
        <f>SQRT((I2-I5)^2+(J2-J5)^2)</f>
        <v>119.99946781885308</v>
      </c>
      <c r="J9" s="7" t="s">
        <v>21</v>
      </c>
      <c r="K9" s="6">
        <f>SQRT((K2-K5)^2+(L2-L5)^2)</f>
        <v>120.00003327617814</v>
      </c>
      <c r="L9" s="7" t="s">
        <v>46</v>
      </c>
      <c r="M9" s="6">
        <f>SQRT((M2-M5)^2+(N2-N5)^2)</f>
        <v>120.00007783691174</v>
      </c>
      <c r="N9" s="7" t="s">
        <v>51</v>
      </c>
      <c r="O9" s="6">
        <f>SQRT((O2-O5)^2+(P2-P5)^2)</f>
        <v>120.00018649268971</v>
      </c>
      <c r="P9" s="7" t="s">
        <v>56</v>
      </c>
      <c r="Q9" s="6">
        <f>SQRT((Q2-Q5)^2+(R2-R5)^2)</f>
        <v>120.00025184778693</v>
      </c>
      <c r="R9" s="7" t="s">
        <v>61</v>
      </c>
      <c r="S9" s="6">
        <f>SQRT((S2-S5)^2+(T2-T5)^2)</f>
        <v>120.00028911088604</v>
      </c>
      <c r="T9" s="7" t="s">
        <v>66</v>
      </c>
      <c r="U9" s="6">
        <f>SQRT((U2-U5)^2+(V2-V5)^2)</f>
        <v>120.00006248849367</v>
      </c>
      <c r="V9" s="7" t="s">
        <v>73</v>
      </c>
    </row>
    <row r="10" spans="2:22" x14ac:dyDescent="0.15">
      <c r="G10" s="18"/>
      <c r="H10" s="6" t="s">
        <v>22</v>
      </c>
      <c r="I10" s="6">
        <f>SQRT((I3-I5)^2+(J3-J5)^2)</f>
        <v>169.70420878204851</v>
      </c>
      <c r="J10" s="8">
        <v>120</v>
      </c>
      <c r="K10" s="6">
        <f>SQRT((K3-K5)^2+(L3-L5)^2)</f>
        <v>169.70639079533191</v>
      </c>
      <c r="L10" s="8">
        <v>120</v>
      </c>
      <c r="M10" s="6">
        <f>SQRT((M3-M5)^2+(N3-N5)^2)</f>
        <v>169.7063507623337</v>
      </c>
      <c r="N10" s="8">
        <v>120</v>
      </c>
      <c r="O10" s="6">
        <f>SQRT((O3-O5)^2+(P3-P5)^2)</f>
        <v>169.70611415014301</v>
      </c>
      <c r="P10" s="8">
        <v>120</v>
      </c>
      <c r="Q10" s="6">
        <f>SQRT((Q3-Q5)^2+(R3-R5)^2)</f>
        <v>169.70639481980652</v>
      </c>
      <c r="R10" s="8">
        <v>120</v>
      </c>
      <c r="S10" s="6">
        <f>SQRT((S3-S5)^2+(T3-T5)^2)</f>
        <v>169.70639832416211</v>
      </c>
      <c r="T10" s="8">
        <v>120</v>
      </c>
      <c r="U10" s="6">
        <f>SQRT((U3-U5)^2+(V3-V5)^2)</f>
        <v>169.70540911321331</v>
      </c>
      <c r="V10" s="8">
        <v>120</v>
      </c>
    </row>
    <row r="11" spans="2:22" x14ac:dyDescent="0.15">
      <c r="B11">
        <v>-0.22500000000000001</v>
      </c>
      <c r="C11">
        <v>120.24299999999999</v>
      </c>
      <c r="D11">
        <v>-60.326382319330797</v>
      </c>
      <c r="E11">
        <v>50.9416083731128</v>
      </c>
      <c r="G11" s="18"/>
      <c r="H11" s="6" t="s">
        <v>23</v>
      </c>
      <c r="I11" s="6">
        <f>SQRT((I2-I4)^2+(J2-J4)^2)</f>
        <v>169.70601492873604</v>
      </c>
      <c r="J11" s="6">
        <v>120</v>
      </c>
      <c r="K11" s="6">
        <f>SQRT((K2-K4)^2+(L2-L4)^2)</f>
        <v>169.70622099820019</v>
      </c>
      <c r="L11" s="6">
        <v>120</v>
      </c>
      <c r="M11" s="6">
        <f>SQRT((M2-M4)^2+(N2-N4)^2)</f>
        <v>169.70626230397278</v>
      </c>
      <c r="N11" s="6">
        <v>120</v>
      </c>
      <c r="O11" s="6">
        <f>SQRT((O2-O4)^2+(P2-P4)^2)</f>
        <v>169.70614797511254</v>
      </c>
      <c r="P11" s="6">
        <v>120</v>
      </c>
      <c r="Q11" s="6">
        <f>SQRT((Q2-Q4)^2+(R2-R4)^2)</f>
        <v>169.70599485418256</v>
      </c>
      <c r="R11" s="6">
        <v>120</v>
      </c>
      <c r="S11" s="6">
        <f>SQRT((S2-S4)^2+(T2-T4)^2)</f>
        <v>169.70598142151255</v>
      </c>
      <c r="T11" s="6">
        <v>120</v>
      </c>
      <c r="U11" s="6">
        <f>SQRT((U2-U4)^2+(V2-V4)^2)</f>
        <v>169.70570765570727</v>
      </c>
      <c r="V11" s="6">
        <v>120</v>
      </c>
    </row>
    <row r="12" spans="2:22" x14ac:dyDescent="0.15">
      <c r="B12">
        <v>119.77500000000001</v>
      </c>
      <c r="C12">
        <v>120.24299999999999</v>
      </c>
      <c r="D12">
        <v>59.674225162830098</v>
      </c>
      <c r="E12">
        <v>51.149974226023403</v>
      </c>
      <c r="G12" s="19" t="s">
        <v>24</v>
      </c>
      <c r="H12" s="9" t="s">
        <v>25</v>
      </c>
      <c r="I12" s="9">
        <f>(90-ACOS((I6^2+I9^2-I10^2)/(2*I6*I9))*180/PI())*3600</f>
        <v>1.0938336011804495</v>
      </c>
      <c r="J12" s="9"/>
      <c r="K12" s="9">
        <f>(90-ACOS((K6^2+K9^2-K10^2)/(2*K6*K9))*180/PI())*3600</f>
        <v>-0.39882699889517426</v>
      </c>
      <c r="L12" s="9"/>
      <c r="M12" s="9">
        <f>(90-ACOS((M6^2+M9^2-M10^2)/(2*M6*M9))*180/PI())*3600</f>
        <v>-0.26925804705228984</v>
      </c>
      <c r="N12" s="9"/>
      <c r="O12" s="9">
        <f>(90-ACOS((O6^2+O9^2-O10^2)/(2*O6*O9))*180/PI())*3600</f>
        <v>0.45019365341545381</v>
      </c>
      <c r="P12" s="9"/>
      <c r="Q12" s="9">
        <f>(90-ACOS((Q6^2+Q9^2-Q10^2)/(2*Q6*Q9))*180/PI())*3600</f>
        <v>-0.39943983209695944</v>
      </c>
      <c r="R12" s="9"/>
      <c r="S12" s="9">
        <f>(90-ACOS((S6^2+S9^2-S10^2)/(2*S6*S9))*180/PI())*3600</f>
        <v>-0.18329904107190487</v>
      </c>
      <c r="T12" s="9"/>
      <c r="U12" s="9">
        <f>(90-ACOS((U6^2+U9^2-U10^2)/(2*U6*U9))*180/PI())*3600</f>
        <v>1.0468657440185325</v>
      </c>
      <c r="V12" s="9"/>
    </row>
    <row r="13" spans="2:22" x14ac:dyDescent="0.15">
      <c r="B13">
        <v>119.77500000000001</v>
      </c>
      <c r="C13">
        <v>0.24299999999999999</v>
      </c>
      <c r="D13">
        <v>59.882393261505001</v>
      </c>
      <c r="E13">
        <v>-68.850151521051302</v>
      </c>
      <c r="G13" s="19"/>
      <c r="H13" s="9" t="s">
        <v>26</v>
      </c>
      <c r="I13" s="9">
        <f>(90-ACOS((I6^2+I7^2-I11^2)/(2*I6*I7))*180/PI())*3600</f>
        <v>-2.3325484513748052</v>
      </c>
      <c r="J13" s="9"/>
      <c r="K13" s="9">
        <f>(90-ACOS((K6^2+K7^2-K11^2)/(2*K6*K7))*180/PI())*3600</f>
        <v>0.34214883204413127</v>
      </c>
      <c r="L13" s="9"/>
      <c r="M13" s="9">
        <f>(90-ACOS((M6^2+M7^2-M11^2)/(2*M6*M7))*180/PI())*3600</f>
        <v>0.33847532894242249</v>
      </c>
      <c r="N13" s="9"/>
      <c r="O13" s="9">
        <f>(90-ACOS((O6^2+O7^2-O11^2)/(2*O6*O7))*180/PI())*3600</f>
        <v>-0.13927188797424606</v>
      </c>
      <c r="P13" s="9"/>
      <c r="Q13" s="9">
        <f>(90-ACOS((Q6^2+Q7^2-Q11^2)/(2*Q6*Q7))*180/PI())*3600</f>
        <v>0.16791820966659543</v>
      </c>
      <c r="R13" s="9"/>
      <c r="S13" s="9">
        <f>(90-ACOS((S6^2+S7^2-S11^2)/(2*S6*S7))*180/PI())*3600</f>
        <v>0.23196626740400461</v>
      </c>
      <c r="T13" s="9"/>
      <c r="U13" s="9">
        <f>(90-ACOS((U6^2+U7^2-U11^2)/(2*U6*U7))*180/PI())*3600</f>
        <v>0.29406545530150652</v>
      </c>
      <c r="V13" s="9"/>
    </row>
    <row r="14" spans="2:22" x14ac:dyDescent="0.15">
      <c r="B14">
        <v>-0.22500000000000001</v>
      </c>
      <c r="C14">
        <v>0.24299999999999999</v>
      </c>
      <c r="D14">
        <v>-60.118174348038302</v>
      </c>
      <c r="E14">
        <v>-69.058288836449705</v>
      </c>
      <c r="G14" s="19"/>
      <c r="H14" s="9" t="s">
        <v>27</v>
      </c>
      <c r="I14" s="9">
        <f>(90-ACOS((I7^2+I8^2-I10^2)/(2*I7*I8))*180/PI())*3600</f>
        <v>3.2966529456359694</v>
      </c>
      <c r="J14" s="9"/>
      <c r="K14" s="9">
        <f>(90-ACOS((K7^2+K8^2-K10^2)/(2*K7*K8))*180/PI())*3600</f>
        <v>-1.3923487233569176E-2</v>
      </c>
      <c r="L14" s="9"/>
      <c r="M14" s="9">
        <f>(90-ACOS((M7^2+M8^2-M10^2)/(2*M7*M8))*180/PI())*3600</f>
        <v>5.4229673986583293E-2</v>
      </c>
      <c r="N14" s="9"/>
      <c r="O14" s="9">
        <f>(90-ACOS((O7^2+O8^2-O10^2)/(2*O7*O8))*180/PI())*3600</f>
        <v>-0.36797109768826886</v>
      </c>
      <c r="P14" s="9"/>
      <c r="Q14" s="9">
        <f>(90-ACOS((Q7^2+Q8^2-Q10^2)/(2*Q7*Q8))*180/PI())*3600</f>
        <v>-0.5728145213197422</v>
      </c>
      <c r="R14" s="9"/>
      <c r="S14" s="9">
        <f>(90-ACOS((S7^2+S8^2-S10^2)/(2*S7*S8))*180/PI())*3600</f>
        <v>-0.83012723735009786</v>
      </c>
      <c r="T14" s="9"/>
      <c r="U14" s="9">
        <f>(90-ACOS((U7^2+U8^2-U10^2)/(2*U7*U8))*180/PI())*3600</f>
        <v>-0.32115239297354492</v>
      </c>
      <c r="V14" s="9"/>
    </row>
    <row r="15" spans="2:22" x14ac:dyDescent="0.15">
      <c r="G15" s="19"/>
      <c r="H15" s="9" t="s">
        <v>28</v>
      </c>
      <c r="I15" s="9">
        <f>(90-ACOS((I9^2+I8^2-I11^2)/(2*I9*I8))/PI()*180)*3600</f>
        <v>-2.0579380954416138</v>
      </c>
      <c r="J15" s="9"/>
      <c r="K15" s="9">
        <f>(90-ACOS((K9^2+K8^2-K11^2)/(2*K9*K8))/PI()*180)*3600</f>
        <v>7.0601654084612164E-2</v>
      </c>
      <c r="L15" s="9"/>
      <c r="M15" s="9">
        <f>(90-ACOS((M9^2+M8^2-M11^2)/(2*M9*M8))/PI()*180)*3600</f>
        <v>-0.1234469559790341</v>
      </c>
      <c r="N15" s="9"/>
      <c r="O15" s="9">
        <f>(90-ACOS((O9^2+O8^2-O11^2)/(2*O9*O8))/PI()*180)*3600</f>
        <v>5.7049332400538333E-2</v>
      </c>
      <c r="P15" s="9"/>
      <c r="Q15" s="9">
        <f>(90-ACOS((Q9^2+Q8^2-Q11^2)/(2*Q9*Q8))/PI()*180)*3600</f>
        <v>0.8043361437501062</v>
      </c>
      <c r="R15" s="9"/>
      <c r="S15" s="9">
        <f>(90-ACOS((S9^2+S8^2-S11^2)/(2*S9*S8))/PI()*180)*3600</f>
        <v>0.78146001091567996</v>
      </c>
      <c r="T15" s="9"/>
      <c r="U15" s="9">
        <f>(90-ACOS((U9^2+U8^2-U11^2)/(2*U9*U8))/PI()*180)*3600</f>
        <v>-1.019778806295335</v>
      </c>
      <c r="V15" s="9"/>
    </row>
    <row r="16" spans="2:22" x14ac:dyDescent="0.15">
      <c r="B16">
        <v>-0.22500000000000001</v>
      </c>
      <c r="C16">
        <v>120.24299999999999</v>
      </c>
      <c r="D16">
        <v>-59.784059643405399</v>
      </c>
      <c r="E16">
        <v>51.305553851453801</v>
      </c>
      <c r="G16" s="20" t="s">
        <v>29</v>
      </c>
      <c r="H16" s="10" t="s">
        <v>36</v>
      </c>
      <c r="I16" s="4">
        <f>(I6-J10)*1000</f>
        <v>-0.83780387460308248</v>
      </c>
      <c r="J16" s="10"/>
      <c r="K16" s="4">
        <f>(K6-L10)*1000</f>
        <v>0.81417784872428456</v>
      </c>
      <c r="L16" s="10"/>
      <c r="M16" s="4">
        <f>(M6-N10)*1000</f>
        <v>0.78838247816293006</v>
      </c>
      <c r="N16" s="10"/>
      <c r="O16" s="4">
        <f>(O6-P10)*1000</f>
        <v>0.76366861574683753</v>
      </c>
      <c r="P16" s="10"/>
      <c r="Q16" s="4">
        <f>(Q6-R10)*1000</f>
        <v>0.6009421850308172</v>
      </c>
      <c r="R16" s="10"/>
      <c r="S16" s="4">
        <f>(S6-T10)*1000</f>
        <v>0.69438081979456001</v>
      </c>
      <c r="T16" s="10"/>
      <c r="U16" s="4">
        <f>(U6-V10)*1000</f>
        <v>0.23773075987776338</v>
      </c>
      <c r="V16" s="10"/>
    </row>
    <row r="17" spans="2:22" x14ac:dyDescent="0.15">
      <c r="B17">
        <v>119.77500000000001</v>
      </c>
      <c r="C17">
        <v>120.24299999999999</v>
      </c>
      <c r="D17">
        <v>60.215182826648501</v>
      </c>
      <c r="E17">
        <v>50.701329005738202</v>
      </c>
      <c r="G17" s="20"/>
      <c r="H17" s="10" t="s">
        <v>30</v>
      </c>
      <c r="I17" s="4">
        <f>(I7-J11)*1000</f>
        <v>2.8717549724888158E-2</v>
      </c>
      <c r="J17" s="10"/>
      <c r="K17" s="4">
        <f>(K7-L11)*1000</f>
        <v>0.22423123216697149</v>
      </c>
      <c r="L17" s="10"/>
      <c r="M17" s="4">
        <f>(M7-N11)*1000</f>
        <v>0.30630490510930031</v>
      </c>
      <c r="N17" s="10"/>
      <c r="O17" s="4">
        <f>(O7-P11)*1000</f>
        <v>-0.10861100891190745</v>
      </c>
      <c r="P17" s="10"/>
      <c r="Q17" s="4">
        <f>(Q7-R11)*1000</f>
        <v>1.6287032067907603E-2</v>
      </c>
      <c r="R17" s="10"/>
      <c r="S17" s="4">
        <f>(S7-T11)*1000</f>
        <v>-5.8886963074655796E-2</v>
      </c>
      <c r="T17" s="10"/>
      <c r="U17" s="4">
        <f>(U7-V11)*1000</f>
        <v>4.6728599727430264E-2</v>
      </c>
      <c r="V17" s="10"/>
    </row>
    <row r="18" spans="2:22" x14ac:dyDescent="0.15">
      <c r="B18">
        <v>119.77500000000001</v>
      </c>
      <c r="C18">
        <v>0.24299999999999999</v>
      </c>
      <c r="D18">
        <v>59.611043397013198</v>
      </c>
      <c r="E18">
        <v>-69.2970416036964</v>
      </c>
      <c r="G18" s="20"/>
      <c r="H18" s="10" t="s">
        <v>31</v>
      </c>
      <c r="I18" s="4">
        <f>(I8-J10)*1000</f>
        <v>-0.11714432920939544</v>
      </c>
      <c r="J18" s="10"/>
      <c r="K18" s="4">
        <f>(K8-L10)*1000</f>
        <v>0.84715171388438648</v>
      </c>
      <c r="L18" s="10"/>
      <c r="M18" s="4">
        <f>(M8-N10)*1000</f>
        <v>0.74811331234059253</v>
      </c>
      <c r="N18" s="10"/>
      <c r="O18" s="4">
        <f>(O8-P10)*1000</f>
        <v>0.58278154749302757</v>
      </c>
      <c r="P18" s="10"/>
      <c r="Q18" s="4">
        <f>(Q8-R10)*1000</f>
        <v>0.73563671071497083</v>
      </c>
      <c r="R18" s="10"/>
      <c r="S18" s="4">
        <f>(S8-T10)*1000</f>
        <v>0.66606820293202418</v>
      </c>
      <c r="T18" s="10"/>
      <c r="U18" s="4">
        <f>(U8-V10)*1000</f>
        <v>-0.54239177190140708</v>
      </c>
      <c r="V18" s="10"/>
    </row>
    <row r="19" spans="2:22" x14ac:dyDescent="0.15">
      <c r="B19">
        <v>-0.22500000000000001</v>
      </c>
      <c r="C19">
        <v>0.24299999999999999</v>
      </c>
      <c r="D19">
        <v>-60.388019673800102</v>
      </c>
      <c r="E19">
        <v>-68.693112768479907</v>
      </c>
      <c r="G19" s="20"/>
      <c r="H19" s="10" t="s">
        <v>32</v>
      </c>
      <c r="I19" s="4">
        <f>(I9-J11)*1000</f>
        <v>-0.53218114692299423</v>
      </c>
      <c r="J19" s="10"/>
      <c r="K19" s="4">
        <f>(K9-L11)*1000</f>
        <v>3.327617814363748E-2</v>
      </c>
      <c r="L19" s="10"/>
      <c r="M19" s="4">
        <f>(M9-N11)*1000</f>
        <v>7.7836911742679149E-2</v>
      </c>
      <c r="N19" s="10"/>
      <c r="O19" s="4">
        <f>(O9-P11)*1000</f>
        <v>0.1864926897070518</v>
      </c>
      <c r="P19" s="10"/>
      <c r="Q19" s="4">
        <f>(Q9-R11)*1000</f>
        <v>0.25184778692732834</v>
      </c>
      <c r="R19" s="10"/>
      <c r="S19" s="4">
        <f>(S9-T11)*1000</f>
        <v>0.28911088604388624</v>
      </c>
      <c r="T19" s="10"/>
      <c r="U19" s="4">
        <f>(U9-V11)*1000</f>
        <v>6.2488493668411138E-2</v>
      </c>
      <c r="V19" s="10"/>
    </row>
    <row r="20" spans="2:22" x14ac:dyDescent="0.15">
      <c r="G20" s="20"/>
      <c r="H20" s="10" t="s">
        <v>33</v>
      </c>
      <c r="I20" s="10">
        <f>(I6-I8)*1000</f>
        <v>-0.72065954539368704</v>
      </c>
      <c r="J20" s="10">
        <f>(I16+I18)/2/100/1000</f>
        <v>-4.7747410190623899E-6</v>
      </c>
      <c r="K20" s="10">
        <f>(K6-K8)*1000</f>
        <v>-3.2973865160101923E-2</v>
      </c>
      <c r="L20" s="10">
        <f>(K16+K18)/2/100/1000</f>
        <v>8.3066478130433545E-6</v>
      </c>
      <c r="M20" s="10">
        <f>(M6-M8)*1000</f>
        <v>4.0269165822337527E-2</v>
      </c>
      <c r="N20" s="10">
        <f>(M16+M18)/2/100/1000</f>
        <v>7.6824789525176121E-6</v>
      </c>
      <c r="O20" s="10">
        <f>(O6-O8)*1000</f>
        <v>0.18088706825380996</v>
      </c>
      <c r="P20" s="10">
        <f>(O16+O18)/2/100/1000</f>
        <v>6.7322508161993257E-6</v>
      </c>
      <c r="Q20" s="10">
        <f>(Q6-Q8)*1000</f>
        <v>-0.13469452568415363</v>
      </c>
      <c r="R20" s="10">
        <f>(Q16+Q18)/2/100/1000</f>
        <v>6.6828944787289401E-6</v>
      </c>
      <c r="S20" s="10">
        <f>(S6-S8)*1000</f>
        <v>2.8312616862535833E-2</v>
      </c>
      <c r="T20" s="10">
        <f>(S16+S18)/2/100/1000</f>
        <v>6.8022451136329212E-6</v>
      </c>
      <c r="U20" s="10">
        <f>(U6-U8)*1000</f>
        <v>0.78012253177917046</v>
      </c>
      <c r="V20" s="10">
        <f>(U16+U18)/2/100/1000</f>
        <v>-1.5233050601182185E-6</v>
      </c>
    </row>
    <row r="21" spans="2:22" x14ac:dyDescent="0.15">
      <c r="B21">
        <v>-0.22500000000000001</v>
      </c>
      <c r="C21">
        <v>120.24299999999999</v>
      </c>
      <c r="D21">
        <v>-61.101124828272198</v>
      </c>
      <c r="E21">
        <v>53.503996409284802</v>
      </c>
      <c r="G21" s="20"/>
      <c r="H21" s="10" t="s">
        <v>34</v>
      </c>
      <c r="I21" s="10">
        <f>(I9-I7)*1000</f>
        <v>-0.56089869664788239</v>
      </c>
      <c r="J21" s="10">
        <f>(I17+I19)/2/100/1000</f>
        <v>-2.5173179859905304E-6</v>
      </c>
      <c r="K21" s="10">
        <f>(K9-K7)*1000</f>
        <v>-0.19095505402333401</v>
      </c>
      <c r="L21" s="10">
        <f>(K17+K19)/2/100/1000</f>
        <v>1.287537051553045E-6</v>
      </c>
      <c r="M21" s="10">
        <f>(M9-M7)*1000</f>
        <v>-0.22846799336662116</v>
      </c>
      <c r="N21" s="10">
        <f>(M17+M19)/2/100/1000</f>
        <v>1.9207090842598972E-6</v>
      </c>
      <c r="O21" s="10">
        <f>(O9-O7)*1000</f>
        <v>0.29510369861895924</v>
      </c>
      <c r="P21" s="10">
        <f>(O17+O19)/2/100/1000</f>
        <v>3.8940840397572173E-7</v>
      </c>
      <c r="Q21" s="10">
        <f>(Q9-Q7)*1000</f>
        <v>0.23556075485942074</v>
      </c>
      <c r="R21" s="10">
        <f>(Q17+Q19)/2/100/1000</f>
        <v>1.3406740949761798E-6</v>
      </c>
      <c r="S21" s="10">
        <f>(S9-S7)*1000</f>
        <v>0.34799784911854204</v>
      </c>
      <c r="T21" s="10">
        <f>(S17+S19)/2/100/1000</f>
        <v>1.1511196148461521E-6</v>
      </c>
      <c r="U21" s="10">
        <f>(U9-U7)*1000</f>
        <v>1.5759893940980874E-2</v>
      </c>
      <c r="V21" s="10">
        <f>(U17+U19)/2/100/1000</f>
        <v>5.4608546697920699E-7</v>
      </c>
    </row>
    <row r="22" spans="2:22" x14ac:dyDescent="0.15">
      <c r="B22">
        <v>119.77500000000001</v>
      </c>
      <c r="C22">
        <v>120.24299999999999</v>
      </c>
      <c r="D22">
        <v>58.899270566737698</v>
      </c>
      <c r="E22">
        <v>53.281889392677797</v>
      </c>
      <c r="G22" s="20"/>
      <c r="H22" s="10" t="s">
        <v>35</v>
      </c>
      <c r="I22" s="10">
        <f>(I11-I10)*1000</f>
        <v>1.8061466875280985</v>
      </c>
      <c r="J22" s="10"/>
      <c r="K22" s="10">
        <f>(K11-K10)*1000</f>
        <v>-0.16979713171849653</v>
      </c>
      <c r="L22" s="10"/>
      <c r="M22" s="10">
        <f>(M11-M10)*1000</f>
        <v>-8.8458360920640189E-2</v>
      </c>
      <c r="N22" s="10"/>
      <c r="O22" s="10">
        <f>(O11-O10)*1000</f>
        <v>3.3824969534634874E-2</v>
      </c>
      <c r="P22" s="10"/>
      <c r="Q22" s="10">
        <f>(Q11-Q10)*1000</f>
        <v>-0.39996562395572255</v>
      </c>
      <c r="R22" s="10"/>
      <c r="S22" s="10">
        <f>(S11-S10)*1000</f>
        <v>-0.41690264956173451</v>
      </c>
      <c r="T22" s="10"/>
      <c r="U22" s="10">
        <f>(U11-U10)*1000</f>
        <v>0.29854249396521482</v>
      </c>
      <c r="V22" s="10"/>
    </row>
    <row r="23" spans="2:22" x14ac:dyDescent="0.15">
      <c r="B23">
        <v>119.77500000000001</v>
      </c>
      <c r="C23">
        <v>0.24299999999999999</v>
      </c>
      <c r="D23">
        <v>58.677066941558401</v>
      </c>
      <c r="E23">
        <v>-66.717921167326494</v>
      </c>
    </row>
    <row r="24" spans="2:22" x14ac:dyDescent="0.15">
      <c r="B24">
        <v>-0.22500000000000001</v>
      </c>
      <c r="C24">
        <v>0.24299999999999999</v>
      </c>
      <c r="D24">
        <v>-61.323463583510197</v>
      </c>
      <c r="E24">
        <v>-66.496049461582302</v>
      </c>
    </row>
    <row r="26" spans="2:22" x14ac:dyDescent="0.15">
      <c r="B26">
        <v>-0.22500000000000001</v>
      </c>
      <c r="C26">
        <v>120.24299999999999</v>
      </c>
      <c r="D26">
        <v>-61.365729177236098</v>
      </c>
      <c r="E26">
        <v>53.929482370332899</v>
      </c>
    </row>
    <row r="27" spans="2:22" x14ac:dyDescent="0.15">
      <c r="B27">
        <v>119.77500000000001</v>
      </c>
      <c r="C27">
        <v>120.24299999999999</v>
      </c>
      <c r="D27">
        <v>58.633905230117399</v>
      </c>
      <c r="E27">
        <v>53.425107529148498</v>
      </c>
    </row>
    <row r="28" spans="2:22" x14ac:dyDescent="0.15">
      <c r="B28">
        <v>119.77500000000001</v>
      </c>
      <c r="C28">
        <v>0.24299999999999999</v>
      </c>
      <c r="D28">
        <v>58.1293986037469</v>
      </c>
      <c r="E28">
        <v>-66.573773049781394</v>
      </c>
    </row>
    <row r="29" spans="2:22" x14ac:dyDescent="0.15">
      <c r="B29">
        <v>-0.22500000000000001</v>
      </c>
      <c r="C29">
        <v>0.24299999999999999</v>
      </c>
      <c r="D29">
        <v>-61.870208953404898</v>
      </c>
      <c r="E29">
        <v>-66.069746322403603</v>
      </c>
    </row>
    <row r="31" spans="2:22" x14ac:dyDescent="0.15">
      <c r="B31">
        <v>-0.22500000000000001</v>
      </c>
      <c r="C31">
        <v>120.24299999999999</v>
      </c>
      <c r="D31">
        <v>-61.306919160761701</v>
      </c>
      <c r="E31">
        <v>54.133261915693801</v>
      </c>
    </row>
    <row r="32" spans="2:22" x14ac:dyDescent="0.15">
      <c r="B32">
        <v>119.77500000000001</v>
      </c>
      <c r="C32">
        <v>120.24299999999999</v>
      </c>
      <c r="D32">
        <v>58.691651515702098</v>
      </c>
      <c r="E32">
        <v>54.765789420714398</v>
      </c>
    </row>
    <row r="33" spans="2:5" x14ac:dyDescent="0.15">
      <c r="B33">
        <v>119.77500000000001</v>
      </c>
      <c r="C33">
        <v>0.24299999999999999</v>
      </c>
      <c r="D33">
        <v>59.324006935902702</v>
      </c>
      <c r="E33">
        <v>-65.232591157894504</v>
      </c>
    </row>
    <row r="34" spans="2:5" x14ac:dyDescent="0.15">
      <c r="B34">
        <v>-0.22500000000000001</v>
      </c>
      <c r="C34">
        <v>0.24299999999999999</v>
      </c>
      <c r="D34">
        <v>-60.673783545802102</v>
      </c>
      <c r="E34">
        <v>-65.865130309099996</v>
      </c>
    </row>
    <row r="54" spans="4:8" x14ac:dyDescent="0.15">
      <c r="E54" t="s">
        <v>67</v>
      </c>
      <c r="G54" t="s">
        <v>68</v>
      </c>
    </row>
    <row r="55" spans="4:8" x14ac:dyDescent="0.15">
      <c r="D55">
        <v>1</v>
      </c>
      <c r="E55">
        <v>9.86</v>
      </c>
      <c r="F55">
        <v>0</v>
      </c>
      <c r="G55">
        <v>10.37</v>
      </c>
      <c r="H55">
        <v>11.52</v>
      </c>
    </row>
    <row r="56" spans="4:8" x14ac:dyDescent="0.15">
      <c r="D56">
        <v>2</v>
      </c>
      <c r="E56">
        <v>0</v>
      </c>
      <c r="F56">
        <v>12.8</v>
      </c>
      <c r="G56">
        <v>10.37</v>
      </c>
      <c r="H56">
        <v>11.52</v>
      </c>
    </row>
    <row r="57" spans="4:8" x14ac:dyDescent="0.15">
      <c r="D57">
        <v>3</v>
      </c>
      <c r="E57">
        <v>9.2200000000000006</v>
      </c>
      <c r="F57">
        <v>12.29</v>
      </c>
      <c r="G57">
        <v>10.11</v>
      </c>
      <c r="H57">
        <v>11.52</v>
      </c>
    </row>
    <row r="58" spans="4:8" x14ac:dyDescent="0.15">
      <c r="D58">
        <v>4</v>
      </c>
      <c r="E58">
        <v>9.4700000000000006</v>
      </c>
      <c r="F58">
        <v>12.8</v>
      </c>
      <c r="G58">
        <v>0</v>
      </c>
      <c r="H58">
        <v>11.52</v>
      </c>
    </row>
    <row r="59" spans="4:8" x14ac:dyDescent="0.15">
      <c r="D59">
        <v>5</v>
      </c>
      <c r="E59">
        <v>10.11</v>
      </c>
      <c r="F59">
        <v>12.29</v>
      </c>
      <c r="G59">
        <v>10.37</v>
      </c>
      <c r="H59">
        <v>11.39</v>
      </c>
    </row>
    <row r="60" spans="4:8" x14ac:dyDescent="0.15">
      <c r="D60">
        <v>6</v>
      </c>
      <c r="E60">
        <v>0</v>
      </c>
      <c r="F60">
        <v>11.9</v>
      </c>
      <c r="G60">
        <v>10.5</v>
      </c>
      <c r="H60">
        <v>11.52</v>
      </c>
    </row>
    <row r="61" spans="4:8" x14ac:dyDescent="0.15">
      <c r="D61">
        <v>7</v>
      </c>
      <c r="E61">
        <v>9.34</v>
      </c>
      <c r="F61">
        <v>12.54</v>
      </c>
      <c r="G61">
        <v>10.5</v>
      </c>
      <c r="H61">
        <v>11.39</v>
      </c>
    </row>
    <row r="62" spans="4:8" x14ac:dyDescent="0.15">
      <c r="D62">
        <v>8</v>
      </c>
      <c r="E62">
        <v>9.6</v>
      </c>
      <c r="F62">
        <v>12.16</v>
      </c>
      <c r="G62">
        <v>10.5</v>
      </c>
      <c r="H62">
        <v>0</v>
      </c>
    </row>
    <row r="63" spans="4:8" x14ac:dyDescent="0.15">
      <c r="D63">
        <v>9</v>
      </c>
      <c r="E63">
        <v>9.98</v>
      </c>
      <c r="F63">
        <v>0</v>
      </c>
      <c r="G63">
        <v>0</v>
      </c>
      <c r="H63">
        <v>0</v>
      </c>
    </row>
    <row r="64" spans="4:8" x14ac:dyDescent="0.15">
      <c r="E64">
        <f>SUM(E55:E63)/7</f>
        <v>9.6542857142857148</v>
      </c>
      <c r="F64">
        <f t="shared" ref="F64:H64" si="0">SUM(F55:F63)/7</f>
        <v>12.397142857142857</v>
      </c>
      <c r="G64">
        <f t="shared" si="0"/>
        <v>10.388571428571428</v>
      </c>
      <c r="H64">
        <f t="shared" si="0"/>
        <v>11.482857142857142</v>
      </c>
    </row>
    <row r="66" spans="3:9" x14ac:dyDescent="0.15">
      <c r="E66">
        <f>(F64-E64)/1000/2</f>
        <v>1.371428571428571E-3</v>
      </c>
      <c r="G66">
        <f>(H64-G64)/1000/2</f>
        <v>5.4714285714285715E-4</v>
      </c>
    </row>
    <row r="68" spans="3:9" x14ac:dyDescent="0.15">
      <c r="E68">
        <v>-1.651E-2</v>
      </c>
      <c r="G68">
        <v>0.1847</v>
      </c>
    </row>
    <row r="70" spans="3:9" x14ac:dyDescent="0.15">
      <c r="E70" s="12">
        <f>E68+E66</f>
        <v>-1.513857142857143E-2</v>
      </c>
      <c r="G70" s="11">
        <f>G68-G66</f>
        <v>0.18415285714285715</v>
      </c>
    </row>
    <row r="72" spans="3:9" x14ac:dyDescent="0.15">
      <c r="E72" s="11">
        <f>E70-0.0002</f>
        <v>-1.5338571428571431E-2</v>
      </c>
    </row>
    <row r="76" spans="3:9" x14ac:dyDescent="0.15">
      <c r="C76" s="15"/>
      <c r="D76" s="15" t="s">
        <v>75</v>
      </c>
      <c r="E76" s="15" t="s">
        <v>76</v>
      </c>
    </row>
    <row r="77" spans="3:9" x14ac:dyDescent="0.15">
      <c r="C77" s="15" t="s">
        <v>74</v>
      </c>
      <c r="D77" s="15">
        <v>-1.5338571428571431E-2</v>
      </c>
      <c r="E77" s="15">
        <v>0.18415285714285715</v>
      </c>
    </row>
    <row r="78" spans="3:9" x14ac:dyDescent="0.15">
      <c r="C78" s="15" t="s">
        <v>77</v>
      </c>
      <c r="D78" s="15">
        <v>1.0000047999999999</v>
      </c>
      <c r="E78" s="15">
        <v>1.0000024999999999</v>
      </c>
    </row>
    <row r="79" spans="3:9" x14ac:dyDescent="0.15">
      <c r="C79" s="14"/>
      <c r="D79" s="14"/>
      <c r="E79" s="14"/>
    </row>
    <row r="80" spans="3:9" x14ac:dyDescent="0.15">
      <c r="I80" s="12"/>
    </row>
  </sheetData>
  <mergeCells count="4">
    <mergeCell ref="G2:G5"/>
    <mergeCell ref="G6:G11"/>
    <mergeCell ref="G12:G15"/>
    <mergeCell ref="G16:G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A27" zoomScaleNormal="100" workbookViewId="0">
      <selection activeCell="C53" sqref="C53"/>
    </sheetView>
  </sheetViews>
  <sheetFormatPr defaultRowHeight="13.5" x14ac:dyDescent="0.15"/>
  <cols>
    <col min="14" max="15" width="12.75" bestFit="1" customWidth="1"/>
  </cols>
  <sheetData>
    <row r="1" spans="1:25" x14ac:dyDescent="0.15">
      <c r="A1">
        <v>-0.67500000000000004</v>
      </c>
      <c r="B1">
        <v>120.72799999999999</v>
      </c>
      <c r="C1">
        <v>-61.745246726354502</v>
      </c>
      <c r="D1">
        <v>54.902566159263102</v>
      </c>
    </row>
    <row r="2" spans="1:25" x14ac:dyDescent="0.15">
      <c r="A2">
        <v>119.325</v>
      </c>
      <c r="B2">
        <v>120.72799999999999</v>
      </c>
      <c r="C2">
        <v>58.253832750414603</v>
      </c>
      <c r="D2">
        <v>55.779047076419097</v>
      </c>
    </row>
    <row r="3" spans="1:25" x14ac:dyDescent="0.15">
      <c r="A3">
        <v>119.325</v>
      </c>
      <c r="B3">
        <v>0.72799999999999998</v>
      </c>
      <c r="C3">
        <v>59.130541356168699</v>
      </c>
      <c r="D3">
        <v>-64.218210519503003</v>
      </c>
      <c r="E3" s="3" t="s">
        <v>78</v>
      </c>
      <c r="F3" s="3"/>
      <c r="G3" s="3" t="s">
        <v>7</v>
      </c>
      <c r="H3" s="3" t="s">
        <v>8</v>
      </c>
      <c r="I3" s="3" t="s">
        <v>7</v>
      </c>
      <c r="J3" s="3" t="s">
        <v>8</v>
      </c>
      <c r="K3" s="3" t="s">
        <v>7</v>
      </c>
      <c r="L3" s="3" t="s">
        <v>8</v>
      </c>
      <c r="M3" s="3" t="s">
        <v>7</v>
      </c>
      <c r="N3" s="3" t="s">
        <v>8</v>
      </c>
      <c r="R3" s="3" t="s">
        <v>78</v>
      </c>
      <c r="S3" s="3"/>
      <c r="T3" s="3" t="s">
        <v>47</v>
      </c>
      <c r="U3" s="3" t="s">
        <v>48</v>
      </c>
      <c r="V3" s="3" t="s">
        <v>52</v>
      </c>
      <c r="W3" s="3" t="s">
        <v>53</v>
      </c>
      <c r="X3" s="3" t="s">
        <v>57</v>
      </c>
      <c r="Y3" s="3" t="s">
        <v>58</v>
      </c>
    </row>
    <row r="4" spans="1:25" ht="13.5" customHeight="1" x14ac:dyDescent="0.15">
      <c r="A4">
        <v>-0.67500000000000004</v>
      </c>
      <c r="B4">
        <v>0.72799999999999998</v>
      </c>
      <c r="C4">
        <v>-60.869285200001997</v>
      </c>
      <c r="D4">
        <v>-65.094089767962501</v>
      </c>
      <c r="E4" s="17" t="s">
        <v>9</v>
      </c>
      <c r="F4" s="4" t="s">
        <v>10</v>
      </c>
      <c r="G4">
        <v>-61.745246726354502</v>
      </c>
      <c r="H4">
        <v>54.902566159263102</v>
      </c>
      <c r="I4" s="5">
        <v>61.242968161457199</v>
      </c>
      <c r="J4" s="5">
        <v>-55.262619716601698</v>
      </c>
      <c r="K4" s="5">
        <v>61.242886241106397</v>
      </c>
      <c r="L4" s="5">
        <v>-55.262632117857301</v>
      </c>
      <c r="M4" s="5">
        <v>61.242861017745199</v>
      </c>
      <c r="N4" s="5">
        <v>-55.262681799194901</v>
      </c>
      <c r="R4" s="21" t="s">
        <v>9</v>
      </c>
      <c r="S4" s="4" t="s">
        <v>10</v>
      </c>
      <c r="T4">
        <v>-59.6040871925305</v>
      </c>
      <c r="U4">
        <v>54.302281111718301</v>
      </c>
      <c r="V4">
        <v>-59.603956475320302</v>
      </c>
      <c r="W4">
        <v>54.302139892359598</v>
      </c>
      <c r="X4">
        <v>-63.945900565782601</v>
      </c>
      <c r="Y4">
        <v>55.667220028160301</v>
      </c>
    </row>
    <row r="5" spans="1:25" x14ac:dyDescent="0.15">
      <c r="E5" s="17"/>
      <c r="F5" s="4" t="s">
        <v>11</v>
      </c>
      <c r="G5">
        <v>58.253832750414603</v>
      </c>
      <c r="H5">
        <v>55.779047076419097</v>
      </c>
      <c r="I5" s="5">
        <v>-58.759026133495396</v>
      </c>
      <c r="J5" s="5">
        <v>-55.308788582329797</v>
      </c>
      <c r="K5" s="5">
        <v>-58.7589649548597</v>
      </c>
      <c r="L5" s="5">
        <v>-55.308744771876398</v>
      </c>
      <c r="M5" s="5">
        <v>-58.758899837906398</v>
      </c>
      <c r="N5" s="5">
        <v>-55.308764504413197</v>
      </c>
      <c r="R5" s="22"/>
      <c r="S5" s="4" t="s">
        <v>11</v>
      </c>
      <c r="T5">
        <v>60.397139989853997</v>
      </c>
      <c r="U5">
        <v>54.526383547732998</v>
      </c>
      <c r="V5">
        <v>60.397124142373798</v>
      </c>
      <c r="W5">
        <v>54.526399777779901</v>
      </c>
      <c r="X5">
        <v>56.055406535191501</v>
      </c>
      <c r="Y5">
        <v>55.774046956741202</v>
      </c>
    </row>
    <row r="6" spans="1:25" x14ac:dyDescent="0.15">
      <c r="A6" s="5">
        <v>61.242968161457199</v>
      </c>
      <c r="B6" s="5">
        <v>-55.262619716601698</v>
      </c>
      <c r="E6" s="17"/>
      <c r="F6" s="4" t="s">
        <v>12</v>
      </c>
      <c r="G6">
        <v>59.130541356168699</v>
      </c>
      <c r="H6">
        <v>-64.218210519503003</v>
      </c>
      <c r="I6" s="5">
        <v>-58.805631148103998</v>
      </c>
      <c r="J6" s="5">
        <v>64.691537355953201</v>
      </c>
      <c r="K6" s="5">
        <v>-58.805566450552902</v>
      </c>
      <c r="L6" s="5">
        <v>64.691772688494495</v>
      </c>
      <c r="M6" s="5">
        <v>-58.805690010423703</v>
      </c>
      <c r="N6" s="5">
        <v>64.691543949180499</v>
      </c>
      <c r="R6" s="22"/>
      <c r="S6" s="4" t="s">
        <v>12</v>
      </c>
      <c r="T6">
        <v>60.620964508508798</v>
      </c>
      <c r="U6">
        <v>-65.473883927966895</v>
      </c>
      <c r="V6">
        <v>60.620925985077001</v>
      </c>
      <c r="W6">
        <v>-65.473990238272194</v>
      </c>
      <c r="X6">
        <v>56.160087155769801</v>
      </c>
      <c r="Y6">
        <v>-64.226089329168005</v>
      </c>
    </row>
    <row r="7" spans="1:25" x14ac:dyDescent="0.15">
      <c r="A7" s="5">
        <v>-58.759026133495396</v>
      </c>
      <c r="B7" s="5">
        <v>-55.308788582329797</v>
      </c>
      <c r="E7" s="17"/>
      <c r="F7" s="4" t="s">
        <v>13</v>
      </c>
      <c r="G7">
        <v>-60.869285200001997</v>
      </c>
      <c r="H7">
        <v>-65.094089767962501</v>
      </c>
      <c r="I7" s="5">
        <v>61.197077586904598</v>
      </c>
      <c r="J7" s="5">
        <v>64.737081700846005</v>
      </c>
      <c r="K7" s="5">
        <v>61.197206760371699</v>
      </c>
      <c r="L7" s="5">
        <v>64.737070578370407</v>
      </c>
      <c r="M7" s="5">
        <v>61.197088361435597</v>
      </c>
      <c r="N7" s="5">
        <v>64.7371567984314</v>
      </c>
      <c r="R7" s="23"/>
      <c r="S7" s="4" t="s">
        <v>13</v>
      </c>
      <c r="T7">
        <v>-59.379997462938903</v>
      </c>
      <c r="U7">
        <v>-65.698190770293095</v>
      </c>
      <c r="V7">
        <v>-59.380178553337103</v>
      </c>
      <c r="W7">
        <v>-65.698447291022802</v>
      </c>
      <c r="X7">
        <v>-63.839969088865203</v>
      </c>
      <c r="Y7">
        <v>-64.331771504809197</v>
      </c>
    </row>
    <row r="8" spans="1:25" ht="13.5" customHeight="1" x14ac:dyDescent="0.15">
      <c r="A8" s="5">
        <v>-58.805631148103998</v>
      </c>
      <c r="B8" s="5">
        <v>64.691537355953201</v>
      </c>
      <c r="E8" s="18" t="s">
        <v>14</v>
      </c>
      <c r="F8" s="6" t="s">
        <v>15</v>
      </c>
      <c r="G8" s="6">
        <f>SQRT((G4-G5)^2+(H4-H5)^2)</f>
        <v>120.00228037029167</v>
      </c>
      <c r="H8" s="6" t="s">
        <v>16</v>
      </c>
      <c r="I8" s="6">
        <f>SQRT((I4-I5)^2+(J4-J5)^2)</f>
        <v>120.00200317632201</v>
      </c>
      <c r="J8" s="6" t="s">
        <v>16</v>
      </c>
      <c r="K8" s="6">
        <f>SQRT((K4-K5)^2+(L4-L5)^2)</f>
        <v>120.00186005573268</v>
      </c>
      <c r="L8" s="6" t="s">
        <v>16</v>
      </c>
      <c r="M8" s="6">
        <f>SQRT((M4-M5)^2+(N4-N5)^2)</f>
        <v>120.00176970392027</v>
      </c>
      <c r="N8" s="6" t="s">
        <v>16</v>
      </c>
      <c r="R8" s="24" t="s">
        <v>14</v>
      </c>
      <c r="S8" s="6" t="s">
        <v>15</v>
      </c>
      <c r="T8" s="6">
        <f>SQRT((T4-T5)^2+(U4-U5)^2)</f>
        <v>120.00143643798637</v>
      </c>
      <c r="U8" s="6" t="s">
        <v>49</v>
      </c>
      <c r="V8" s="6">
        <f>SQRT((V4-V5)^2+(W4-W5)^2)</f>
        <v>120.00129016769165</v>
      </c>
      <c r="W8" s="6" t="s">
        <v>54</v>
      </c>
      <c r="X8" s="6">
        <f>SQRT((X4-X5)^2+(Y4-Y5)^2)</f>
        <v>120.0013546504162</v>
      </c>
      <c r="Y8" s="6" t="s">
        <v>59</v>
      </c>
    </row>
    <row r="9" spans="1:25" x14ac:dyDescent="0.15">
      <c r="A9" s="5">
        <v>61.197077586904598</v>
      </c>
      <c r="B9" s="5">
        <v>64.737081700846005</v>
      </c>
      <c r="E9" s="18"/>
      <c r="F9" s="6" t="s">
        <v>17</v>
      </c>
      <c r="G9" s="6">
        <f>SQRT((G5-G6)^2+(H5-H6)^2)</f>
        <v>120.00046020129042</v>
      </c>
      <c r="H9" s="7" t="s">
        <v>18</v>
      </c>
      <c r="I9" s="6">
        <f>SQRT((I5-I6)^2+(J5-J6)^2)</f>
        <v>120.00033498837219</v>
      </c>
      <c r="J9" s="7" t="s">
        <v>18</v>
      </c>
      <c r="K9" s="6">
        <f>SQRT((K5-K6)^2+(L5-L6)^2)</f>
        <v>120.00052650907905</v>
      </c>
      <c r="L9" s="7" t="s">
        <v>18</v>
      </c>
      <c r="M9" s="6">
        <f>SQRT((M5-M6)^2+(N5-N6)^2)</f>
        <v>120.0003175757376</v>
      </c>
      <c r="N9" s="7" t="s">
        <v>18</v>
      </c>
      <c r="R9" s="25"/>
      <c r="S9" s="6" t="s">
        <v>17</v>
      </c>
      <c r="T9" s="6">
        <f>SQRT((T5-T6)^2+(U5-U6)^2)</f>
        <v>120.00047621428288</v>
      </c>
      <c r="U9" s="7" t="s">
        <v>50</v>
      </c>
      <c r="V9" s="6">
        <f>SQRT((V5-V6)^2+(W5-W6)^2)</f>
        <v>120.00059871212898</v>
      </c>
      <c r="W9" s="7" t="s">
        <v>55</v>
      </c>
      <c r="X9" s="6">
        <f>SQRT((X5-X6)^2+(Y5-Y6)^2)</f>
        <v>120.00018194431668</v>
      </c>
      <c r="Y9" s="7" t="s">
        <v>60</v>
      </c>
    </row>
    <row r="10" spans="1:25" x14ac:dyDescent="0.15">
      <c r="A10" s="5"/>
      <c r="B10" s="5"/>
      <c r="E10" s="18"/>
      <c r="F10" s="6" t="s">
        <v>19</v>
      </c>
      <c r="G10" s="6">
        <f>SQRT((G6-G7)^2+(H6-H7)^2)</f>
        <v>120.00302303679241</v>
      </c>
      <c r="H10" s="7"/>
      <c r="I10" s="6">
        <f>SQRT((I6-I7)^2+(J6-J7)^2)</f>
        <v>120.00271737767716</v>
      </c>
      <c r="J10" s="7"/>
      <c r="K10" s="6">
        <f>SQRT((K6-K7)^2+(L6-L7)^2)</f>
        <v>120.00278176030517</v>
      </c>
      <c r="L10" s="7"/>
      <c r="M10" s="6">
        <f>SQRT((M6-M7)^2+(N6-N7)^2)</f>
        <v>120.00278704054169</v>
      </c>
      <c r="N10" s="7"/>
      <c r="R10" s="25"/>
      <c r="S10" s="6" t="s">
        <v>19</v>
      </c>
      <c r="T10" s="6">
        <f>SQRT((T6-T7)^2+(U6-U7)^2)</f>
        <v>120.00117160941535</v>
      </c>
      <c r="U10" s="7"/>
      <c r="V10" s="6">
        <f>SQRT((V6-V7)^2+(W6-W7)^2)</f>
        <v>120.0013144570005</v>
      </c>
      <c r="W10" s="7"/>
      <c r="X10" s="6">
        <f>SQRT((X6-X7)^2+(Y6-Y7)^2)</f>
        <v>120.00010278094688</v>
      </c>
      <c r="Y10" s="7"/>
    </row>
    <row r="11" spans="1:25" x14ac:dyDescent="0.15">
      <c r="A11" s="5"/>
      <c r="B11" s="5"/>
      <c r="E11" s="18"/>
      <c r="F11" s="6" t="s">
        <v>20</v>
      </c>
      <c r="G11" s="6">
        <f>SQRT((G4-G7)^2+(H4-H7)^2)</f>
        <v>119.99985309287932</v>
      </c>
      <c r="H11" s="7" t="s">
        <v>21</v>
      </c>
      <c r="I11" s="6">
        <f>SQRT((I4-I7)^2+(J4-J7)^2)</f>
        <v>119.99971019223936</v>
      </c>
      <c r="J11" s="7" t="s">
        <v>21</v>
      </c>
      <c r="K11" s="6">
        <f>SQRT((K4-K7)^2+(L4-L7)^2)</f>
        <v>119.99971139047793</v>
      </c>
      <c r="L11" s="7" t="s">
        <v>21</v>
      </c>
      <c r="M11" s="6">
        <f>SQRT((M4-M7)^2+(N4-N7)^2)</f>
        <v>119.99984732737134</v>
      </c>
      <c r="N11" s="7" t="s">
        <v>21</v>
      </c>
      <c r="R11" s="25"/>
      <c r="S11" s="6" t="s">
        <v>20</v>
      </c>
      <c r="T11" s="6">
        <f>SQRT((T4-T7)^2+(U4-U7)^2)</f>
        <v>120.00068111520166</v>
      </c>
      <c r="U11" s="7" t="s">
        <v>51</v>
      </c>
      <c r="V11" s="6">
        <f>SQRT((V4-V7)^2+(W4-W7)^2)</f>
        <v>120.00079583450656</v>
      </c>
      <c r="W11" s="7" t="s">
        <v>56</v>
      </c>
      <c r="X11" s="6">
        <f>SQRT((X4-X7)^2+(Y4-Y7)^2)</f>
        <v>119.99903828951084</v>
      </c>
      <c r="Y11" s="7" t="s">
        <v>61</v>
      </c>
    </row>
    <row r="12" spans="1:25" x14ac:dyDescent="0.15">
      <c r="A12" s="5">
        <v>61.242886241106397</v>
      </c>
      <c r="B12" s="5">
        <v>-55.262632117857301</v>
      </c>
      <c r="E12" s="18"/>
      <c r="F12" s="6" t="s">
        <v>22</v>
      </c>
      <c r="G12" s="6">
        <f>SQRT((G5-G7)^2+(H5-H7)^2)</f>
        <v>169.70749082120525</v>
      </c>
      <c r="H12" s="8">
        <v>120</v>
      </c>
      <c r="I12" s="6">
        <f>SQRT((I5-I7)^2+(J5-J7)^2)</f>
        <v>169.7070351865957</v>
      </c>
      <c r="J12" s="8">
        <v>120</v>
      </c>
      <c r="K12" s="6">
        <f>SQRT((K5-K7)^2+(L5-L7)^2)</f>
        <v>169.70704439026576</v>
      </c>
      <c r="L12" s="8">
        <v>120</v>
      </c>
      <c r="M12" s="6">
        <f>SQRT((M5-M7)^2+(N5-N7)^2)</f>
        <v>169.70698962131593</v>
      </c>
      <c r="N12" s="8">
        <v>120</v>
      </c>
      <c r="R12" s="25"/>
      <c r="S12" s="6" t="s">
        <v>22</v>
      </c>
      <c r="T12" s="6">
        <f>SQRT((T5-T7)^2+(U5-U7)^2)</f>
        <v>169.70713280924826</v>
      </c>
      <c r="U12" s="8">
        <v>120</v>
      </c>
      <c r="V12" s="6">
        <f>SQRT((V5-V7)^2+(W5-W7)^2)</f>
        <v>169.70744265876189</v>
      </c>
      <c r="W12" s="8">
        <v>120</v>
      </c>
      <c r="X12" s="6">
        <f>SQRT((X5-X7)^2+(Y5-Y7)^2)</f>
        <v>169.7065370701805</v>
      </c>
      <c r="Y12" s="8">
        <v>120</v>
      </c>
    </row>
    <row r="13" spans="1:25" x14ac:dyDescent="0.15">
      <c r="A13" s="5">
        <v>-58.7589649548597</v>
      </c>
      <c r="B13" s="5">
        <v>-55.308744771876398</v>
      </c>
      <c r="E13" s="18"/>
      <c r="F13" s="6" t="s">
        <v>23</v>
      </c>
      <c r="G13" s="6">
        <f>SQRT((G4-G6)^2+(H4-H6)^2)</f>
        <v>169.70773577277944</v>
      </c>
      <c r="H13" s="6">
        <v>120</v>
      </c>
      <c r="I13" s="6">
        <f>SQRT((I4-I6)^2+(J4-J6)^2)</f>
        <v>169.70758968052888</v>
      </c>
      <c r="J13" s="6">
        <v>120</v>
      </c>
      <c r="K13" s="6">
        <f>SQRT((K4-K6)^2+(L4-L6)^2)</f>
        <v>169.7076610707592</v>
      </c>
      <c r="L13" s="6">
        <v>120</v>
      </c>
      <c r="M13" s="6">
        <f>SQRT((M4-M6)^2+(N4-N6)^2)</f>
        <v>169.70760406904304</v>
      </c>
      <c r="N13" s="6">
        <v>120</v>
      </c>
      <c r="R13" s="26"/>
      <c r="S13" s="6" t="s">
        <v>23</v>
      </c>
      <c r="T13" s="6">
        <f>SQRT((T4-T6)^2+(U4-U6)^2)</f>
        <v>169.70678468503101</v>
      </c>
      <c r="U13" s="6">
        <v>120</v>
      </c>
      <c r="V13" s="6">
        <f>SQRT((V4-V6)^2+(W4-W6)^2)</f>
        <v>169.7066401520176</v>
      </c>
      <c r="W13" s="6">
        <v>120</v>
      </c>
      <c r="X13" s="6">
        <f>SQRT((X4-X6)^2+(Y4-Y6)^2)</f>
        <v>169.70519707781997</v>
      </c>
      <c r="Y13" s="6">
        <v>120</v>
      </c>
    </row>
    <row r="14" spans="1:25" ht="13.5" customHeight="1" x14ac:dyDescent="0.15">
      <c r="A14" s="5">
        <v>-58.805566450552902</v>
      </c>
      <c r="B14" s="5">
        <v>64.691772688494495</v>
      </c>
      <c r="E14" s="19" t="s">
        <v>24</v>
      </c>
      <c r="F14" s="9" t="s">
        <v>25</v>
      </c>
      <c r="G14" s="9">
        <f>(90-ACOS((G8^2+G11^2-G12^2)/(2*G8*G11))*180/PI())*3600</f>
        <v>-0.8623179981782414</v>
      </c>
      <c r="H14" s="9"/>
      <c r="I14" s="9">
        <f>(90-ACOS((I8^2+I11^2-I12^2)/(2*I8*I11))*180/PI())*3600</f>
        <v>-0.47683211005278281</v>
      </c>
      <c r="J14" s="9"/>
      <c r="K14" s="9">
        <f>(90-ACOS((K8^2+K11^2-K12^2)/(2*K8*K11))*180/PI())*3600</f>
        <v>-0.74315266767257526</v>
      </c>
      <c r="L14" s="9"/>
      <c r="M14" s="9">
        <f>(90-ACOS((M8^2+M11^2-M12^2)/(2*M8*M11))*180/PI())*3600</f>
        <v>-0.53166661724048936</v>
      </c>
      <c r="N14" s="9"/>
      <c r="R14" s="27" t="s">
        <v>24</v>
      </c>
      <c r="S14" s="9" t="s">
        <v>25</v>
      </c>
      <c r="T14" s="9">
        <f>(90-ACOS((T8^2+T11^2-T12^2)/(2*T8*T11))*180/PI())*3600</f>
        <v>-1.9416075684830503E-2</v>
      </c>
      <c r="U14" s="9"/>
      <c r="V14" s="9">
        <f>(90-ACOS((V8^2+V11^2-V12^2)/(2*V8*V11))*180/PI())*3600</f>
        <v>-0.82684215933568339</v>
      </c>
      <c r="W14" s="9"/>
      <c r="X14" s="9">
        <f>(90-ACOS((X8^2+X11^2-X12^2)/(2*X8*X11))*180/PI())*3600</f>
        <v>-1.5356365264835858</v>
      </c>
      <c r="Y14" s="9"/>
    </row>
    <row r="15" spans="1:25" x14ac:dyDescent="0.15">
      <c r="A15" s="5">
        <v>61.197206760371699</v>
      </c>
      <c r="B15" s="5">
        <v>64.737070578370407</v>
      </c>
      <c r="E15" s="19"/>
      <c r="F15" s="9" t="s">
        <v>26</v>
      </c>
      <c r="G15" s="9">
        <f>(90-ACOS((G8^2+G9^2-G13^2)/(2*G8*G9))*180/PI())*3600</f>
        <v>-0.41422851151082796</v>
      </c>
      <c r="H15" s="9"/>
      <c r="I15" s="9">
        <f>(90-ACOS((I8^2+I9^2-I13^2)/(2*I8*I9))*180/PI())*3600</f>
        <v>-0.75078585110190943</v>
      </c>
      <c r="J15" s="9"/>
      <c r="K15" s="9">
        <f>(90-ACOS((K8^2+K9^2-K13^2)/(2*K8*K9))*180/PI())*3600</f>
        <v>-0.84113412964370582</v>
      </c>
      <c r="L15" s="9"/>
      <c r="M15" s="9">
        <f>(90-ACOS((M8^2+M9^2-M13^2)/(2*M8*M9))*180/PI())*3600</f>
        <v>-1.2170020971268514</v>
      </c>
      <c r="N15" s="9"/>
      <c r="R15" s="28"/>
      <c r="S15" s="9" t="s">
        <v>26</v>
      </c>
      <c r="T15" s="9">
        <f>(90-ACOS((T8^2+T9^2-T13^2)/(2*T8*T9))*180/PI())*3600</f>
        <v>0.47462138549576594</v>
      </c>
      <c r="U15" s="9"/>
      <c r="V15" s="9">
        <f>(90-ACOS((V8^2+V9^2-V13^2)/(2*V8*V9))*180/PI())*3600</f>
        <v>0.7850937575824446</v>
      </c>
      <c r="W15" s="9"/>
      <c r="X15" s="9">
        <f>(90-ACOS((X8^2+X9^2-X13^2)/(2*X8*X9))*180/PI())*3600</f>
        <v>3.6874331088597501</v>
      </c>
      <c r="Y15" s="9"/>
    </row>
    <row r="16" spans="1:25" x14ac:dyDescent="0.15">
      <c r="A16" s="5"/>
      <c r="B16" s="5"/>
      <c r="E16" s="19"/>
      <c r="F16" s="9" t="s">
        <v>27</v>
      </c>
      <c r="G16" s="9">
        <f>(90-ACOS((G9^2+G10^2-G12^2)/(2*G9*G10))*180/PI())*3600</f>
        <v>1.4577460997543312</v>
      </c>
      <c r="H16" s="9"/>
      <c r="I16" s="9">
        <f>(90-ACOS((I9^2+I10^2-I12^2)/(2*I9*I10))*180/PI())*3600</f>
        <v>1.8247061611191384</v>
      </c>
      <c r="J16" s="9"/>
      <c r="K16" s="9">
        <f>(90-ACOS((K9^2+K10^2-K12^2)/(2*K9*K10))*180/PI())*3600</f>
        <v>2.24218694437468</v>
      </c>
      <c r="L16" s="9"/>
      <c r="M16" s="9">
        <f>(90-ACOS((M9^2+M10^2-M12^2)/(2*M9*M10))*180/PI())*3600</f>
        <v>2.0252778210078759</v>
      </c>
      <c r="N16" s="9"/>
      <c r="R16" s="28"/>
      <c r="S16" s="9" t="s">
        <v>27</v>
      </c>
      <c r="T16" s="9">
        <f>(90-ACOS((T9^2+T10^2-T12^2)/(2*T9*T10))*180/PI())*3600</f>
        <v>-0.82681722793154222</v>
      </c>
      <c r="U16" s="9"/>
      <c r="V16" s="9">
        <f>(90-ACOS((V9^2+V10^2-V12^2)/(2*V9*V10))*180/PI())*3600</f>
        <v>-1.1239182916312984</v>
      </c>
      <c r="W16" s="9"/>
      <c r="X16" s="9">
        <f>(90-ACOS((X9^2+X10^2-X12^2)/(2*X9*X10))*180/PI())*3600</f>
        <v>-1.721664228756481</v>
      </c>
      <c r="Y16" s="9"/>
    </row>
    <row r="17" spans="1:25" x14ac:dyDescent="0.15">
      <c r="A17" s="5"/>
      <c r="B17" s="5"/>
      <c r="E17" s="19"/>
      <c r="F17" s="9" t="s">
        <v>28</v>
      </c>
      <c r="G17" s="9">
        <f>(90-ACOS((G11^2+G10^2-G13^2)/(2*G11*G10))/PI()*180)*3600</f>
        <v>-0.18119958996294372</v>
      </c>
      <c r="H17" s="9"/>
      <c r="I17" s="9">
        <f>(90-ACOS((I11^2+I10^2-I13^2)/(2*I11*I10))/PI()*180)*3600</f>
        <v>-0.59708820006676433</v>
      </c>
      <c r="J17" s="9"/>
      <c r="K17" s="9">
        <f>(90-ACOS((K11^2+K10^2-K13^2)/(2*K11*K10))/PI()*180)*3600</f>
        <v>-0.65790014726303525</v>
      </c>
      <c r="L17" s="9"/>
      <c r="M17" s="9">
        <f>(90-ACOS((M11^2+M10^2-M13^2)/(2*M11*M10))/PI()*180)*3600</f>
        <v>-0.27660910633358071</v>
      </c>
      <c r="N17" s="9"/>
      <c r="R17" s="29"/>
      <c r="S17" s="9" t="s">
        <v>28</v>
      </c>
      <c r="T17" s="9">
        <f>(90-ACOS((T11^2+T10^2-T13^2)/(2*T11*T10))/PI()*180)*3600</f>
        <v>0.37161191812060679</v>
      </c>
      <c r="U17" s="9"/>
      <c r="V17" s="9">
        <f>(90-ACOS((V11^2+V10^2-V13^2)/(2*V11*V10))/PI()*180)*3600</f>
        <v>1.16566669323106</v>
      </c>
      <c r="W17" s="9"/>
      <c r="X17" s="9">
        <f>(90-ACOS((X11^2+X10^2-X13^2)/(2*X11*X10))/PI()*180)*3600</f>
        <v>-0.43013235341504696</v>
      </c>
      <c r="Y17" s="9"/>
    </row>
    <row r="18" spans="1:25" x14ac:dyDescent="0.15">
      <c r="A18" s="5">
        <v>61.242861017745199</v>
      </c>
      <c r="B18" s="5">
        <v>-55.262681799194901</v>
      </c>
      <c r="E18" s="20" t="s">
        <v>29</v>
      </c>
      <c r="F18" s="10" t="s">
        <v>36</v>
      </c>
      <c r="G18" s="4">
        <f>(G8-H12)*1000</f>
        <v>2.2803702916718294</v>
      </c>
      <c r="H18" s="10"/>
      <c r="I18" s="4">
        <f>(I8-J12)*1000</f>
        <v>2.0031763220060839</v>
      </c>
      <c r="J18" s="10"/>
      <c r="K18" s="4">
        <f>(K8-L12)*1000</f>
        <v>1.8600557326777789</v>
      </c>
      <c r="L18" s="10"/>
      <c r="M18" s="4">
        <f>(M8-N12)*1000</f>
        <v>1.7697039202744236</v>
      </c>
      <c r="N18" s="10"/>
      <c r="R18" s="30" t="s">
        <v>29</v>
      </c>
      <c r="S18" s="10" t="s">
        <v>36</v>
      </c>
      <c r="T18" s="4">
        <f>(T8-U12)*1000</f>
        <v>1.43643798637072</v>
      </c>
      <c r="U18" s="10"/>
      <c r="V18" s="4">
        <f>(V8-W12)*1000</f>
        <v>1.2901676916499127</v>
      </c>
      <c r="W18" s="10"/>
      <c r="X18" s="4">
        <f>(X8-Y12)*1000</f>
        <v>1.3546504162036399</v>
      </c>
      <c r="Y18" s="10"/>
    </row>
    <row r="19" spans="1:25" x14ac:dyDescent="0.15">
      <c r="A19" s="5">
        <v>-58.758899837906398</v>
      </c>
      <c r="B19" s="5">
        <v>-55.308764504413197</v>
      </c>
      <c r="E19" s="20"/>
      <c r="F19" s="10" t="s">
        <v>30</v>
      </c>
      <c r="G19" s="4">
        <f>(G9-H13)*1000</f>
        <v>0.46020129042290137</v>
      </c>
      <c r="H19" s="10"/>
      <c r="I19" s="4">
        <f>(I9-J13)*1000</f>
        <v>0.3349883721881497</v>
      </c>
      <c r="J19" s="10"/>
      <c r="K19" s="4">
        <f>(K9-L13)*1000</f>
        <v>0.52650907905160693</v>
      </c>
      <c r="L19" s="10"/>
      <c r="M19" s="4">
        <f>(M9-N13)*1000</f>
        <v>0.31757573759705338</v>
      </c>
      <c r="N19" s="10"/>
      <c r="R19" s="31"/>
      <c r="S19" s="10" t="s">
        <v>30</v>
      </c>
      <c r="T19" s="4">
        <f>(T9-U13)*1000</f>
        <v>0.4762142828838023</v>
      </c>
      <c r="U19" s="10"/>
      <c r="V19" s="4">
        <f>(V9-W13)*1000</f>
        <v>0.59871212897633086</v>
      </c>
      <c r="W19" s="10"/>
      <c r="X19" s="4">
        <f>(X9-Y13)*1000</f>
        <v>0.18194431667950539</v>
      </c>
      <c r="Y19" s="10"/>
    </row>
    <row r="20" spans="1:25" x14ac:dyDescent="0.15">
      <c r="A20" s="5">
        <v>-58.805690010423703</v>
      </c>
      <c r="B20" s="5">
        <v>64.691543949180499</v>
      </c>
      <c r="E20" s="20"/>
      <c r="F20" s="10" t="s">
        <v>31</v>
      </c>
      <c r="G20" s="4">
        <f>(G10-H12)*1000</f>
        <v>3.0230367924133361</v>
      </c>
      <c r="H20" s="10"/>
      <c r="I20" s="4">
        <f>(I10-J12)*1000</f>
        <v>2.7173776771576286</v>
      </c>
      <c r="J20" s="10"/>
      <c r="K20" s="4">
        <f>(K10-L12)*1000</f>
        <v>2.7817603051687456</v>
      </c>
      <c r="L20" s="10"/>
      <c r="M20" s="4">
        <f>(M10-N12)*1000</f>
        <v>2.7870405416905442</v>
      </c>
      <c r="N20" s="10"/>
      <c r="R20" s="31"/>
      <c r="S20" s="10" t="s">
        <v>31</v>
      </c>
      <c r="T20" s="4">
        <f>(T10-U12)*1000</f>
        <v>1.1716094153513268</v>
      </c>
      <c r="U20" s="10"/>
      <c r="V20" s="4">
        <f>(V10-W12)*1000</f>
        <v>1.3144570005039213</v>
      </c>
      <c r="W20" s="10"/>
      <c r="X20" s="4">
        <f>(X10-Y12)*1000</f>
        <v>0.10278094687521389</v>
      </c>
      <c r="Y20" s="10"/>
    </row>
    <row r="21" spans="1:25" x14ac:dyDescent="0.15">
      <c r="A21" s="5">
        <v>61.197088361435597</v>
      </c>
      <c r="B21" s="5">
        <v>64.7371567984314</v>
      </c>
      <c r="E21" s="20"/>
      <c r="F21" s="10" t="s">
        <v>32</v>
      </c>
      <c r="G21" s="4">
        <f>(G11-H13)*1000</f>
        <v>-0.14690712067988443</v>
      </c>
      <c r="H21" s="10"/>
      <c r="I21" s="4">
        <f>(I11-J13)*1000</f>
        <v>-0.28980776063747271</v>
      </c>
      <c r="J21" s="10"/>
      <c r="K21" s="4">
        <f>(K11-L13)*1000</f>
        <v>-0.2886095220731022</v>
      </c>
      <c r="L21" s="10"/>
      <c r="M21" s="4">
        <f>(M11-N13)*1000</f>
        <v>-0.15267262865847897</v>
      </c>
      <c r="N21" s="10"/>
      <c r="O21">
        <f>O22/2</f>
        <v>1.201407598941273E-5</v>
      </c>
      <c r="P21" s="16">
        <f>1-O21</f>
        <v>0.99998798592401061</v>
      </c>
      <c r="R21" s="31"/>
      <c r="S21" s="10" t="s">
        <v>32</v>
      </c>
      <c r="T21" s="4">
        <f>(T11-U13)*1000</f>
        <v>0.68111520165814454</v>
      </c>
      <c r="U21" s="10"/>
      <c r="V21" s="4">
        <f>(V11-W13)*1000</f>
        <v>0.79583450656173227</v>
      </c>
      <c r="W21" s="10"/>
      <c r="X21" s="4">
        <f>(X11-Y13)*1000</f>
        <v>-0.96171048916460222</v>
      </c>
      <c r="Y21" s="10"/>
    </row>
    <row r="22" spans="1:25" x14ac:dyDescent="0.15">
      <c r="E22" s="20"/>
      <c r="F22" s="10" t="s">
        <v>33</v>
      </c>
      <c r="G22" s="10">
        <f>(G8-G10)*1000</f>
        <v>-0.74266650074150675</v>
      </c>
      <c r="H22" s="10">
        <f>(G18+G20)/2/100/1000</f>
        <v>2.6517035420425826E-5</v>
      </c>
      <c r="I22" s="10">
        <f>(I8-I10)*1000</f>
        <v>-0.7142013551515447</v>
      </c>
      <c r="J22" s="10">
        <f>(I18+I20)/2/100/1000</f>
        <v>2.3602769995818563E-5</v>
      </c>
      <c r="K22" s="10">
        <f>(K8-K10)*1000</f>
        <v>-0.92170457249096671</v>
      </c>
      <c r="L22" s="10">
        <f>(K18+K20)/2/100/1000</f>
        <v>2.3209080189232622E-5</v>
      </c>
      <c r="M22" s="10">
        <f>(M8-M10)*1000</f>
        <v>-1.0173366214161206</v>
      </c>
      <c r="N22" s="10">
        <f>(M18+M20)/2/100/1000</f>
        <v>2.2783722309824839E-5</v>
      </c>
      <c r="O22">
        <f>AVERAGEA(H22,J22,L22,N22)</f>
        <v>2.4028151978825461E-5</v>
      </c>
      <c r="P22" s="12">
        <f>1-O22</f>
        <v>0.99997597184802123</v>
      </c>
      <c r="R22" s="31"/>
      <c r="S22" s="10" t="s">
        <v>33</v>
      </c>
      <c r="T22" s="10">
        <f>(T8-T10)*1000</f>
        <v>0.26482857101939317</v>
      </c>
      <c r="U22" s="10">
        <f>(T18+T20)/2/100/1000</f>
        <v>1.3040237008610234E-5</v>
      </c>
      <c r="V22" s="10">
        <f>(V8-V10)*1000</f>
        <v>-2.4289308854008596E-2</v>
      </c>
      <c r="W22" s="10">
        <f>(V18+V20)/2/100/1000</f>
        <v>1.3023123460769171E-5</v>
      </c>
      <c r="X22" s="10">
        <f>(X8-X10)*1000</f>
        <v>1.251869469328426</v>
      </c>
      <c r="Y22" s="10">
        <f>(X18+X20)/2/100/1000</f>
        <v>7.2871568153942693E-6</v>
      </c>
    </row>
    <row r="23" spans="1:25" x14ac:dyDescent="0.15">
      <c r="E23" s="20"/>
      <c r="F23" s="10" t="s">
        <v>34</v>
      </c>
      <c r="G23" s="10">
        <f>(G11-G9)*1000</f>
        <v>-0.60710841110278579</v>
      </c>
      <c r="H23" s="10">
        <f>(G19+G21)/2/100/1000</f>
        <v>1.5664708487150848E-6</v>
      </c>
      <c r="I23" s="10">
        <f>(I11-I9)*1000</f>
        <v>-0.62479613282562241</v>
      </c>
      <c r="J23" s="10">
        <f>(I19+I21)/2/100/1000</f>
        <v>2.2590305775338493E-7</v>
      </c>
      <c r="K23" s="10">
        <f>(K11-K9)*1000</f>
        <v>-0.81511860112470913</v>
      </c>
      <c r="L23" s="10">
        <f>(K19+K21)/2/100/1000</f>
        <v>1.1894977848925237E-6</v>
      </c>
      <c r="M23" s="10">
        <f>(M11-M9)*1000</f>
        <v>-0.47024836625553235</v>
      </c>
      <c r="N23" s="10">
        <f>(M19+M21)/2/100/1000</f>
        <v>8.2451554469287206E-7</v>
      </c>
      <c r="O23">
        <f>AVERAGEA(H23,J23,L23,N23)</f>
        <v>9.5159680901346644E-7</v>
      </c>
      <c r="P23" s="16">
        <f>1-O23</f>
        <v>0.99999904840319098</v>
      </c>
      <c r="R23" s="31"/>
      <c r="S23" s="10" t="s">
        <v>34</v>
      </c>
      <c r="T23" s="10">
        <f>(T11-T9)*1000</f>
        <v>0.20490091877434224</v>
      </c>
      <c r="U23" s="10">
        <f>(T19+T21)/2/100/1000</f>
        <v>5.7866474227097341E-6</v>
      </c>
      <c r="V23" s="10">
        <f>(V11-V9)*1000</f>
        <v>0.19712237758540141</v>
      </c>
      <c r="W23" s="10">
        <f>(V19+V21)/2/100/1000</f>
        <v>6.9727331776903155E-6</v>
      </c>
      <c r="X23" s="10">
        <f>(X11-X9)*1000</f>
        <v>-1.1436548058441076</v>
      </c>
      <c r="Y23" s="10">
        <f>(X19+X21)/2/100/1000</f>
        <v>-3.8988308624254843E-6</v>
      </c>
    </row>
    <row r="24" spans="1:25" x14ac:dyDescent="0.15">
      <c r="E24" s="20"/>
      <c r="F24" s="10" t="s">
        <v>35</v>
      </c>
      <c r="G24" s="10">
        <f>(G13-G12)*1000</f>
        <v>0.24495157418868985</v>
      </c>
      <c r="H24" s="10"/>
      <c r="I24" s="10">
        <f>(I13-I12)*1000</f>
        <v>0.55449393317985596</v>
      </c>
      <c r="J24" s="10"/>
      <c r="K24" s="10">
        <f>(K13-K12)*1000</f>
        <v>0.61668049343666098</v>
      </c>
      <c r="L24" s="10"/>
      <c r="M24" s="10">
        <f>(M13-M12)*1000</f>
        <v>0.61444772711638507</v>
      </c>
      <c r="N24" s="10"/>
      <c r="R24" s="32"/>
      <c r="S24" s="10" t="s">
        <v>35</v>
      </c>
      <c r="T24" s="10">
        <f>(T13-T12)*1000</f>
        <v>-0.34812421725405329</v>
      </c>
      <c r="U24" s="10"/>
      <c r="V24" s="10">
        <f>(V13-V12)*1000</f>
        <v>-0.80250674429294122</v>
      </c>
      <c r="W24" s="10"/>
      <c r="X24" s="10">
        <f>(X13-X12)*1000</f>
        <v>-1.3399923605277309</v>
      </c>
      <c r="Y24" s="10"/>
    </row>
    <row r="26" spans="1:25" x14ac:dyDescent="0.15">
      <c r="A26">
        <v>-0.67500000000000004</v>
      </c>
      <c r="B26">
        <v>120.72799999999999</v>
      </c>
      <c r="C26">
        <v>-59.922471827691098</v>
      </c>
      <c r="D26">
        <v>55.789069128927203</v>
      </c>
    </row>
    <row r="27" spans="1:25" ht="13.5" customHeight="1" x14ac:dyDescent="0.15">
      <c r="A27">
        <v>119.325</v>
      </c>
      <c r="B27">
        <v>120.72799999999999</v>
      </c>
      <c r="C27">
        <v>60.075279075446304</v>
      </c>
      <c r="D27">
        <v>56.229040757144702</v>
      </c>
    </row>
    <row r="28" spans="1:25" x14ac:dyDescent="0.15">
      <c r="A28">
        <v>119.325</v>
      </c>
      <c r="B28">
        <v>0.72799999999999998</v>
      </c>
      <c r="C28">
        <v>60.5150759391896</v>
      </c>
      <c r="D28">
        <v>-63.770427304317103</v>
      </c>
    </row>
    <row r="29" spans="1:25" x14ac:dyDescent="0.15">
      <c r="A29">
        <v>-0.67500000000000004</v>
      </c>
      <c r="B29">
        <v>0.72799999999999998</v>
      </c>
      <c r="C29">
        <v>-59.483164572697397</v>
      </c>
      <c r="D29">
        <v>-64.2100561925308</v>
      </c>
    </row>
    <row r="31" spans="1:25" ht="13.5" customHeight="1" x14ac:dyDescent="0.15">
      <c r="A31">
        <v>-0.67500000000000004</v>
      </c>
      <c r="B31">
        <v>120.72799999999999</v>
      </c>
      <c r="C31">
        <v>-63.945900565782601</v>
      </c>
      <c r="D31">
        <v>55.667220028160301</v>
      </c>
    </row>
    <row r="32" spans="1:25" x14ac:dyDescent="0.15">
      <c r="A32">
        <v>119.325</v>
      </c>
      <c r="B32">
        <v>120.72799999999999</v>
      </c>
      <c r="C32">
        <v>56.055406535191501</v>
      </c>
      <c r="D32">
        <v>55.774046956741202</v>
      </c>
    </row>
    <row r="33" spans="1:11" ht="13.5" customHeight="1" x14ac:dyDescent="0.15">
      <c r="A33">
        <v>119.325</v>
      </c>
      <c r="B33">
        <v>0.72799999999999998</v>
      </c>
      <c r="C33">
        <v>56.160087155769801</v>
      </c>
      <c r="D33">
        <v>-64.226089329168005</v>
      </c>
    </row>
    <row r="34" spans="1:11" x14ac:dyDescent="0.15">
      <c r="A34">
        <v>-0.67500000000000004</v>
      </c>
      <c r="B34">
        <v>0.72799999999999998</v>
      </c>
      <c r="C34">
        <v>-63.839969088865203</v>
      </c>
      <c r="D34">
        <v>-64.331771504809197</v>
      </c>
    </row>
    <row r="36" spans="1:11" x14ac:dyDescent="0.15">
      <c r="B36" t="s">
        <v>67</v>
      </c>
      <c r="C36" t="s">
        <v>68</v>
      </c>
      <c r="G36" s="13" t="s">
        <v>67</v>
      </c>
      <c r="H36" s="13"/>
      <c r="I36" s="13" t="s">
        <v>68</v>
      </c>
      <c r="J36" s="13"/>
    </row>
    <row r="37" spans="1:11" ht="13.5" customHeight="1" x14ac:dyDescent="0.15">
      <c r="B37">
        <v>57.25</v>
      </c>
      <c r="C37">
        <v>736.22</v>
      </c>
      <c r="G37" s="13">
        <v>34.24</v>
      </c>
      <c r="H37" s="13">
        <v>32</v>
      </c>
      <c r="I37" s="13">
        <v>36.159999999999997</v>
      </c>
      <c r="J37" s="13">
        <v>29.76</v>
      </c>
    </row>
    <row r="38" spans="1:11" x14ac:dyDescent="0.15">
      <c r="B38">
        <v>59.46</v>
      </c>
      <c r="C38">
        <v>734.75</v>
      </c>
      <c r="F38">
        <f t="shared" ref="F38:F45" si="0">(G38-H38)/2</f>
        <v>1.4400000000000013</v>
      </c>
      <c r="G38" s="13">
        <v>34.56</v>
      </c>
      <c r="H38" s="13">
        <v>31.68</v>
      </c>
      <c r="I38" s="13">
        <v>35.840000000000003</v>
      </c>
      <c r="J38" s="13">
        <v>30.72</v>
      </c>
      <c r="K38">
        <f t="shared" ref="K38:K44" si="1">(I38-J38)/2</f>
        <v>2.5600000000000023</v>
      </c>
    </row>
    <row r="39" spans="1:11" x14ac:dyDescent="0.15">
      <c r="B39">
        <v>59.46</v>
      </c>
      <c r="C39">
        <v>736.22</v>
      </c>
      <c r="F39">
        <f t="shared" si="0"/>
        <v>1.9200000000000017</v>
      </c>
      <c r="G39" s="13">
        <v>35.200000000000003</v>
      </c>
      <c r="H39" s="13">
        <v>31.36</v>
      </c>
      <c r="I39" s="13">
        <v>35.200000000000003</v>
      </c>
      <c r="J39" s="13">
        <v>30.72</v>
      </c>
      <c r="K39">
        <f t="shared" si="1"/>
        <v>2.240000000000002</v>
      </c>
    </row>
    <row r="40" spans="1:11" x14ac:dyDescent="0.15">
      <c r="B40">
        <v>59.46</v>
      </c>
      <c r="C40">
        <v>735.48</v>
      </c>
      <c r="F40">
        <f t="shared" si="0"/>
        <v>1.9200000000000017</v>
      </c>
      <c r="G40" s="13">
        <v>35.520000000000003</v>
      </c>
      <c r="H40" s="13">
        <v>31.68</v>
      </c>
      <c r="I40" s="13">
        <v>34.56</v>
      </c>
      <c r="J40" s="13">
        <v>31.36</v>
      </c>
      <c r="K40">
        <f t="shared" si="1"/>
        <v>1.6000000000000014</v>
      </c>
    </row>
    <row r="41" spans="1:11" x14ac:dyDescent="0.15">
      <c r="B41">
        <v>60.92</v>
      </c>
      <c r="C41">
        <v>735.48</v>
      </c>
      <c r="F41">
        <f t="shared" si="0"/>
        <v>1.9200000000000017</v>
      </c>
      <c r="G41" s="13">
        <v>35.200000000000003</v>
      </c>
      <c r="H41" s="13">
        <v>31.36</v>
      </c>
      <c r="I41" s="13">
        <v>35.840000000000003</v>
      </c>
      <c r="J41" s="13">
        <v>30.72</v>
      </c>
      <c r="K41">
        <f t="shared" si="1"/>
        <v>2.5600000000000023</v>
      </c>
    </row>
    <row r="42" spans="1:11" x14ac:dyDescent="0.15">
      <c r="B42">
        <f>AVERAGEA(B37:B41)</f>
        <v>59.31</v>
      </c>
      <c r="C42">
        <f>AVERAGEA(C37:C41)</f>
        <v>735.63</v>
      </c>
      <c r="F42">
        <f t="shared" si="0"/>
        <v>1.2800000000000011</v>
      </c>
      <c r="G42" s="13">
        <v>34.56</v>
      </c>
      <c r="H42" s="13">
        <v>32</v>
      </c>
      <c r="I42" s="13">
        <v>36.159999999999997</v>
      </c>
      <c r="J42" s="13">
        <v>30.4</v>
      </c>
      <c r="K42">
        <f t="shared" si="1"/>
        <v>2.879999999999999</v>
      </c>
    </row>
    <row r="43" spans="1:11" ht="13.5" customHeight="1" x14ac:dyDescent="0.15">
      <c r="F43">
        <f t="shared" si="0"/>
        <v>1.2800000000000011</v>
      </c>
      <c r="G43" s="13">
        <v>34.56</v>
      </c>
      <c r="H43" s="13">
        <v>32</v>
      </c>
      <c r="I43" s="13">
        <v>35.200000000000003</v>
      </c>
      <c r="J43" s="13">
        <v>30.72</v>
      </c>
      <c r="K43">
        <f t="shared" si="1"/>
        <v>2.240000000000002</v>
      </c>
    </row>
    <row r="44" spans="1:11" x14ac:dyDescent="0.15">
      <c r="A44">
        <v>1</v>
      </c>
      <c r="B44">
        <f>B42/1000</f>
        <v>5.9310000000000002E-2</v>
      </c>
      <c r="C44">
        <f>C42/1000</f>
        <v>0.73563000000000001</v>
      </c>
      <c r="G44" s="13">
        <v>35.520000000000003</v>
      </c>
      <c r="H44" s="13">
        <v>31.36</v>
      </c>
      <c r="I44" s="13">
        <v>35.520000000000003</v>
      </c>
      <c r="J44" s="13">
        <v>31.36</v>
      </c>
      <c r="K44">
        <f t="shared" si="1"/>
        <v>2.0800000000000018</v>
      </c>
    </row>
    <row r="45" spans="1:11" x14ac:dyDescent="0.15">
      <c r="B45">
        <v>-5.9310000000000002E-2</v>
      </c>
      <c r="C45">
        <v>0.73563000000000001</v>
      </c>
      <c r="F45">
        <f t="shared" si="0"/>
        <v>1.4400000000000013</v>
      </c>
      <c r="G45" s="13">
        <v>33.6</v>
      </c>
      <c r="H45" s="13">
        <v>30.72</v>
      </c>
      <c r="I45" s="13">
        <v>34.880000000000003</v>
      </c>
      <c r="J45" s="13">
        <v>31.68</v>
      </c>
    </row>
    <row r="46" spans="1:11" x14ac:dyDescent="0.15">
      <c r="A46">
        <v>2</v>
      </c>
      <c r="B46">
        <f>B45-F46</f>
        <v>-6.0910000000000006E-2</v>
      </c>
      <c r="C46">
        <f>C45+K46</f>
        <v>0.73793857142857144</v>
      </c>
      <c r="F46">
        <f>SUM(F37:F45)/7/1000</f>
        <v>1.6000000000000014E-3</v>
      </c>
      <c r="G46" s="13"/>
      <c r="H46" s="13"/>
      <c r="I46" s="13"/>
      <c r="J46" s="13"/>
      <c r="K46">
        <f>SUM(K37:K45)/7/1000</f>
        <v>2.3085714285714302E-3</v>
      </c>
    </row>
    <row r="47" spans="1:11" x14ac:dyDescent="0.15">
      <c r="B47">
        <v>-6.0910000000000006E-2</v>
      </c>
      <c r="C47">
        <v>0.73793857142857144</v>
      </c>
      <c r="G47" s="13"/>
      <c r="H47" s="13"/>
      <c r="I47" s="13"/>
      <c r="J47" s="13"/>
    </row>
    <row r="48" spans="1:11" x14ac:dyDescent="0.15">
      <c r="G48" s="13"/>
      <c r="H48" s="13"/>
      <c r="I48" s="13"/>
      <c r="J48" s="13"/>
    </row>
    <row r="49" spans="2:10" x14ac:dyDescent="0.15">
      <c r="G49" s="13"/>
      <c r="H49" s="13"/>
      <c r="I49" s="13"/>
      <c r="J49" s="13"/>
    </row>
    <row r="50" spans="2:10" ht="13.5" customHeight="1" x14ac:dyDescent="0.15">
      <c r="G50" s="13"/>
      <c r="H50" s="13"/>
      <c r="I50" s="13"/>
      <c r="J50" s="13"/>
    </row>
    <row r="51" spans="2:10" x14ac:dyDescent="0.15">
      <c r="B51" s="15"/>
      <c r="C51" s="15" t="s">
        <v>75</v>
      </c>
      <c r="D51" s="15" t="s">
        <v>76</v>
      </c>
      <c r="G51" s="13"/>
      <c r="H51" s="13"/>
      <c r="I51" s="13"/>
      <c r="J51" s="13"/>
    </row>
    <row r="52" spans="2:10" x14ac:dyDescent="0.15">
      <c r="B52" s="15" t="s">
        <v>74</v>
      </c>
      <c r="C52" s="15">
        <v>-5.9909999999999998E-2</v>
      </c>
      <c r="D52" s="15">
        <v>0.7379386</v>
      </c>
      <c r="G52" s="13"/>
      <c r="H52" s="13"/>
      <c r="I52" s="13"/>
      <c r="J52" s="13"/>
    </row>
    <row r="53" spans="2:10" x14ac:dyDescent="0.15">
      <c r="B53" s="15" t="s">
        <v>77</v>
      </c>
      <c r="C53" s="15">
        <v>0.99998799999999999</v>
      </c>
      <c r="D53" s="15">
        <v>0.99999899999999997</v>
      </c>
      <c r="G53" s="13"/>
      <c r="H53" s="13"/>
      <c r="I53" s="13"/>
      <c r="J53" s="13"/>
    </row>
    <row r="54" spans="2:10" ht="13.5" customHeight="1" x14ac:dyDescent="0.15">
      <c r="G54" s="13"/>
      <c r="H54" s="13"/>
      <c r="I54" s="13"/>
      <c r="J54" s="13"/>
    </row>
    <row r="55" spans="2:10" x14ac:dyDescent="0.15">
      <c r="G55" s="13"/>
      <c r="H55" s="13"/>
      <c r="I55" s="13"/>
      <c r="J55" s="13"/>
    </row>
    <row r="56" spans="2:10" x14ac:dyDescent="0.15">
      <c r="G56" s="13"/>
      <c r="H56" s="13"/>
      <c r="I56" s="13"/>
      <c r="J56" s="13"/>
    </row>
    <row r="57" spans="2:10" x14ac:dyDescent="0.15">
      <c r="G57" s="13"/>
      <c r="H57" s="13"/>
      <c r="I57" s="13"/>
      <c r="J57" s="13"/>
    </row>
    <row r="58" spans="2:10" x14ac:dyDescent="0.15">
      <c r="G58" s="13"/>
      <c r="H58" s="13"/>
      <c r="I58" s="13"/>
      <c r="J58" s="13"/>
    </row>
    <row r="60" spans="2:10" ht="13.5" customHeight="1" x14ac:dyDescent="0.15"/>
  </sheetData>
  <mergeCells count="8">
    <mergeCell ref="R4:R7"/>
    <mergeCell ref="R8:R13"/>
    <mergeCell ref="R14:R17"/>
    <mergeCell ref="R18:R24"/>
    <mergeCell ref="E4:E7"/>
    <mergeCell ref="E8:E13"/>
    <mergeCell ref="E14:E17"/>
    <mergeCell ref="E18:E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平整度</vt:lpstr>
      <vt:lpstr>20X倍率</vt:lpstr>
      <vt:lpstr>5X倍率</vt:lpstr>
      <vt:lpstr>工艺条件</vt:lpstr>
      <vt:lpstr>图形正确性</vt:lpstr>
      <vt:lpstr>套刻20x</vt:lpstr>
      <vt:lpstr>套刻5X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2021-09-16T08:46:45Z</dcterms:modified>
</cp:coreProperties>
</file>