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1480" yWindow="1480" windowWidth="19200" windowHeight="11170" tabRatio="600" firstSheet="0" activeTab="2" autoFilterDateGrouping="1"/>
  </bookViews>
  <sheets>
    <sheet name="Январь" sheetId="1" state="visible" r:id="rId1"/>
    <sheet name="Февраль" sheetId="2" state="visible" r:id="rId2"/>
    <sheet name="Март" sheetId="3" state="visible" r:id="rId3"/>
    <sheet name="Май" sheetId="4" state="visible" r:id="rId4"/>
  </sheets>
  <definedNames>
    <definedName name="_xlnm._FilterDatabase" localSheetId="0" hidden="1">'Январь'!$A$6:$G$6</definedName>
    <definedName name="_xlnm._FilterDatabase" localSheetId="1" hidden="1">'Февраль'!$A$6:$G$6</definedName>
    <definedName name="_xlnm._FilterDatabase" localSheetId="2" hidden="1">'Март'!$A$6:$G$6</definedName>
    <definedName name="_xlnm._FilterDatabase" localSheetId="3" hidden="1">'Май'!$A$6:$G$6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Cyr"/>
      <charset val="204"/>
      <family val="2"/>
      <b val="1"/>
      <sz val="12"/>
    </font>
    <font>
      <name val="Arial Cyr"/>
      <charset val="204"/>
      <family val="2"/>
      <b val="1"/>
      <sz val="18"/>
    </font>
    <font>
      <name val="Arial Cyr"/>
      <charset val="204"/>
      <family val="2"/>
      <b val="1"/>
      <sz val="16"/>
    </font>
    <font>
      <name val="Arial Cyr"/>
      <charset val="204"/>
      <family val="2"/>
      <sz val="12"/>
    </font>
    <font>
      <name val="Arial"/>
      <charset val="204"/>
      <family val="2"/>
      <b val="1"/>
      <sz val="12"/>
    </font>
    <font>
      <name val="Calibri"/>
      <charset val="204"/>
      <family val="2"/>
      <b val="1"/>
      <sz val="11"/>
    </font>
    <font>
      <name val="Calibri"/>
      <family val="2"/>
      <color theme="10"/>
      <sz val="12"/>
      <scheme val="minor"/>
    </font>
  </fonts>
  <fills count="8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92D050"/>
        <bgColor rgb="0092D050"/>
      </patternFill>
    </fill>
    <fill>
      <patternFill patternType="solid">
        <fgColor rgb="00FF0000"/>
        <bgColor rgb="00FF0000"/>
      </patternFill>
    </fill>
    <fill>
      <patternFill patternType="solid">
        <fgColor rgb="008DB4E2"/>
        <bgColor rgb="008DB4E2"/>
      </patternFill>
    </fill>
  </fills>
  <borders count="14">
    <border>
      <left/>
      <right/>
      <top/>
      <bottom/>
      <diagonal/>
    </border>
    <border>
      <left style="medium"/>
      <right style="medium"/>
      <top style="medium"/>
      <bottom style="medium"/>
    </border>
    <border>
      <left style="medium"/>
    </border>
    <border>
      <right style="medium"/>
    </border>
    <border>
      <bottom style="medium"/>
    </border>
    <border>
      <left style="medium"/>
      <bottom style="medium"/>
    </border>
    <border>
      <right style="medium"/>
      <bottom style="medium"/>
    </border>
    <border>
      <left style="thin"/>
      <right style="thin"/>
      <top style="thin"/>
      <bottom style="thin"/>
    </border>
    <border>
      <left style="medium"/>
      <right style="medium"/>
      <bottom style="medium"/>
    </border>
    <border>
      <left style="medium"/>
      <right/>
      <top/>
      <bottom/>
      <diagonal/>
    </border>
    <border>
      <left/>
      <right style="medium"/>
      <top/>
      <bottom/>
      <diagonal/>
    </border>
    <border>
      <left style="medium"/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33">
    <xf numFmtId="0" fontId="0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textRotation="90" wrapText="1"/>
    </xf>
    <xf numFmtId="0" fontId="5" fillId="0" borderId="0" pivotButton="0" quotePrefix="0" xfId="0"/>
    <xf numFmtId="0" fontId="1" fillId="0" borderId="0" applyAlignment="1" pivotButton="0" quotePrefix="0" xfId="0">
      <alignment textRotation="90"/>
    </xf>
    <xf numFmtId="0" fontId="6" fillId="0" borderId="0" pivotButton="0" quotePrefix="0" xfId="0"/>
    <xf numFmtId="0" fontId="7" fillId="0" borderId="0" pivotButton="0" quotePrefix="0" xfId="1"/>
    <xf numFmtId="0" fontId="7" fillId="0" borderId="0" pivotButton="0" quotePrefix="0" xfId="1"/>
    <xf numFmtId="0" fontId="4" fillId="0" borderId="0" applyAlignment="1" pivotButton="0" quotePrefix="0" xfId="0">
      <alignment horizontal="center" vertical="center" wrapText="1"/>
    </xf>
    <xf numFmtId="0" fontId="3" fillId="2" borderId="2" pivotButton="0" quotePrefix="0" xfId="0"/>
    <xf numFmtId="0" fontId="0" fillId="2" borderId="0" pivotButton="0" quotePrefix="0" xfId="0"/>
    <xf numFmtId="0" fontId="0" fillId="0" borderId="3" pivotButton="0" quotePrefix="0" xfId="0"/>
    <xf numFmtId="0" fontId="4" fillId="3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3" fillId="2" borderId="5" pivotButton="0" quotePrefix="0" xfId="0"/>
    <xf numFmtId="0" fontId="0" fillId="2" borderId="4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5" pivotButton="0" quotePrefix="0" xfId="0"/>
    <xf numFmtId="0" fontId="1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textRotation="90" wrapText="1"/>
    </xf>
    <xf numFmtId="0" fontId="5" fillId="0" borderId="7" pivotButton="0" quotePrefix="0" xfId="0"/>
    <xf numFmtId="0" fontId="5" fillId="6" borderId="7" pivotButton="0" quotePrefix="0" xfId="0"/>
    <xf numFmtId="0" fontId="1" fillId="4" borderId="7" applyAlignment="1" pivotButton="0" quotePrefix="0" xfId="0">
      <alignment textRotation="90"/>
    </xf>
    <xf numFmtId="0" fontId="1" fillId="5" borderId="7" applyAlignment="1" pivotButton="0" quotePrefix="0" xfId="0">
      <alignment textRotation="90"/>
    </xf>
    <xf numFmtId="0" fontId="0" fillId="0" borderId="7" pivotButton="0" quotePrefix="0" xfId="0"/>
    <xf numFmtId="0" fontId="6" fillId="0" borderId="7" pivotButton="0" quotePrefix="0" xfId="0"/>
    <xf numFmtId="0" fontId="7" fillId="0" borderId="7" pivotButton="0" quotePrefix="0" xfId="2"/>
    <xf numFmtId="0" fontId="6" fillId="7" borderId="7" pivotButton="0" quotePrefix="0" xfId="0"/>
  </cellXfs>
  <cellStyles count="3">
    <cellStyle name="Обычный" xfId="0" builtinId="0"/>
    <cellStyle name="Гиперссылка" xfId="1" builtinId="8"/>
    <cellStyle name="Hyperlink" xfId="2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jira.its-sib.ru/issues/?jql=issue%20in%20(DOCCORP-22141,DOCCORP-22140)" TargetMode="External" Id="rId1" /><Relationship Type="http://schemas.openxmlformats.org/officeDocument/2006/relationships/hyperlink" Target="https://jira.its-sib.ru/issues/?jql=issue%20in%20(DOCCORP-22157)" TargetMode="External" Id="rId2" /><Relationship Type="http://schemas.openxmlformats.org/officeDocument/2006/relationships/hyperlink" Target="https://jira.its-sib.ru/issues/?jql=issue%20in%20(DOCCORP-22164)" TargetMode="External" Id="rId3" /><Relationship Type="http://schemas.openxmlformats.org/officeDocument/2006/relationships/hyperlink" Target="https://jira.its-sib.ru/issues/?jql=issue%20in%20(DOCCORP-22141,DOCCORP-22140)" TargetMode="External" Id="rId4" /><Relationship Type="http://schemas.openxmlformats.org/officeDocument/2006/relationships/hyperlink" Target="https://jira.its-sib.ru/issues/?jql=issue%20in%20(DOCCORP-22055)" TargetMode="External" Id="rId5" /><Relationship Type="http://schemas.openxmlformats.org/officeDocument/2006/relationships/hyperlink" Target="https://jira.its-sib.ru/issues/?jql=issue%20in%20(DOCCORP-22055)" TargetMode="External" Id="rId6" /><Relationship Type="http://schemas.openxmlformats.org/officeDocument/2006/relationships/hyperlink" Target="https://jira.its-sib.ru/issues/?jql=issue%20in%20(DOCCORP-22055)" TargetMode="External" Id="rId7" /><Relationship Type="http://schemas.openxmlformats.org/officeDocument/2006/relationships/hyperlink" Target="https://jira.its-sib.ru/issues/?jql=issue%20in%20(DOCCORP-22055)" TargetMode="External" Id="rId8" /><Relationship Type="http://schemas.openxmlformats.org/officeDocument/2006/relationships/hyperlink" Target="https://jira.its-sib.ru/issues/?jql=issue%20in%20(DOCCORP-22055)" TargetMode="External" Id="rId9" /><Relationship Type="http://schemas.openxmlformats.org/officeDocument/2006/relationships/hyperlink" Target="https://jira.its-sib.ru/issues/?jql=issue%20in%20(DOCCORP-22055)" TargetMode="External" Id="rId10" /><Relationship Type="http://schemas.openxmlformats.org/officeDocument/2006/relationships/hyperlink" Target="https://jira.its-sib.ru/issues/?jql=issue%20in%20(DOCCORP-22085)" TargetMode="External" Id="rId11" /><Relationship Type="http://schemas.openxmlformats.org/officeDocument/2006/relationships/hyperlink" Target="https://jira.its-sib.ru/issues/?jql=issue%20in%20(DOCCORP-22085)" TargetMode="External" Id="rId12" /><Relationship Type="http://schemas.openxmlformats.org/officeDocument/2006/relationships/hyperlink" Target="https://jira.its-sib.ru/issues/?jql=issue%20in%20(DOCCORP-22085)" TargetMode="External" Id="rId13" /><Relationship Type="http://schemas.openxmlformats.org/officeDocument/2006/relationships/hyperlink" Target="https://jira.its-sib.ru/issues/?jql=issue%20in%20(DOCCORP-22089)" TargetMode="External" Id="rId14" /><Relationship Type="http://schemas.openxmlformats.org/officeDocument/2006/relationships/hyperlink" Target="https://jira.its-sib.ru/issues/?jql=issue%20in%20(DOCCORP-22089)" TargetMode="External" Id="rId15" /><Relationship Type="http://schemas.openxmlformats.org/officeDocument/2006/relationships/hyperlink" Target="https://jira.its-sib.ru/issues/?jql=issue%20in%20(DOCCORP-22089)" TargetMode="External" Id="rId16" /><Relationship Type="http://schemas.openxmlformats.org/officeDocument/2006/relationships/hyperlink" Target="https://jira.its-sib.ru/issues/?jql=issue%20in%20(DOCCORP-22302)" TargetMode="External" Id="rId17" /><Relationship Type="http://schemas.openxmlformats.org/officeDocument/2006/relationships/hyperlink" Target="https://jira.its-sib.ru/issues/?jql=issue%20in%20(DOCCORP-22302)" TargetMode="External" Id="rId18" /><Relationship Type="http://schemas.openxmlformats.org/officeDocument/2006/relationships/hyperlink" Target="https://jira.its-sib.ru/issues/?jql=issue%20in%20(DOCCORP-22302)" TargetMode="External" Id="rId19" /><Relationship Type="http://schemas.openxmlformats.org/officeDocument/2006/relationships/hyperlink" Target="https://jira.its-sib.ru/issues/?jql=issue%20in%20(DOCCORP-22235)" TargetMode="External" Id="rId20" /><Relationship Type="http://schemas.openxmlformats.org/officeDocument/2006/relationships/hyperlink" Target="https://jira.its-sib.ru/issues/?jql=issue%20in%20(DOCCORP-22235)" TargetMode="External" Id="rId21" /><Relationship Type="http://schemas.openxmlformats.org/officeDocument/2006/relationships/hyperlink" Target="https://jira.its-sib.ru/issues/?jql=issue%20in%20(DOCCORP-22235)" TargetMode="External" Id="rId22" /><Relationship Type="http://schemas.openxmlformats.org/officeDocument/2006/relationships/hyperlink" Target="https://jira.its-sib.ru/issues/?jql=issue%20in%20(DOCCORP-22343)" TargetMode="External" Id="rId23" /><Relationship Type="http://schemas.openxmlformats.org/officeDocument/2006/relationships/hyperlink" Target="https://jira.its-sib.ru/issues/?jql=issue%20in%20(DOCCORP-22343)" TargetMode="External" Id="rId24" /><Relationship Type="http://schemas.openxmlformats.org/officeDocument/2006/relationships/hyperlink" Target="https://jira.its-sib.ru/issues/?jql=issue%20in%20(DOCCORP-22343)" TargetMode="External" Id="rId25" /><Relationship Type="http://schemas.openxmlformats.org/officeDocument/2006/relationships/hyperlink" Target="https://jira.its-sib.ru/issues/?jql=issue%20in%20(TECHWIM-3342,DOCCORP-22185)" TargetMode="External" Id="rId26" /><Relationship Type="http://schemas.openxmlformats.org/officeDocument/2006/relationships/hyperlink" Target="https://jira.its-sib.ru/issues/?jql=issue%20in%20(TECHWIM-3413,TECHWIM-3380,DOCCORP-22303)" TargetMode="External" Id="rId27" /><Relationship Type="http://schemas.openxmlformats.org/officeDocument/2006/relationships/hyperlink" Target="https://jira.its-sib.ru/issues/?jql=issue%20in%20(TECHITS-1449)" TargetMode="External" Id="rId28" /><Relationship Type="http://schemas.openxmlformats.org/officeDocument/2006/relationships/hyperlink" Target="https://jira.its-sib.ru/issues/?jql=issue%20in%20(TECHITS-1501,TECHITS-1500,TECHITS-1499,TECHITS-1498,TECHITS-1497)" TargetMode="External" Id="rId29" /><Relationship Type="http://schemas.openxmlformats.org/officeDocument/2006/relationships/hyperlink" Target="https://jira.its-sib.ru/issues/?jql=issue%20in%20(TECHITS-1476,TECHITS-1475)" TargetMode="External" Id="rId30" /><Relationship Type="http://schemas.openxmlformats.org/officeDocument/2006/relationships/hyperlink" Target="https://jira.its-sib.ru/issues/?jql=issue%20in%20(TECHITS-1474)" TargetMode="External" Id="rId31" /><Relationship Type="http://schemas.openxmlformats.org/officeDocument/2006/relationships/hyperlink" Target="https://jira.its-sib.ru/issues/?jql=issue%20in%20(TECHITS-1503,TECHITS-1502)" TargetMode="External" Id="rId32" /><Relationship Type="http://schemas.openxmlformats.org/officeDocument/2006/relationships/hyperlink" Target="https://jira.its-sib.ru/issues/?jql=issue%20in%20(TECHWIM-3401)" TargetMode="External" Id="rId33" /><Relationship Type="http://schemas.openxmlformats.org/officeDocument/2006/relationships/hyperlink" Target="https://jira.its-sib.ru/issues/?jql=issue%20in%20(DOCCORP-22100)" TargetMode="External" Id="rId34" /><Relationship Type="http://schemas.openxmlformats.org/officeDocument/2006/relationships/hyperlink" Target="https://jira.its-sib.ru/issues/?jql=issue%20in%20(DOCCORP-22100)" TargetMode="External" Id="rId35" /><Relationship Type="http://schemas.openxmlformats.org/officeDocument/2006/relationships/hyperlink" Target="https://jira.its-sib.ru/issues/?jql=issue%20in%20(DOCCORP-22226)" TargetMode="External" Id="rId36" /><Relationship Type="http://schemas.openxmlformats.org/officeDocument/2006/relationships/hyperlink" Target="https://jira.its-sib.ru/issues/?jql=issue%20in%20(DOCCORP-22226)" TargetMode="External" Id="rId37" /><Relationship Type="http://schemas.openxmlformats.org/officeDocument/2006/relationships/hyperlink" Target="https://jira.its-sib.ru/issues/?jql=issue%20in%20(TECHWIM-3325)" TargetMode="External" Id="rId38" /><Relationship Type="http://schemas.openxmlformats.org/officeDocument/2006/relationships/hyperlink" Target="https://jira.its-sib.ru/issues/?jql=issue%20in%20(TECHWIM-3375)" TargetMode="External" Id="rId39" /><Relationship Type="http://schemas.openxmlformats.org/officeDocument/2006/relationships/hyperlink" Target="https://jira.its-sib.ru/issues/?jql=issue%20in%20(TECHITS-1435)" TargetMode="External" Id="rId40" /><Relationship Type="http://schemas.openxmlformats.org/officeDocument/2006/relationships/hyperlink" Target="https://jira.its-sib.ru/issues/?jql=issue%20in%20(TECHITS-1489)" TargetMode="External" Id="rId41" /><Relationship Type="http://schemas.openxmlformats.org/officeDocument/2006/relationships/hyperlink" Target="https://jira.its-sib.ru/issues/?jql=issue%20in%20(TECHITS-1491)" TargetMode="External" Id="rId42" /><Relationship Type="http://schemas.openxmlformats.org/officeDocument/2006/relationships/hyperlink" Target="https://jira.its-sib.ru/issues/?jql=issue%20in%20(TECHITS-1516,TECHITS-1515)" TargetMode="External" Id="rId43" /><Relationship Type="http://schemas.openxmlformats.org/officeDocument/2006/relationships/hyperlink" Target="https://jira.its-sib.ru/issues/?jql=issue%20in%20(TECHITS-1471,TECHITS-1470,TECHITS-1469)" TargetMode="External" Id="rId44" /><Relationship Type="http://schemas.openxmlformats.org/officeDocument/2006/relationships/hyperlink" Target="https://jira.its-sib.ru/issues/?jql=issue%20in%20(TECHITS-1477)" TargetMode="External" Id="rId45" /><Relationship Type="http://schemas.openxmlformats.org/officeDocument/2006/relationships/hyperlink" Target="https://jira.its-sib.ru/issues/?jql=issue%20in%20(TECHITS-1483,TECHITS-1481)" TargetMode="External" Id="rId46" /><Relationship Type="http://schemas.openxmlformats.org/officeDocument/2006/relationships/hyperlink" Target="https://jira.its-sib.ru/issues/?jql=issue%20in%20(TECHITS-1488,TECHITS-1487)" TargetMode="External" Id="rId47" /><Relationship Type="http://schemas.openxmlformats.org/officeDocument/2006/relationships/hyperlink" Target="https://jira.its-sib.ru/issues/?jql=issue%20in%20(TECHITS-1467)" TargetMode="External" Id="rId48" /><Relationship Type="http://schemas.openxmlformats.org/officeDocument/2006/relationships/hyperlink" Target="https://jira.its-sib.ru/issues/?jql=issue%20in%20(TECHWIM-3353)" TargetMode="External" Id="rId49" /><Relationship Type="http://schemas.openxmlformats.org/officeDocument/2006/relationships/hyperlink" Target="https://jira.its-sib.ru/issues/?jql=issue%20in%20(TECHWIM-3389)" TargetMode="External" Id="rId50" /><Relationship Type="http://schemas.openxmlformats.org/officeDocument/2006/relationships/hyperlink" Target="https://jira.its-sib.ru/issues/?jql=issue%20in%20(TECHITS-1487)" TargetMode="External" Id="rId51" /><Relationship Type="http://schemas.openxmlformats.org/officeDocument/2006/relationships/hyperlink" Target="https://jira.its-sib.ru/issues/?jql=issue%20in%20(TECHITS-1505,TECHITS-1504)" TargetMode="External" Id="rId52" /><Relationship Type="http://schemas.openxmlformats.org/officeDocument/2006/relationships/hyperlink" Target="https://jira.its-sib.ru/issues/?jql=issue%20in%20(TECHITS-1487)" TargetMode="External" Id="rId53" /><Relationship Type="http://schemas.openxmlformats.org/officeDocument/2006/relationships/hyperlink" Target="https://jira.its-sib.ru/issues/?jql=issue%20in%20(TECHITS-1514,TECHITS-1513)" TargetMode="External" Id="rId54" /><Relationship Type="http://schemas.openxmlformats.org/officeDocument/2006/relationships/hyperlink" Target="https://jira.its-sib.ru/issues/?jql=issue%20in%20(TECHITS-1518,TECHITS-1517)" TargetMode="External" Id="rId55" /><Relationship Type="http://schemas.openxmlformats.org/officeDocument/2006/relationships/hyperlink" Target="https://jira.its-sib.ru/issues/?jql=issue%20in%20(TECHITS-1537,TECHITS-1536,TECHITS-1535)" TargetMode="External" Id="rId56" /><Relationship Type="http://schemas.openxmlformats.org/officeDocument/2006/relationships/hyperlink" Target="https://jira.its-sib.ru/issues/?jql=issue%20in%20(TECHITS-1539,TECHITS-1537,TECHITS-1536,TECHITS-1535)" TargetMode="External" Id="rId57" /><Relationship Type="http://schemas.openxmlformats.org/officeDocument/2006/relationships/hyperlink" Target="https://jira.its-sib.ru/issues/?jql=issue%20in%20(TECHWIM-3463)" TargetMode="External" Id="rId58" /><Relationship Type="http://schemas.openxmlformats.org/officeDocument/2006/relationships/hyperlink" Target="https://jira.its-sib.ru/issues/?jql=issue%20in%20(TECHWIM-3475,DOCCORP-22414,TECHITS-1565,DOCCORP-22414,TECHITS-1564,DOCCORP-22414,TECHITS-1563,DOCCORP-22414)" TargetMode="External" Id="rId59" /><Relationship Type="http://schemas.openxmlformats.org/officeDocument/2006/relationships/hyperlink" Target="https://jira.its-sib.ru/issues/?jql=issue%20in%20(TECHWIM-3297)" TargetMode="External" Id="rId60" /><Relationship Type="http://schemas.openxmlformats.org/officeDocument/2006/relationships/hyperlink" Target="https://jira.its-sib.ru/issues/?jql=issue%20in%20(TECHITS-1458)" TargetMode="External" Id="rId61" /><Relationship Type="http://schemas.openxmlformats.org/officeDocument/2006/relationships/hyperlink" Target="https://jira.its-sib.ru/issues/?jql=issue%20in%20(TECHITS-1478)" TargetMode="External" Id="rId62" /><Relationship Type="http://schemas.openxmlformats.org/officeDocument/2006/relationships/hyperlink" Target="https://jira.its-sib.ru/issues/?jql=issue%20in%20(TECHWIM-3326)" TargetMode="External" Id="rId63" /><Relationship Type="http://schemas.openxmlformats.org/officeDocument/2006/relationships/hyperlink" Target="https://jira.its-sib.ru/issues/?jql=issue%20in%20(TECHWIM-3382)" TargetMode="External" Id="rId64" /><Relationship Type="http://schemas.openxmlformats.org/officeDocument/2006/relationships/hyperlink" Target="https://jira.its-sib.ru/issues/?jql=issue%20in%20(TECHITS-1485)" TargetMode="External" Id="rId65" /><Relationship Type="http://schemas.openxmlformats.org/officeDocument/2006/relationships/hyperlink" Target="https://jira.its-sib.ru/issues/?jql=issue%20in%20(DOCCORP-22048)" TargetMode="External" Id="rId66" /><Relationship Type="http://schemas.openxmlformats.org/officeDocument/2006/relationships/hyperlink" Target="https://jira.its-sib.ru/issues/?jql=issue%20in%20(DOCCORP-22353)" TargetMode="External" Id="rId67" /><Relationship Type="http://schemas.openxmlformats.org/officeDocument/2006/relationships/hyperlink" Target="https://jira.its-sib.ru/issues/?jql=issue%20in%20(DOCCORP-22358)" TargetMode="External" Id="rId68" /><Relationship Type="http://schemas.openxmlformats.org/officeDocument/2006/relationships/hyperlink" Target="https://jira.its-sib.ru/issues/?jql=issue%20in%20(DOCCORP-22269)" TargetMode="External" Id="rId69" /><Relationship Type="http://schemas.openxmlformats.org/officeDocument/2006/relationships/hyperlink" Target="https://jira.its-sib.ru/issues/?jql=issue%20in%20(DOCCORP-22269)" TargetMode="External" Id="rId70" /><Relationship Type="http://schemas.openxmlformats.org/officeDocument/2006/relationships/hyperlink" Target="https://jira.its-sib.ru/issues/?jql=issue%20in%20(DOCCORP-22269)" TargetMode="External" Id="rId71" /><Relationship Type="http://schemas.openxmlformats.org/officeDocument/2006/relationships/hyperlink" Target="https://jira.its-sib.ru/issues/?jql=issue%20in%20(DOCCORP-22269)" TargetMode="External" Id="rId72" /><Relationship Type="http://schemas.openxmlformats.org/officeDocument/2006/relationships/hyperlink" Target="https://jira.its-sib.ru/issues/?jql=issue%20in%20(DOCCORP-22269)" TargetMode="External" Id="rId73" /><Relationship Type="http://schemas.openxmlformats.org/officeDocument/2006/relationships/hyperlink" Target="https://jira.its-sib.ru/issues/?jql=issue%20in%20(DOCCORP-22269)" TargetMode="External" Id="rId74" /><Relationship Type="http://schemas.openxmlformats.org/officeDocument/2006/relationships/hyperlink" Target="https://jira.its-sib.ru/issues/?jql=issue%20in%20(DOCCORP-22269)" TargetMode="External" Id="rId75" /><Relationship Type="http://schemas.openxmlformats.org/officeDocument/2006/relationships/hyperlink" Target="https://jira.its-sib.ru/issues/?jql=issue%20in%20(DOCCORP-22269)" TargetMode="External" Id="rId76" /><Relationship Type="http://schemas.openxmlformats.org/officeDocument/2006/relationships/hyperlink" Target="https://jira.its-sib.ru/issues/?jql=issue%20in%20(DOCCORP-22269)" TargetMode="External" Id="rId77" /><Relationship Type="http://schemas.openxmlformats.org/officeDocument/2006/relationships/hyperlink" Target="https://jira.its-sib.ru/issues/?jql=issue%20in%20(TECHWIM-3342,DOCCORP-22186)" TargetMode="External" Id="rId78" /><Relationship Type="http://schemas.openxmlformats.org/officeDocument/2006/relationships/hyperlink" Target="https://jira.its-sib.ru/issues/?jql=issue%20in%20(TECHWIM-3364)" TargetMode="External" Id="rId79" /><Relationship Type="http://schemas.openxmlformats.org/officeDocument/2006/relationships/hyperlink" Target="https://jira.its-sib.ru/issues/?jql=issue%20in%20(TECHWIM-3373,TECHWIM-3370,TECHWIM-3364)" TargetMode="External" Id="rId80" /><Relationship Type="http://schemas.openxmlformats.org/officeDocument/2006/relationships/hyperlink" Target="https://jira.its-sib.ru/issues/?jql=issue%20in%20(TECHITS-1480)" TargetMode="External" Id="rId81" /><Relationship Type="http://schemas.openxmlformats.org/officeDocument/2006/relationships/hyperlink" Target="https://jira.its-sib.ru/issues/?jql=issue%20in%20(TECHITS-1480)" TargetMode="External" Id="rId82" /><Relationship Type="http://schemas.openxmlformats.org/officeDocument/2006/relationships/hyperlink" Target="https://jira.its-sib.ru/issues/?jql=issue%20in%20(TECHITS-1490)" TargetMode="External" Id="rId83" /><Relationship Type="http://schemas.openxmlformats.org/officeDocument/2006/relationships/hyperlink" Target="https://jira.its-sib.ru/issues/?jql=issue%20in%20(TECHITS-1490)" TargetMode="External" Id="rId84" /><Relationship Type="http://schemas.openxmlformats.org/officeDocument/2006/relationships/hyperlink" Target="https://jira.its-sib.ru/issues/?jql=issue%20in%20(TECHITS-1519,TECHITS-1520)" TargetMode="External" Id="rId85" /><Relationship Type="http://schemas.openxmlformats.org/officeDocument/2006/relationships/hyperlink" Target="https://jira.its-sib.ru/issues/?jql=issue%20in%20(TECHITS-1534,TECHITS-1533,TECHITS-1532)" TargetMode="External" Id="rId86" /><Relationship Type="http://schemas.openxmlformats.org/officeDocument/2006/relationships/hyperlink" Target="https://jira.its-sib.ru/issues/?jql=issue%20in%20(TECHITS-1540)" TargetMode="External" Id="rId87" /><Relationship Type="http://schemas.openxmlformats.org/officeDocument/2006/relationships/hyperlink" Target="https://jira.its-sib.ru/issues/?jql=issue%20in%20(TECHITS-1482)" TargetMode="External" Id="rId88" /><Relationship Type="http://schemas.openxmlformats.org/officeDocument/2006/relationships/hyperlink" Target="https://jira.its-sib.ru/issues/?jql=issue%20in%20(TECHITS-1482)" TargetMode="External" Id="rId89" /><Relationship Type="http://schemas.openxmlformats.org/officeDocument/2006/relationships/hyperlink" Target="https://jira.its-sib.ru/issues/?jql=issue%20in%20(TECHITS-1531,TECHITS-1530,TECHITS-1529,TECHITS-1528,TECHITS-1527,TECHITS-1526,TECHITS-1525,TECHITS-1524,TECHITS-1523)" TargetMode="External" Id="rId90" /><Relationship Type="http://schemas.openxmlformats.org/officeDocument/2006/relationships/hyperlink" Target="https://jira.its-sib.ru/issues/?jql=issue%20in%20(TECHWIM-3449,TECHWIM-3459)" TargetMode="External" Id="rId91" /><Relationship Type="http://schemas.openxmlformats.org/officeDocument/2006/relationships/hyperlink" Target="https://jira.its-sib.ru/issues/?jql=issue%20in%20(DOCCORP-22342)" TargetMode="External" Id="rId92" /><Relationship Type="http://schemas.openxmlformats.org/officeDocument/2006/relationships/hyperlink" Target="https://jira.its-sib.ru/issues/?jql=issue%20in%20(TECHITS-1510,DOCCORP-22299)" TargetMode="External" Id="rId93" /><Relationship Type="http://schemas.openxmlformats.org/officeDocument/2006/relationships/hyperlink" Target="https://jira.its-sib.ru/issues/?jql=issue%20in%20(TECHITS-1510,DOCCORP-22299)" TargetMode="External" Id="rId94" /><Relationship Type="http://schemas.openxmlformats.org/officeDocument/2006/relationships/hyperlink" Target="https://jira.its-sib.ru/issues/?jql=issue%20in%20(DOCCORP-22341)" TargetMode="External" Id="rId95" /><Relationship Type="http://schemas.openxmlformats.org/officeDocument/2006/relationships/hyperlink" Target="https://jira.its-sib.ru/issues/?jql=issue%20in%20(DOCCORP-22041)" TargetMode="External" Id="rId96" /><Relationship Type="http://schemas.openxmlformats.org/officeDocument/2006/relationships/hyperlink" Target="https://jira.its-sib.ru/issues/?jql=issue%20in%20(DOCCORP-22142,DOCCORP-22139)" TargetMode="External" Id="rId97" /><Relationship Type="http://schemas.openxmlformats.org/officeDocument/2006/relationships/hyperlink" Target="https://jira.its-sib.ru/issues/?jql=issue%20in%20(DOCCORP-22156)" TargetMode="External" Id="rId98" /><Relationship Type="http://schemas.openxmlformats.org/officeDocument/2006/relationships/hyperlink" Target="https://jira.its-sib.ru/issues/?jql=issue%20in%20(DOCCORP-22163)" TargetMode="External" Id="rId99" /><Relationship Type="http://schemas.openxmlformats.org/officeDocument/2006/relationships/hyperlink" Target="https://jira.its-sib.ru/issues/?jql=issue%20in%20(DOCCORP-22142,DOCCORP-22139)" TargetMode="External" Id="rId100" /><Relationship Type="http://schemas.openxmlformats.org/officeDocument/2006/relationships/hyperlink" Target="https://jira.its-sib.ru/issues/?jql=issue%20in%20(DOCCORP-22053)" TargetMode="External" Id="rId101" /><Relationship Type="http://schemas.openxmlformats.org/officeDocument/2006/relationships/hyperlink" Target="https://jira.its-sib.ru/issues/?jql=issue%20in%20(DOCCORP-22053)" TargetMode="External" Id="rId102" /><Relationship Type="http://schemas.openxmlformats.org/officeDocument/2006/relationships/hyperlink" Target="https://jira.its-sib.ru/issues/?jql=issue%20in%20(DOCCORP-22053)" TargetMode="External" Id="rId103" /><Relationship Type="http://schemas.openxmlformats.org/officeDocument/2006/relationships/hyperlink" Target="https://jira.its-sib.ru/issues/?jql=issue%20in%20(DOCCORP-22053)" TargetMode="External" Id="rId104" /><Relationship Type="http://schemas.openxmlformats.org/officeDocument/2006/relationships/hyperlink" Target="https://jira.its-sib.ru/issues/?jql=issue%20in%20(DOCCORP-22053)" TargetMode="External" Id="rId105" /><Relationship Type="http://schemas.openxmlformats.org/officeDocument/2006/relationships/hyperlink" Target="https://jira.its-sib.ru/issues/?jql=issue%20in%20(DOCCORP-22053)" TargetMode="External" Id="rId106" /><Relationship Type="http://schemas.openxmlformats.org/officeDocument/2006/relationships/hyperlink" Target="https://jira.its-sib.ru/issues/?jql=issue%20in%20(TECHWIM-3325)" TargetMode="External" Id="rId107" /><Relationship Type="http://schemas.openxmlformats.org/officeDocument/2006/relationships/hyperlink" Target="https://jira.its-sib.ru/issues/?jql=issue%20in%20(TECHWIM-3375)" TargetMode="External" Id="rId108" /><Relationship Type="http://schemas.openxmlformats.org/officeDocument/2006/relationships/hyperlink" Target="https://jira.its-sib.ru/issues/?jql=issue%20in%20(TECHITS-1435)" TargetMode="External" Id="rId109" /><Relationship Type="http://schemas.openxmlformats.org/officeDocument/2006/relationships/hyperlink" Target="https://jira.its-sib.ru/issues/?jql=issue%20in%20(TECHITS-1489)" TargetMode="External" Id="rId110" /><Relationship Type="http://schemas.openxmlformats.org/officeDocument/2006/relationships/hyperlink" Target="https://jira.its-sib.ru/issues/?jql=issue%20in%20(TECHITS-1491)" TargetMode="External" Id="rId111" /><Relationship Type="http://schemas.openxmlformats.org/officeDocument/2006/relationships/hyperlink" Target="https://jira.its-sib.ru/issues/?jql=issue%20in%20(TECHITS-1516,TECHITS-1515)" TargetMode="External" Id="rId112" /><Relationship Type="http://schemas.openxmlformats.org/officeDocument/2006/relationships/hyperlink" Target="https://jira.its-sib.ru/issues/?jql=issue%20in%20(TECHITS-1471,TECHITS-1470,TECHITS-1469,TECHITS-1469)" TargetMode="External" Id="rId113" /><Relationship Type="http://schemas.openxmlformats.org/officeDocument/2006/relationships/hyperlink" Target="https://jira.its-sib.ru/issues/?jql=issue%20in%20(TECHITS-1477)" TargetMode="External" Id="rId114" /><Relationship Type="http://schemas.openxmlformats.org/officeDocument/2006/relationships/hyperlink" Target="https://jira.its-sib.ru/issues/?jql=issue%20in%20(TECHITS-1483,TECHITS-1481,TECHITS-1481)" TargetMode="External" Id="rId115" /><Relationship Type="http://schemas.openxmlformats.org/officeDocument/2006/relationships/hyperlink" Target="https://jira.its-sib.ru/issues/?jql=issue%20in%20(TECHITS-1488,TECHITS-1487)" TargetMode="External" Id="rId116" /><Relationship Type="http://schemas.openxmlformats.org/officeDocument/2006/relationships/hyperlink" Target="https://jira.its-sib.ru/issues/?jql=issue%20in%20(TECHITS-1467)" TargetMode="External" Id="rId117" /><Relationship Type="http://schemas.openxmlformats.org/officeDocument/2006/relationships/hyperlink" Target="https://jira.its-sib.ru/issues/?jql=issue%20in%20(TECHWIM-3353)" TargetMode="External" Id="rId118" /><Relationship Type="http://schemas.openxmlformats.org/officeDocument/2006/relationships/hyperlink" Target="https://jira.its-sib.ru/issues/?jql=issue%20in%20(TECHWIM-3389)" TargetMode="External" Id="rId119" /><Relationship Type="http://schemas.openxmlformats.org/officeDocument/2006/relationships/hyperlink" Target="https://jira.its-sib.ru/issues/?jql=issue%20in%20(TECHITS-1487)" TargetMode="External" Id="rId120" /><Relationship Type="http://schemas.openxmlformats.org/officeDocument/2006/relationships/hyperlink" Target="https://jira.its-sib.ru/issues/?jql=issue%20in%20(TECHITS-1505,TECHITS-1504)" TargetMode="External" Id="rId121" /><Relationship Type="http://schemas.openxmlformats.org/officeDocument/2006/relationships/hyperlink" Target="https://jira.its-sib.ru/issues/?jql=issue%20in%20(TECHITS-1487)" TargetMode="External" Id="rId122" /><Relationship Type="http://schemas.openxmlformats.org/officeDocument/2006/relationships/hyperlink" Target="https://jira.its-sib.ru/issues/?jql=issue%20in%20(TECHITS-1514,TECHITS-1513)" TargetMode="External" Id="rId123" /><Relationship Type="http://schemas.openxmlformats.org/officeDocument/2006/relationships/hyperlink" Target="https://jira.its-sib.ru/issues/?jql=issue%20in%20(TECHITS-1518,TECHITS-1517)" TargetMode="External" Id="rId124" /><Relationship Type="http://schemas.openxmlformats.org/officeDocument/2006/relationships/hyperlink" Target="https://jira.its-sib.ru/issues/?jql=issue%20in%20(TECHITS-1537,TECHITS-1536,TECHITS-1535)" TargetMode="External" Id="rId125" /><Relationship Type="http://schemas.openxmlformats.org/officeDocument/2006/relationships/hyperlink" Target="https://jira.its-sib.ru/issues/?jql=issue%20in%20(TECHITS-1539,TECHITS-1537,TECHITS-1536,TECHITS-1535)" TargetMode="External" Id="rId126" /><Relationship Type="http://schemas.openxmlformats.org/officeDocument/2006/relationships/hyperlink" Target="https://jira.its-sib.ru/issues/?jql=issue%20in%20(TECHWIM-3463)" TargetMode="External" Id="rId127" /><Relationship Type="http://schemas.openxmlformats.org/officeDocument/2006/relationships/hyperlink" Target="https://jira.its-sib.ru/issues/?jql=issue%20in%20(TECHWIM-3475,DOCCORP-22413,TECHITS-1565,DOCCORP-22413,TECHITS-1564,DOCCORP-22413,TECHITS-1563,DOCCORP-22413)" TargetMode="External" Id="rId128" /><Relationship Type="http://schemas.openxmlformats.org/officeDocument/2006/relationships/hyperlink" Target="https://jira.its-sib.ru/issues/?jql=issue%20in%20(TECHWIM-3327)" TargetMode="External" Id="rId129" /><Relationship Type="http://schemas.openxmlformats.org/officeDocument/2006/relationships/hyperlink" Target="https://jira.its-sib.ru/issues/?jql=issue%20in%20(TECHWIM-3243)" TargetMode="External" Id="rId130" /><Relationship Type="http://schemas.openxmlformats.org/officeDocument/2006/relationships/hyperlink" Target="https://jira.its-sib.ru/issues/?jql=issue%20in%20(TECHWIM-3138)" TargetMode="External" Id="rId131" /><Relationship Type="http://schemas.openxmlformats.org/officeDocument/2006/relationships/hyperlink" Target="https://jira.its-sib.ru/issues/?jql=issue%20in%20(TECHFVF-67)" TargetMode="External" Id="rId132" /><Relationship Type="http://schemas.openxmlformats.org/officeDocument/2006/relationships/hyperlink" Target="https://jira.its-sib.ru/issues/?jql=issue%20in%20(TECHWIM-3406)" TargetMode="External" Id="rId133" /><Relationship Type="http://schemas.openxmlformats.org/officeDocument/2006/relationships/hyperlink" Target="https://jira.its-sib.ru/issues/?jql=issue%20in%20(TECHWIM-3406)" TargetMode="External" Id="rId134" /><Relationship Type="http://schemas.openxmlformats.org/officeDocument/2006/relationships/hyperlink" Target="https://jira.its-sib.ru/issues/?jql=issue%20in%20(TECHWIM-3458)" TargetMode="External" Id="rId135" /><Relationship Type="http://schemas.openxmlformats.org/officeDocument/2006/relationships/hyperlink" Target="https://jira.its-sib.ru/issues/?jql=issue%20in%20(TECHWIM-3287)" TargetMode="External" Id="rId136" /><Relationship Type="http://schemas.openxmlformats.org/officeDocument/2006/relationships/hyperlink" Target="https://jira.its-sib.ru/issues/?jql=issue%20in%20(TECHITS-1440)" TargetMode="External" Id="rId137" /><Relationship Type="http://schemas.openxmlformats.org/officeDocument/2006/relationships/hyperlink" Target="https://jira.its-sib.ru/issues/?jql=issue%20in%20(DOCCORP-22158)" TargetMode="External" Id="rId138" /><Relationship Type="http://schemas.openxmlformats.org/officeDocument/2006/relationships/hyperlink" Target="https://jira.its-sib.ru/issues/?jql=issue%20in%20(TECHWIM-3415,DOCCORP-22161,DOCCORP-22169)" TargetMode="External" Id="rId139" /><Relationship Type="http://schemas.openxmlformats.org/officeDocument/2006/relationships/hyperlink" Target="https://jira.its-sib.ru/issues/?jql=issue%20in%20(TECHWIM-3415,DOCCORP-22255)" TargetMode="External" Id="rId140" /><Relationship Type="http://schemas.openxmlformats.org/officeDocument/2006/relationships/hyperlink" Target="https://jira.its-sib.ru/issues/?jql=issue%20in%20(TECHWIM-3415,DOCCORP-22352)" TargetMode="External" Id="rId141" /><Relationship Type="http://schemas.openxmlformats.org/officeDocument/2006/relationships/hyperlink" Target="https://jira.its-sib.ru/issues/?jql=issue%20in%20(TECHWIM-3415,DOCCORP-22361)" TargetMode="External" Id="rId142" /><Relationship Type="http://schemas.openxmlformats.org/officeDocument/2006/relationships/hyperlink" Target="https://jira.its-sib.ru/issues/?jql=issue%20in%20(DOCCORP-22108)" TargetMode="External" Id="rId143" /><Relationship Type="http://schemas.openxmlformats.org/officeDocument/2006/relationships/hyperlink" Target="https://jira.its-sib.ru/issues/?jql=issue%20in%20(DOCCORP-22108)" TargetMode="External" Id="rId144" /><Relationship Type="http://schemas.openxmlformats.org/officeDocument/2006/relationships/hyperlink" Target="https://jira.its-sib.ru/issues/?jql=issue%20in%20(DOCCORP-22108)" TargetMode="External" Id="rId145" /><Relationship Type="http://schemas.openxmlformats.org/officeDocument/2006/relationships/hyperlink" Target="https://jira.its-sib.ru/issues/?jql=issue%20in%20(DOCCORP-22108)" TargetMode="External" Id="rId146" /><Relationship Type="http://schemas.openxmlformats.org/officeDocument/2006/relationships/hyperlink" Target="https://jira.its-sib.ru/issues/?jql=issue%20in%20(DOCCORP-22108)" TargetMode="External" Id="rId147" /><Relationship Type="http://schemas.openxmlformats.org/officeDocument/2006/relationships/hyperlink" Target="https://jira.its-sib.ru/issues/?jql=issue%20in%20(DOCCORP-22108)" TargetMode="External" Id="rId148" /><Relationship Type="http://schemas.openxmlformats.org/officeDocument/2006/relationships/hyperlink" Target="https://jira.its-sib.ru/issues/?jql=issue%20in%20(DOCCORP-22108)" TargetMode="External" Id="rId149" /><Relationship Type="http://schemas.openxmlformats.org/officeDocument/2006/relationships/hyperlink" Target="https://jira.its-sib.ru/issues/?jql=issue%20in%20(DOCCORP-22108)" TargetMode="External" Id="rId150" /><Relationship Type="http://schemas.openxmlformats.org/officeDocument/2006/relationships/hyperlink" Target="https://jira.its-sib.ru/issues/?jql=issue%20in%20(DOCCORP-22108)" TargetMode="External" Id="rId151" /><Relationship Type="http://schemas.openxmlformats.org/officeDocument/2006/relationships/hyperlink" Target="https://jira.its-sib.ru/issues/?jql=issue%20in%20(DOCCORP-22108)" TargetMode="External" Id="rId152" /><Relationship Type="http://schemas.openxmlformats.org/officeDocument/2006/relationships/hyperlink" Target="https://jira.its-sib.ru/issues/?jql=issue%20in%20(DOCCORP-22108)" TargetMode="External" Id="rId153" /><Relationship Type="http://schemas.openxmlformats.org/officeDocument/2006/relationships/hyperlink" Target="https://jira.its-sib.ru/issues/?jql=issue%20in%20(DOCCORP-22108)" TargetMode="External" Id="rId154" /><Relationship Type="http://schemas.openxmlformats.org/officeDocument/2006/relationships/hyperlink" Target="https://jira.its-sib.ru/issues/?jql=issue%20in%20(TECHWIM-3415,DOCCORP-22108)" TargetMode="External" Id="rId155" /><Relationship Type="http://schemas.openxmlformats.org/officeDocument/2006/relationships/hyperlink" Target="https://jira.its-sib.ru/issues/?jql=issue%20in%20(TECHWIM-3415,DOCCORP-22108)" TargetMode="External" Id="rId156" /><Relationship Type="http://schemas.openxmlformats.org/officeDocument/2006/relationships/hyperlink" Target="https://jira.its-sib.ru/issues/?jql=issue%20in%20(TECHWIM-3415,DOCCORP-22108)" TargetMode="External" Id="rId157" /><Relationship Type="http://schemas.openxmlformats.org/officeDocument/2006/relationships/hyperlink" Target="https://jira.its-sib.ru/issues/?jql=issue%20in%20(TECHWIM-3415,DOCCORP-22108)" TargetMode="External" Id="rId158" /><Relationship Type="http://schemas.openxmlformats.org/officeDocument/2006/relationships/hyperlink" Target="https://jira.its-sib.ru/issues/?jql=issue%20in%20(TECHWIM-3415,DOCCORP-22108)" TargetMode="External" Id="rId159" /><Relationship Type="http://schemas.openxmlformats.org/officeDocument/2006/relationships/hyperlink" Target="https://jira.its-sib.ru/issues/?jql=issue%20in%20(TECHWIM-3415,DOCCORP-22108)" TargetMode="External" Id="rId160" /><Relationship Type="http://schemas.openxmlformats.org/officeDocument/2006/relationships/hyperlink" Target="https://jira.its-sib.ru/issues/?jql=issue%20in%20(TECHWIM-3415,DOCCORP-22108)" TargetMode="External" Id="rId161" /><Relationship Type="http://schemas.openxmlformats.org/officeDocument/2006/relationships/hyperlink" Target="https://jira.its-sib.ru/issues/?jql=issue%20in%20(TECHWIM-3415,DOCCORP-22108)" TargetMode="External" Id="rId162" /><Relationship Type="http://schemas.openxmlformats.org/officeDocument/2006/relationships/hyperlink" Target="https://jira.its-sib.ru/issues/?jql=issue%20in%20(TECHWIM-3415,DOCCORP-22108)" TargetMode="External" Id="rId163" /><Relationship Type="http://schemas.openxmlformats.org/officeDocument/2006/relationships/hyperlink" Target="https://jira.its-sib.ru/issues/?jql=issue%20in%20(TECHWIM-3319)" TargetMode="External" Id="rId164" /><Relationship Type="http://schemas.openxmlformats.org/officeDocument/2006/relationships/hyperlink" Target="https://jira.its-sib.ru/issues/?jql=issue%20in%20(TECHWIM-3333)" TargetMode="External" Id="rId165" /><Relationship Type="http://schemas.openxmlformats.org/officeDocument/2006/relationships/hyperlink" Target="https://jira.its-sib.ru/issues/?jql=issue%20in%20(TECHWIM-3226)" TargetMode="External" Id="rId166" /><Relationship Type="http://schemas.openxmlformats.org/officeDocument/2006/relationships/hyperlink" Target="https://jira.its-sib.ru/issues/?jql=issue%20in%20(TECHITS-1454,TECHITS-1441)" TargetMode="External" Id="rId167" /><Relationship Type="http://schemas.openxmlformats.org/officeDocument/2006/relationships/hyperlink" Target="https://jira.its-sib.ru/issues/?jql=issue%20in%20(TECHITS-1484)" TargetMode="External" Id="rId168" /><Relationship Type="http://schemas.openxmlformats.org/officeDocument/2006/relationships/hyperlink" Target="https://jira.its-sib.ru/issues/?jql=issue%20in%20(DOCCORP-22043)" TargetMode="External" Id="rId169" /><Relationship Type="http://schemas.openxmlformats.org/officeDocument/2006/relationships/hyperlink" Target="https://jira.its-sib.ru/issues/?jql=issue%20in%20(TECHWIM-3226,DOCCORP-22105)" TargetMode="External" Id="rId170" /><Relationship Type="http://schemas.openxmlformats.org/officeDocument/2006/relationships/hyperlink" Target="https://jira.its-sib.ru/issues/?jql=issue%20in%20(TECHWIM-3226,DOCCORP-22105)" TargetMode="External" Id="rId171" /><Relationship Type="http://schemas.openxmlformats.org/officeDocument/2006/relationships/hyperlink" Target="https://jira.its-sib.ru/issues/?jql=issue%20in%20(DOCCORP-22355)" TargetMode="External" Id="rId172" /><Relationship Type="http://schemas.openxmlformats.org/officeDocument/2006/relationships/hyperlink" Target="https://jira.its-sib.ru/issues/?jql=issue%20in%20(DOCCORP-22357)" TargetMode="External" Id="rId173" /><Relationship Type="http://schemas.openxmlformats.org/officeDocument/2006/relationships/hyperlink" Target="https://jira.its-sib.ru/issues/?jql=issue%20in%20(DOCCORP-22270)" TargetMode="External" Id="rId174" /><Relationship Type="http://schemas.openxmlformats.org/officeDocument/2006/relationships/hyperlink" Target="https://jira.its-sib.ru/issues/?jql=issue%20in%20(DOCCORP-22270)" TargetMode="External" Id="rId175" /><Relationship Type="http://schemas.openxmlformats.org/officeDocument/2006/relationships/hyperlink" Target="https://jira.its-sib.ru/issues/?jql=issue%20in%20(DOCCORP-22270)" TargetMode="External" Id="rId176" /><Relationship Type="http://schemas.openxmlformats.org/officeDocument/2006/relationships/hyperlink" Target="https://jira.its-sib.ru/issues/?jql=issue%20in%20(DOCCORP-22270)" TargetMode="External" Id="rId177" /><Relationship Type="http://schemas.openxmlformats.org/officeDocument/2006/relationships/hyperlink" Target="https://jira.its-sib.ru/issues/?jql=issue%20in%20(DOCCORP-22270)" TargetMode="External" Id="rId178" /><Relationship Type="http://schemas.openxmlformats.org/officeDocument/2006/relationships/hyperlink" Target="https://jira.its-sib.ru/issues/?jql=issue%20in%20(DOCCORP-22270)" TargetMode="External" Id="rId179" /><Relationship Type="http://schemas.openxmlformats.org/officeDocument/2006/relationships/hyperlink" Target="https://jira.its-sib.ru/issues/?jql=issue%20in%20(DOCCORP-22270)" TargetMode="External" Id="rId180" /><Relationship Type="http://schemas.openxmlformats.org/officeDocument/2006/relationships/hyperlink" Target="https://jira.its-sib.ru/issues/?jql=issue%20in%20(DOCCORP-22270)" TargetMode="External" Id="rId181" /><Relationship Type="http://schemas.openxmlformats.org/officeDocument/2006/relationships/hyperlink" Target="https://jira.its-sib.ru/issues/?jql=issue%20in%20(DOCCORP-22270)" TargetMode="External" Id="rId182" /><Relationship Type="http://schemas.openxmlformats.org/officeDocument/2006/relationships/hyperlink" Target="https://jira.its-sib.ru/issues/?jql=issue%20in%20(TECHWIM-3297)" TargetMode="External" Id="rId183" /><Relationship Type="http://schemas.openxmlformats.org/officeDocument/2006/relationships/hyperlink" Target="https://jira.its-sib.ru/issues/?jql=issue%20in%20(TECHITS-1458)" TargetMode="External" Id="rId184" /><Relationship Type="http://schemas.openxmlformats.org/officeDocument/2006/relationships/hyperlink" Target="https://jira.its-sib.ru/issues/?jql=issue%20in%20(TECHITS-1473,TECHITS-1472,TECHITS-1463)" TargetMode="External" Id="rId185" /><Relationship Type="http://schemas.openxmlformats.org/officeDocument/2006/relationships/hyperlink" Target="https://jira.its-sib.ru/issues/?jql=issue%20in%20(TECHWIM-3367)" TargetMode="External" Id="rId186" /><Relationship Type="http://schemas.openxmlformats.org/officeDocument/2006/relationships/hyperlink" Target="https://jira.its-sib.ru/issues/?jql=issue%20in%20(DOCCORP-22049)" TargetMode="External" Id="rId187" /><Relationship Type="http://schemas.openxmlformats.org/officeDocument/2006/relationships/hyperlink" Target="https://jira.its-sib.ru/issues/?jql=issue%20in%20(DOCCORP-22354)" TargetMode="External" Id="rId188" /><Relationship Type="http://schemas.openxmlformats.org/officeDocument/2006/relationships/hyperlink" Target="https://jira.its-sib.ru/issues/?jql=issue%20in%20(DOCCORP-22360)" TargetMode="External" Id="rId189" /><Relationship Type="http://schemas.openxmlformats.org/officeDocument/2006/relationships/hyperlink" Target="https://jira.its-sib.ru/issues/?jql=issue%20in%20(DOCCORP-22268)" TargetMode="External" Id="rId190" /><Relationship Type="http://schemas.openxmlformats.org/officeDocument/2006/relationships/hyperlink" Target="https://jira.its-sib.ru/issues/?jql=issue%20in%20(DOCCORP-22268)" TargetMode="External" Id="rId191" /><Relationship Type="http://schemas.openxmlformats.org/officeDocument/2006/relationships/hyperlink" Target="https://jira.its-sib.ru/issues/?jql=issue%20in%20(DOCCORP-22268)" TargetMode="External" Id="rId192" /><Relationship Type="http://schemas.openxmlformats.org/officeDocument/2006/relationships/hyperlink" Target="https://jira.its-sib.ru/issues/?jql=issue%20in%20(DOCCORP-22268)" TargetMode="External" Id="rId193" /><Relationship Type="http://schemas.openxmlformats.org/officeDocument/2006/relationships/hyperlink" Target="https://jira.its-sib.ru/issues/?jql=issue%20in%20(DOCCORP-22268)" TargetMode="External" Id="rId194" /><Relationship Type="http://schemas.openxmlformats.org/officeDocument/2006/relationships/hyperlink" Target="https://jira.its-sib.ru/issues/?jql=issue%20in%20(DOCCORP-22268)" TargetMode="External" Id="rId195" /><Relationship Type="http://schemas.openxmlformats.org/officeDocument/2006/relationships/hyperlink" Target="https://jira.its-sib.ru/issues/?jql=issue%20in%20(DOCCORP-22268)" TargetMode="External" Id="rId196" /><Relationship Type="http://schemas.openxmlformats.org/officeDocument/2006/relationships/hyperlink" Target="https://jira.its-sib.ru/issues/?jql=issue%20in%20(DOCCORP-22268)" TargetMode="External" Id="rId197" /><Relationship Type="http://schemas.openxmlformats.org/officeDocument/2006/relationships/hyperlink" Target="https://jira.its-sib.ru/issues/?jql=issue%20in%20(DOCCORP-22268)" TargetMode="External" Id="rId198" /><Relationship Type="http://schemas.openxmlformats.org/officeDocument/2006/relationships/hyperlink" Target="https://jira.its-sib.ru/issues/?jql=issue%20in%20(DOCCORP-22042)" TargetMode="External" Id="rId199" /><Relationship Type="http://schemas.openxmlformats.org/officeDocument/2006/relationships/hyperlink" Target="https://jira.its-sib.ru/issues/?jql=issue%20in%20(DOCCORP-22159)" TargetMode="External" Id="rId200" /><Relationship Type="http://schemas.openxmlformats.org/officeDocument/2006/relationships/hyperlink" Target="https://jira.its-sib.ru/issues/?jql=issue%20in%20(DOCCORP-22160)" TargetMode="External" Id="rId201" /><Relationship Type="http://schemas.openxmlformats.org/officeDocument/2006/relationships/hyperlink" Target="https://jira.its-sib.ru/issues/?jql=issue%20in%20(DOCCORP-22254)" TargetMode="External" Id="rId202" /><Relationship Type="http://schemas.openxmlformats.org/officeDocument/2006/relationships/hyperlink" Target="https://jira.its-sib.ru/issues/?jql=issue%20in%20(DOCCORP-22351)" TargetMode="External" Id="rId203" /><Relationship Type="http://schemas.openxmlformats.org/officeDocument/2006/relationships/hyperlink" Target="https://jira.its-sib.ru/issues/?jql=issue%20in%20(DOCCORP-22362)" TargetMode="External" Id="rId204" /><Relationship Type="http://schemas.openxmlformats.org/officeDocument/2006/relationships/hyperlink" Target="https://jira.its-sib.ru/issues/?jql=issue%20in%20(DOCCORP-22107)" TargetMode="External" Id="rId205" /><Relationship Type="http://schemas.openxmlformats.org/officeDocument/2006/relationships/hyperlink" Target="https://jira.its-sib.ru/issues/?jql=issue%20in%20(DOCCORP-22107)" TargetMode="External" Id="rId206" /><Relationship Type="http://schemas.openxmlformats.org/officeDocument/2006/relationships/hyperlink" Target="https://jira.its-sib.ru/issues/?jql=issue%20in%20(DOCCORP-22107)" TargetMode="External" Id="rId207" /><Relationship Type="http://schemas.openxmlformats.org/officeDocument/2006/relationships/hyperlink" Target="https://jira.its-sib.ru/issues/?jql=issue%20in%20(DOCCORP-22107)" TargetMode="External" Id="rId208" /><Relationship Type="http://schemas.openxmlformats.org/officeDocument/2006/relationships/hyperlink" Target="https://jira.its-sib.ru/issues/?jql=issue%20in%20(DOCCORP-22107)" TargetMode="External" Id="rId209" /><Relationship Type="http://schemas.openxmlformats.org/officeDocument/2006/relationships/hyperlink" Target="https://jira.its-sib.ru/issues/?jql=issue%20in%20(DOCCORP-22107)" TargetMode="External" Id="rId210" /><Relationship Type="http://schemas.openxmlformats.org/officeDocument/2006/relationships/hyperlink" Target="https://jira.its-sib.ru/issues/?jql=issue%20in%20(DOCCORP-22107)" TargetMode="External" Id="rId211" /><Relationship Type="http://schemas.openxmlformats.org/officeDocument/2006/relationships/hyperlink" Target="https://jira.its-sib.ru/issues/?jql=issue%20in%20(DOCCORP-22107)" TargetMode="External" Id="rId212" /><Relationship Type="http://schemas.openxmlformats.org/officeDocument/2006/relationships/hyperlink" Target="https://jira.its-sib.ru/issues/?jql=issue%20in%20(DOCCORP-22107)" TargetMode="External" Id="rId213" /><Relationship Type="http://schemas.openxmlformats.org/officeDocument/2006/relationships/hyperlink" Target="https://jira.its-sib.ru/issues/?jql=issue%20in%20(DOCCORP-22107)" TargetMode="External" Id="rId214" /><Relationship Type="http://schemas.openxmlformats.org/officeDocument/2006/relationships/hyperlink" Target="https://jira.its-sib.ru/issues/?jql=issue%20in%20(DOCCORP-22107)" TargetMode="External" Id="rId215" /><Relationship Type="http://schemas.openxmlformats.org/officeDocument/2006/relationships/hyperlink" Target="https://jira.its-sib.ru/issues/?jql=issue%20in%20(DOCCORP-22107)" TargetMode="External" Id="rId216" /><Relationship Type="http://schemas.openxmlformats.org/officeDocument/2006/relationships/hyperlink" Target="https://jira.its-sib.ru/issues/?jql=issue%20in%20(DOCCORP-22107)" TargetMode="External" Id="rId217" /><Relationship Type="http://schemas.openxmlformats.org/officeDocument/2006/relationships/hyperlink" Target="https://jira.its-sib.ru/issues/?jql=issue%20in%20(DOCCORP-22107)" TargetMode="External" Id="rId218" /><Relationship Type="http://schemas.openxmlformats.org/officeDocument/2006/relationships/hyperlink" Target="https://jira.its-sib.ru/issues/?jql=issue%20in%20(DOCCORP-22107)" TargetMode="External" Id="rId219" /><Relationship Type="http://schemas.openxmlformats.org/officeDocument/2006/relationships/hyperlink" Target="https://jira.its-sib.ru/issues/?jql=issue%20in%20(DOCCORP-22107)" TargetMode="External" Id="rId220" /><Relationship Type="http://schemas.openxmlformats.org/officeDocument/2006/relationships/hyperlink" Target="https://jira.its-sib.ru/issues/?jql=issue%20in%20(DOCCORP-22107)" TargetMode="External" Id="rId221" /><Relationship Type="http://schemas.openxmlformats.org/officeDocument/2006/relationships/hyperlink" Target="https://jira.its-sib.ru/issues/?jql=issue%20in%20(DOCCORP-22107)" TargetMode="External" Id="rId222" /><Relationship Type="http://schemas.openxmlformats.org/officeDocument/2006/relationships/hyperlink" Target="https://jira.its-sib.ru/issues/?jql=issue%20in%20(DOCCORP-22107)" TargetMode="External" Id="rId223" /><Relationship Type="http://schemas.openxmlformats.org/officeDocument/2006/relationships/hyperlink" Target="https://jira.its-sib.ru/issues/?jql=issue%20in%20(DOCCORP-22107)" TargetMode="External" Id="rId224" /><Relationship Type="http://schemas.openxmlformats.org/officeDocument/2006/relationships/hyperlink" Target="https://jira.its-sib.ru/issues/?jql=issue%20in%20(DOCCORP-22107)" TargetMode="External" Id="rId225" /><Relationship Type="http://schemas.openxmlformats.org/officeDocument/2006/relationships/hyperlink" Target="https://jira.its-sib.ru/issues/?jql=issue%20in%20(DOCCORP-22196)" TargetMode="External" Id="rId226" /><Relationship Type="http://schemas.openxmlformats.org/officeDocument/2006/relationships/hyperlink" Target="https://jira.its-sib.ru/issues/?jql=issue%20in%20(DOCCORP-22196)" TargetMode="External" Id="rId227" /><Relationship Type="http://schemas.openxmlformats.org/officeDocument/2006/relationships/hyperlink" Target="https://jira.its-sib.ru/issues/?jql=issue%20in%20(DOCCORP-22196)" TargetMode="External" Id="rId228" /><Relationship Type="http://schemas.openxmlformats.org/officeDocument/2006/relationships/hyperlink" Target="https://jira.its-sib.ru/issues/?jql=issue%20in%20(DOCCORP-21990)" TargetMode="External" Id="rId229" /><Relationship Type="http://schemas.openxmlformats.org/officeDocument/2006/relationships/hyperlink" Target="https://jira.its-sib.ru/issues/?jql=issue%20in%20(DOCCORP-21990)" TargetMode="External" Id="rId230" /><Relationship Type="http://schemas.openxmlformats.org/officeDocument/2006/relationships/hyperlink" Target="https://jira.its-sib.ru/issues/?jql=issue%20in%20(DOCCORP-21990)" TargetMode="External" Id="rId231" /><Relationship Type="http://schemas.openxmlformats.org/officeDocument/2006/relationships/hyperlink" Target="https://jira.its-sib.ru/issues/?jql=issue%20in%20(DOCCORP-22295)" TargetMode="External" Id="rId232" /><Relationship Type="http://schemas.openxmlformats.org/officeDocument/2006/relationships/hyperlink" Target="https://jira.its-sib.ru/issues/?jql=issue%20in%20(DOCCORP-22295)" TargetMode="External" Id="rId233" /><Relationship Type="http://schemas.openxmlformats.org/officeDocument/2006/relationships/hyperlink" Target="https://jira.its-sib.ru/issues/?jql=issue%20in%20(DOCCORP-22229)" TargetMode="External" Id="rId234" /><Relationship Type="http://schemas.openxmlformats.org/officeDocument/2006/relationships/hyperlink" Target="https://jira.its-sib.ru/issues/?jql=issue%20in%20(DOCCORP-20516)" TargetMode="External" Id="rId235" /><Relationship Type="http://schemas.openxmlformats.org/officeDocument/2006/relationships/hyperlink" Target="https://jira.its-sib.ru/issues/?jql=issue%20in%20(DOCCORP-20516)" TargetMode="External" Id="rId236" /><Relationship Type="http://schemas.openxmlformats.org/officeDocument/2006/relationships/hyperlink" Target="https://jira.its-sib.ru/issues/?jql=issue%20in%20(DOCCORP-20516)" TargetMode="External" Id="rId237" /><Relationship Type="http://schemas.openxmlformats.org/officeDocument/2006/relationships/hyperlink" Target="https://jira.its-sib.ru/issues/?jql=issue%20in%20(DOCCORP-20516)" TargetMode="External" Id="rId238" /><Relationship Type="http://schemas.openxmlformats.org/officeDocument/2006/relationships/hyperlink" Target="https://jira.its-sib.ru/issues/?jql=issue%20in%20(DOCCORP-20516)" TargetMode="External" Id="rId239" /><Relationship Type="http://schemas.openxmlformats.org/officeDocument/2006/relationships/hyperlink" Target="https://jira.its-sib.ru/issues/?jql=issue%20in%20(DOCCORP-20516)" TargetMode="External" Id="rId240" /><Relationship Type="http://schemas.openxmlformats.org/officeDocument/2006/relationships/hyperlink" Target="https://jira.its-sib.ru/issues/?jql=issue%20in%20(DOCCORP-22079)" TargetMode="External" Id="rId241" /><Relationship Type="http://schemas.openxmlformats.org/officeDocument/2006/relationships/hyperlink" Target="https://jira.its-sib.ru/issues/?jql=issue%20in%20(DOCCORP-22079)" TargetMode="External" Id="rId242" /><Relationship Type="http://schemas.openxmlformats.org/officeDocument/2006/relationships/hyperlink" Target="https://jira.its-sib.ru/issues/?jql=issue%20in%20(DOCCORP-22079)" TargetMode="External" Id="rId243" /><Relationship Type="http://schemas.openxmlformats.org/officeDocument/2006/relationships/hyperlink" Target="https://jira.its-sib.ru/issues/?jql=issue%20in%20(DOCCORP-22079)" TargetMode="External" Id="rId244" /><Relationship Type="http://schemas.openxmlformats.org/officeDocument/2006/relationships/hyperlink" Target="https://jira.its-sib.ru/issues/?jql=issue%20in%20(DOCCORP-22079)" TargetMode="External" Id="rId245" /><Relationship Type="http://schemas.openxmlformats.org/officeDocument/2006/relationships/hyperlink" Target="https://jira.its-sib.ru/issues/?jql=issue%20in%20(DOCCORP-22079)" TargetMode="External" Id="rId246" /><Relationship Type="http://schemas.openxmlformats.org/officeDocument/2006/relationships/hyperlink" Target="https://jira.its-sib.ru/issues/?jql=issue%20in%20(DOCCORP-22079)" TargetMode="External" Id="rId247" /><Relationship Type="http://schemas.openxmlformats.org/officeDocument/2006/relationships/hyperlink" Target="https://jira.its-sib.ru/issues/?jql=issue%20in%20(DOCCORP-22079)" TargetMode="External" Id="rId248" /><Relationship Type="http://schemas.openxmlformats.org/officeDocument/2006/relationships/hyperlink" Target="https://jira.its-sib.ru/issues/?jql=issue%20in%20(DOCCORP-22079)" TargetMode="External" Id="rId249" /><Relationship Type="http://schemas.openxmlformats.org/officeDocument/2006/relationships/hyperlink" Target="https://jira.its-sib.ru/issues/?jql=issue%20in%20(DOCCORP-22079)" TargetMode="External" Id="rId250" /><Relationship Type="http://schemas.openxmlformats.org/officeDocument/2006/relationships/hyperlink" Target="https://jira.its-sib.ru/issues/?jql=issue%20in%20(DOCCORP-22079)" TargetMode="External" Id="rId251" /><Relationship Type="http://schemas.openxmlformats.org/officeDocument/2006/relationships/hyperlink" Target="https://jira.its-sib.ru/issues/?jql=issue%20in%20(DOCCORP-22079)" TargetMode="External" Id="rId252" /><Relationship Type="http://schemas.openxmlformats.org/officeDocument/2006/relationships/hyperlink" Target="https://jira.its-sib.ru/issues/?jql=issue%20in%20(DOCCORP-22079)" TargetMode="External" Id="rId253" /><Relationship Type="http://schemas.openxmlformats.org/officeDocument/2006/relationships/hyperlink" Target="https://jira.its-sib.ru/issues/?jql=issue%20in%20(DOCCORP-22079)" TargetMode="External" Id="rId254" /><Relationship Type="http://schemas.openxmlformats.org/officeDocument/2006/relationships/hyperlink" Target="https://jira.its-sib.ru/issues/?jql=issue%20in%20(DOCCORP-22079)" TargetMode="External" Id="rId255" /><Relationship Type="http://schemas.openxmlformats.org/officeDocument/2006/relationships/hyperlink" Target="https://jira.its-sib.ru/issues/?jql=issue%20in%20(DOCCORP-22079)" TargetMode="External" Id="rId256" /><Relationship Type="http://schemas.openxmlformats.org/officeDocument/2006/relationships/hyperlink" Target="https://jira.its-sib.ru/issues/?jql=issue%20in%20(DOCCORP-22079)" TargetMode="External" Id="rId257" /><Relationship Type="http://schemas.openxmlformats.org/officeDocument/2006/relationships/hyperlink" Target="https://jira.its-sib.ru/issues/?jql=issue%20in%20(DOCCORP-22079)" TargetMode="External" Id="rId258" /><Relationship Type="http://schemas.openxmlformats.org/officeDocument/2006/relationships/hyperlink" Target="https://jira.its-sib.ru/issues/?jql=issue%20in%20(DOCCORP-22079)" TargetMode="External" Id="rId259" /><Relationship Type="http://schemas.openxmlformats.org/officeDocument/2006/relationships/hyperlink" Target="https://jira.its-sib.ru/issues/?jql=issue%20in%20(DOCCORP-22079)" TargetMode="External" Id="rId260" /><Relationship Type="http://schemas.openxmlformats.org/officeDocument/2006/relationships/hyperlink" Target="https://jira.its-sib.ru/issues/?jql=issue%20in%20(DOCCORP-22079)" TargetMode="External" Id="rId261" /><Relationship Type="http://schemas.openxmlformats.org/officeDocument/2006/relationships/hyperlink" Target="https://jira.its-sib.ru/issues/?jql=issue%20in%20(DOCCORP-22079)" TargetMode="External" Id="rId262" /><Relationship Type="http://schemas.openxmlformats.org/officeDocument/2006/relationships/hyperlink" Target="https://jira.its-sib.ru/issues/?jql=issue%20in%20(DOCCORP-22079)" TargetMode="External" Id="rId263" /><Relationship Type="http://schemas.openxmlformats.org/officeDocument/2006/relationships/hyperlink" Target="https://jira.its-sib.ru/issues/?jql=issue%20in%20(TECHWIM-3206)" TargetMode="External" Id="rId264" /><Relationship Type="http://schemas.openxmlformats.org/officeDocument/2006/relationships/hyperlink" Target="https://jira.its-sib.ru/issues/?jql=issue%20in%20(DOCCORP-22265)" TargetMode="External" Id="rId265" /><Relationship Type="http://schemas.openxmlformats.org/officeDocument/2006/relationships/hyperlink" Target="https://jira.its-sib.ru/issues/?jql=issue%20in%20(DOCCORP-22265)" TargetMode="External" Id="rId266" /><Relationship Type="http://schemas.openxmlformats.org/officeDocument/2006/relationships/hyperlink" Target="https://jira.its-sib.ru/issues/?jql=issue%20in%20(DOCCORP-22265)" TargetMode="External" Id="rId267" /><Relationship Type="http://schemas.openxmlformats.org/officeDocument/2006/relationships/hyperlink" Target="https://jira.its-sib.ru/issues/?jql=issue%20in%20(TECHWIM-3315)" TargetMode="External" Id="rId268" /><Relationship Type="http://schemas.openxmlformats.org/officeDocument/2006/relationships/hyperlink" Target="https://jira.its-sib.ru/issues/?jql=issue%20in%20(TECHWIM-3315)" TargetMode="External" Id="rId269" /><Relationship Type="http://schemas.openxmlformats.org/officeDocument/2006/relationships/hyperlink" Target="https://jira.its-sib.ru/issues/?jql=issue%20in%20(TECHWIM-3315)" TargetMode="External" Id="rId270" /><Relationship Type="http://schemas.openxmlformats.org/officeDocument/2006/relationships/hyperlink" Target="https://jira.its-sib.ru/issues/?jql=issue%20in%20(TECHWIM-3315)" TargetMode="External" Id="rId271" /><Relationship Type="http://schemas.openxmlformats.org/officeDocument/2006/relationships/hyperlink" Target="https://jira.its-sib.ru/issues/?jql=issue%20in%20(TECHWIM-3344,TECHWIM-3315)" TargetMode="External" Id="rId272" /><Relationship Type="http://schemas.openxmlformats.org/officeDocument/2006/relationships/hyperlink" Target="https://jira.its-sib.ru/issues/?jql=issue%20in%20(TECHWIM-3315)" TargetMode="External" Id="rId273" /><Relationship Type="http://schemas.openxmlformats.org/officeDocument/2006/relationships/hyperlink" Target="https://jira.its-sib.ru/issues/?jql=issue%20in%20(TECHWIM-3315)" TargetMode="External" Id="rId274" /><Relationship Type="http://schemas.openxmlformats.org/officeDocument/2006/relationships/hyperlink" Target="https://jira.its-sib.ru/issues/?jql=issue%20in%20(TECHWIM-3315)" TargetMode="External" Id="rId275" /><Relationship Type="http://schemas.openxmlformats.org/officeDocument/2006/relationships/hyperlink" Target="https://jira.its-sib.ru/issues/?jql=issue%20in%20(TECHWIM-3315)" TargetMode="External" Id="rId276" /><Relationship Type="http://schemas.openxmlformats.org/officeDocument/2006/relationships/hyperlink" Target="https://jira.its-sib.ru/issues/?jql=issue%20in%20(TECHWIM-2869)" TargetMode="External" Id="rId277" /><Relationship Type="http://schemas.openxmlformats.org/officeDocument/2006/relationships/hyperlink" Target="https://jira.its-sib.ru/issues/?jql=issue%20in%20(TECHWIM-3335)" TargetMode="External" Id="rId278" /><Relationship Type="http://schemas.openxmlformats.org/officeDocument/2006/relationships/hyperlink" Target="https://jira.its-sib.ru/issues/?jql=issue%20in%20(TECHWIM-3335)" TargetMode="External" Id="rId279" /><Relationship Type="http://schemas.openxmlformats.org/officeDocument/2006/relationships/hyperlink" Target="https://jira.its-sib.ru/issues/?jql=issue%20in%20(TECHWIM-3335)" TargetMode="External" Id="rId280" /><Relationship Type="http://schemas.openxmlformats.org/officeDocument/2006/relationships/hyperlink" Target="https://jira.its-sib.ru/issues/?jql=issue%20in%20(TECHWIM-3335)" TargetMode="External" Id="rId281" /><Relationship Type="http://schemas.openxmlformats.org/officeDocument/2006/relationships/hyperlink" Target="https://jira.its-sib.ru/issues/?jql=issue%20in%20(TECHWIM-3423)" TargetMode="External" Id="rId282" /><Relationship Type="http://schemas.openxmlformats.org/officeDocument/2006/relationships/hyperlink" Target="https://jira.its-sib.ru/issues/?jql=issue%20in%20(TECHWIM-3320)" TargetMode="External" Id="rId283" /><Relationship Type="http://schemas.openxmlformats.org/officeDocument/2006/relationships/hyperlink" Target="https://jira.its-sib.ru/issues/?jql=issue%20in%20(TECHWIM-3303,TECHWIM-3302,TECHWIM-3301)" TargetMode="External" Id="rId284" /><Relationship Type="http://schemas.openxmlformats.org/officeDocument/2006/relationships/hyperlink" Target="https://jira.its-sib.ru/issues/?jql=issue%20in%20(TECHWIM-3315,TECHWIM-3299,TECHWIM-3299)" TargetMode="External" Id="rId285" /><Relationship Type="http://schemas.openxmlformats.org/officeDocument/2006/relationships/hyperlink" Target="https://jira.its-sib.ru/issues/?jql=issue%20in%20(TECHWIM-3315)" TargetMode="External" Id="rId286" /><Relationship Type="http://schemas.openxmlformats.org/officeDocument/2006/relationships/hyperlink" Target="https://jira.its-sib.ru/issues/?jql=issue%20in%20(TECHWIM-3335,TECHWIM-3315)" TargetMode="External" Id="rId287" /><Relationship Type="http://schemas.openxmlformats.org/officeDocument/2006/relationships/hyperlink" Target="https://jira.its-sib.ru/issues/?jql=issue%20in%20(TECHWIM-3335,TECHWIM-3315)" TargetMode="External" Id="rId288" /><Relationship Type="http://schemas.openxmlformats.org/officeDocument/2006/relationships/hyperlink" Target="https://jira.its-sib.ru/issues/?jql=issue%20in%20(TECHWIM-3315,TECHWIM-3335)" TargetMode="External" Id="rId289" /><Relationship Type="http://schemas.openxmlformats.org/officeDocument/2006/relationships/hyperlink" Target="https://jira.its-sib.ru/issues/?jql=issue%20in%20(TECHWIM-3315,TECHWIM-3315,TECHWIM-3315,TECHWIM-3404,TECHWIM-3381,TECHWIM-3335)" TargetMode="External" Id="rId290" /><Relationship Type="http://schemas.openxmlformats.org/officeDocument/2006/relationships/hyperlink" Target="https://jira.its-sib.ru/issues/?jql=issue%20in%20(TECHWIM-3335)" TargetMode="External" Id="rId291" /><Relationship Type="http://schemas.openxmlformats.org/officeDocument/2006/relationships/hyperlink" Target="https://jira.its-sib.ru/issues/?jql=issue%20in%20(TECHWIM-3335)" TargetMode="External" Id="rId292" /><Relationship Type="http://schemas.openxmlformats.org/officeDocument/2006/relationships/hyperlink" Target="https://jira.its-sib.ru/issues/?jql=issue%20in%20(TECHWIM-3335)" TargetMode="External" Id="rId293" /><Relationship Type="http://schemas.openxmlformats.org/officeDocument/2006/relationships/hyperlink" Target="https://jira.its-sib.ru/issues/?jql=issue%20in%20(TECHWIM-3335)" TargetMode="External" Id="rId294" /><Relationship Type="http://schemas.openxmlformats.org/officeDocument/2006/relationships/hyperlink" Target="https://jira.its-sib.ru/issues/?jql=issue%20in%20(TECHWIM-3335)" TargetMode="External" Id="rId295" /><Relationship Type="http://schemas.openxmlformats.org/officeDocument/2006/relationships/hyperlink" Target="https://jira.its-sib.ru/issues/?jql=issue%20in%20(TECHWIM-3335)" TargetMode="External" Id="rId296" /><Relationship Type="http://schemas.openxmlformats.org/officeDocument/2006/relationships/hyperlink" Target="https://jira.its-sib.ru/issues/?jql=issue%20in%20(TECHWIM-2869)" TargetMode="External" Id="rId297" /><Relationship Type="http://schemas.openxmlformats.org/officeDocument/2006/relationships/hyperlink" Target="https://jira.its-sib.ru/issues/?jql=issue%20in%20(TECHWIM-3309,TECHWIM-3309)" TargetMode="External" Id="rId298" /><Relationship Type="http://schemas.openxmlformats.org/officeDocument/2006/relationships/hyperlink" Target="https://jira.its-sib.ru/issues/?jql=issue%20in%20(TECHWIM-3399)" TargetMode="External" Id="rId299" /><Relationship Type="http://schemas.openxmlformats.org/officeDocument/2006/relationships/hyperlink" Target="https://jira.its-sib.ru/issues/?jql=issue%20in%20(TECHWIM-3348,TECHWIM-3346)" TargetMode="External" Id="rId300" /><Relationship Type="http://schemas.openxmlformats.org/officeDocument/2006/relationships/hyperlink" Target="https://jira.its-sib.ru/issues/?jql=issue%20in%20(DOCCORP-22199)" TargetMode="External" Id="rId301" /><Relationship Type="http://schemas.openxmlformats.org/officeDocument/2006/relationships/hyperlink" Target="https://jira.its-sib.ru/issues/?jql=issue%20in%20(DOCCORP-22199)" TargetMode="External" Id="rId302" /><Relationship Type="http://schemas.openxmlformats.org/officeDocument/2006/relationships/hyperlink" Target="https://jira.its-sib.ru/issues/?jql=issue%20in%20(TECHWIM-3379,DOCCORP-22199,TECHWIM-3371,DOCCORP-22199,TECHWIM-3359,DOCCORP-22199)" TargetMode="External" Id="rId303" /><Relationship Type="http://schemas.openxmlformats.org/officeDocument/2006/relationships/hyperlink" Target="https://jira.its-sib.ru/issues/?jql=issue%20in%20(DOCCORP-22199)" TargetMode="External" Id="rId304" /><Relationship Type="http://schemas.openxmlformats.org/officeDocument/2006/relationships/hyperlink" Target="https://jira.its-sib.ru/issues/?jql=issue%20in%20(DOCCORP-22199)" TargetMode="External" Id="rId305" /><Relationship Type="http://schemas.openxmlformats.org/officeDocument/2006/relationships/hyperlink" Target="https://jira.its-sib.ru/issues/?jql=issue%20in%20(TECHWIM-3344,DOCCORP-22199,TECHWIM-3335,DOCCORP-22199,TECHWIM-3315,DOCCORP-22199)" TargetMode="External" Id="rId306" /><Relationship Type="http://schemas.openxmlformats.org/officeDocument/2006/relationships/hyperlink" Target="https://jira.its-sib.ru/issues/?jql=issue%20in%20(TECHWIM-3374,DOCCORP-22199,TECHWIM-3372,DOCCORP-22199,TECHWIM-3358,DOCCORP-22199,TECHWIM-3358,DOCCORP-22199,TECHWIM-3350,DOCCORP-22199,TECHWIM-3350,DOCCORP-22199,TECHWIM-3350,DOCCORP-22199,TECHWIM-3335,DOCCORP-22199,TECHWIM-3315,DOCCORP-22199,TECHWIM-3177,DOCCORP-22199)" TargetMode="External" Id="rId307" /><Relationship Type="http://schemas.openxmlformats.org/officeDocument/2006/relationships/hyperlink" Target="https://jira.its-sib.ru/issues/?jql=issue%20in%20(TECHWIM-3344,DOCCORP-22199,TECHWIM-3315,DOCCORP-22199,TECHWIM-3177,DOCCORP-22199,TECHWIM-3177,DOCCORP-22199,TECHWIM-3335,DOCCORP-22199)" TargetMode="External" Id="rId308" /><Relationship Type="http://schemas.openxmlformats.org/officeDocument/2006/relationships/hyperlink" Target="https://jira.its-sib.ru/issues/?jql=issue%20in%20(TECHWIM-3315,DOCCORP-22199,TECHWIM-3335,DOCCORP-22199)" TargetMode="External" Id="rId309" /><Relationship Type="http://schemas.openxmlformats.org/officeDocument/2006/relationships/hyperlink" Target="https://jira.its-sib.ru/issues/?jql=issue%20in%20(TECHWIM-3315,DOCCORP-22199,TECHWIM-3335,DOCCORP-22199)" TargetMode="External" Id="rId310" /><Relationship Type="http://schemas.openxmlformats.org/officeDocument/2006/relationships/hyperlink" Target="https://jira.its-sib.ru/issues/?jql=issue%20in%20(TECHWIM-3349,DOCCORP-22199,TECHWIM-3347,DOCCORP-22199,TECHWIM-3329,DOCCORP-22199)" TargetMode="External" Id="rId311" /><Relationship Type="http://schemas.openxmlformats.org/officeDocument/2006/relationships/hyperlink" Target="https://jira.its-sib.ru/issues/?jql=issue%20in%20(TECHWIM-3349,DOCCORP-22199,TECHWIM-3349,DOCCORP-22199,TECHWIM-3347,DOCCORP-22199,TECHWIM-3329,DOCCORP-22199)" TargetMode="External" Id="rId312" /><Relationship Type="http://schemas.openxmlformats.org/officeDocument/2006/relationships/hyperlink" Target="https://jira.its-sib.ru/issues/?jql=issue%20in%20(DOCCORP-22199)" TargetMode="External" Id="rId313" /><Relationship Type="http://schemas.openxmlformats.org/officeDocument/2006/relationships/hyperlink" Target="https://jira.its-sib.ru/issues/?jql=issue%20in%20(DOCCORP-22199)" TargetMode="External" Id="rId314" /><Relationship Type="http://schemas.openxmlformats.org/officeDocument/2006/relationships/hyperlink" Target="https://jira.its-sib.ru/issues/?jql=issue%20in%20(DOCCORP-22199)" TargetMode="External" Id="rId315" /><Relationship Type="http://schemas.openxmlformats.org/officeDocument/2006/relationships/hyperlink" Target="https://jira.its-sib.ru/issues/?jql=issue%20in%20(TECHWIM-3320)" TargetMode="External" Id="rId316" /><Relationship Type="http://schemas.openxmlformats.org/officeDocument/2006/relationships/hyperlink" Target="https://jira.its-sib.ru/issues/?jql=issue%20in%20(TECHWIM-3320)" TargetMode="External" Id="rId317" /><Relationship Type="http://schemas.openxmlformats.org/officeDocument/2006/relationships/hyperlink" Target="https://jira.its-sib.ru/issues/?jql=issue%20in%20(TECHWIM-3320)" TargetMode="External" Id="rId318" /><Relationship Type="http://schemas.openxmlformats.org/officeDocument/2006/relationships/hyperlink" Target="https://jira.its-sib.ru/issues/?jql=issue%20in%20(TECHWIM-3271,TECHWIM-3249)" TargetMode="External" Id="rId319" /><Relationship Type="http://schemas.openxmlformats.org/officeDocument/2006/relationships/hyperlink" Target="https://jira.its-sib.ru/issues/?jql=issue%20in%20(TECHWIM-3271)" TargetMode="External" Id="rId320" /><Relationship Type="http://schemas.openxmlformats.org/officeDocument/2006/relationships/hyperlink" Target="https://jira.its-sib.ru/issues/?jql=issue%20in%20(TECHWIM-3315,TECHWIM-3312)" TargetMode="External" Id="rId321" /><Relationship Type="http://schemas.openxmlformats.org/officeDocument/2006/relationships/hyperlink" Target="https://jira.its-sib.ru/issues/?jql=issue%20in%20(TECHWIM-3315,TECHWIM-3312)" TargetMode="External" Id="rId322" /><Relationship Type="http://schemas.openxmlformats.org/officeDocument/2006/relationships/hyperlink" Target="https://jira.its-sib.ru/issues/?jql=issue%20in%20(TECHWIM-3335,TECHWIM-3315,TECHWIM-3312)" TargetMode="External" Id="rId323" /><Relationship Type="http://schemas.openxmlformats.org/officeDocument/2006/relationships/hyperlink" Target="https://jira.its-sib.ru/issues/?jql=issue%20in%20(TECHWIM-3335,TECHWIM-3315,TECHWIM-3354,TECHWIM-3344)" TargetMode="External" Id="rId324" /><Relationship Type="http://schemas.openxmlformats.org/officeDocument/2006/relationships/hyperlink" Target="https://jira.its-sib.ru/issues/?jql=issue%20in%20(TECHWIM-3344,TECHWIM-3335,TECHWIM-3315,TECHWIM-3361)" TargetMode="External" Id="rId325" /><Relationship Type="http://schemas.openxmlformats.org/officeDocument/2006/relationships/hyperlink" Target="https://jira.its-sib.ru/issues/?jql=issue%20in%20(TECHWIM-3374,TECHWIM-3335,TECHWIM-3315)" TargetMode="External" Id="rId326" /><Relationship Type="http://schemas.openxmlformats.org/officeDocument/2006/relationships/hyperlink" Target="https://jira.its-sib.ru/issues/?jql=issue%20in%20(TECHWIM-3344,TECHWIM-3315,TECHWIM-3361)" TargetMode="External" Id="rId327" /><Relationship Type="http://schemas.openxmlformats.org/officeDocument/2006/relationships/hyperlink" Target="https://jira.its-sib.ru/issues/?jql=issue%20in%20(TECHWIM-3315,TECHWIM-3395)" TargetMode="External" Id="rId328" /><Relationship Type="http://schemas.openxmlformats.org/officeDocument/2006/relationships/hyperlink" Target="https://jira.its-sib.ru/issues/?jql=issue%20in%20(TECHWIM-3315,TECHWIM-3366)" TargetMode="External" Id="rId329" /><Relationship Type="http://schemas.openxmlformats.org/officeDocument/2006/relationships/hyperlink" Target="https://jira.its-sib.ru/issues/?jql=issue%20in%20(TECHWIM-3366)" TargetMode="External" Id="rId330" /><Relationship Type="http://schemas.openxmlformats.org/officeDocument/2006/relationships/hyperlink" Target="https://jira.its-sib.ru/issues/?jql=issue%20in%20(TECHWIM-3347)" TargetMode="External" Id="rId331" /><Relationship Type="http://schemas.openxmlformats.org/officeDocument/2006/relationships/hyperlink" Target="https://jira.its-sib.ru/issues/?jql=issue%20in%20(TECHWIM-3347)" TargetMode="External" Id="rId332" /><Relationship Type="http://schemas.openxmlformats.org/officeDocument/2006/relationships/hyperlink" Target="https://jira.its-sib.ru/issues/?jql=issue%20in%20(TECHWIM-3461)" TargetMode="External" Id="rId333" /><Relationship Type="http://schemas.openxmlformats.org/officeDocument/2006/relationships/hyperlink" Target="https://jira.its-sib.ru/issues/?jql=issue%20in%20(DOCCORP-22050)" TargetMode="External" Id="rId334" /><Relationship Type="http://schemas.openxmlformats.org/officeDocument/2006/relationships/hyperlink" Target="https://jira.its-sib.ru/issues/?jql=issue%20in%20(DOCCORP-22050)" TargetMode="External" Id="rId335" /><Relationship Type="http://schemas.openxmlformats.org/officeDocument/2006/relationships/hyperlink" Target="https://jira.its-sib.ru/issues/?jql=issue%20in%20(DOCCORP-22050)" TargetMode="External" Id="rId336" /><Relationship Type="http://schemas.openxmlformats.org/officeDocument/2006/relationships/hyperlink" Target="https://jira.its-sib.ru/issues/?jql=issue%20in%20(DOCCORP-22050)" TargetMode="External" Id="rId337" /><Relationship Type="http://schemas.openxmlformats.org/officeDocument/2006/relationships/hyperlink" Target="https://jira.its-sib.ru/issues/?jql=issue%20in%20(DOCCORP-22050)" TargetMode="External" Id="rId338" /><Relationship Type="http://schemas.openxmlformats.org/officeDocument/2006/relationships/hyperlink" Target="https://jira.its-sib.ru/issues/?jql=issue%20in%20(TECHWIM-3320)" TargetMode="External" Id="rId339" /><Relationship Type="http://schemas.openxmlformats.org/officeDocument/2006/relationships/hyperlink" Target="https://jira.its-sib.ru/issues/?jql=issue%20in%20(TECHWIM-3320)" TargetMode="External" Id="rId340" /><Relationship Type="http://schemas.openxmlformats.org/officeDocument/2006/relationships/hyperlink" Target="https://jira.its-sib.ru/issues/?jql=issue%20in%20(TECHWIM-3303,TECHWIM-3302,TECHWIM-3301)" TargetMode="External" Id="rId341" /><Relationship Type="http://schemas.openxmlformats.org/officeDocument/2006/relationships/hyperlink" Target="https://jira.its-sib.ru/issues/?jql=issue%20in%20(TECHWIM-3315,TECHWIM-3299)" TargetMode="External" Id="rId342" /><Relationship Type="http://schemas.openxmlformats.org/officeDocument/2006/relationships/hyperlink" Target="https://jira.its-sib.ru/issues/?jql=issue%20in%20(TECHWIM-3315)" TargetMode="External" Id="rId343" /><Relationship Type="http://schemas.openxmlformats.org/officeDocument/2006/relationships/hyperlink" Target="https://jira.its-sib.ru/issues/?jql=issue%20in%20(TECHWIM-3315)" TargetMode="External" Id="rId344" /><Relationship Type="http://schemas.openxmlformats.org/officeDocument/2006/relationships/hyperlink" Target="https://jira.its-sib.ru/issues/?jql=issue%20in%20(TECHWIM-3315,TECHWIM-3315,TECHWIM-3404,TECHWIM-3381)" TargetMode="External" Id="rId345" /><Relationship Type="http://schemas.openxmlformats.org/officeDocument/2006/relationships/hyperlink" Target="https://jira.its-sib.ru/issues/?jql=issue%20in%20(TECHWIM-3425,TECHWIM-3425,TECHWIM-3424,TECHWIM-3424)" TargetMode="External" Id="rId346" /><Relationship Type="http://schemas.openxmlformats.org/officeDocument/2006/relationships/hyperlink" Target="https://jira.its-sib.ru/issues/?jql=issue%20in%20(TECHWIM-3376,TECHWIM-3462,TECHWIM-3421)" TargetMode="External" Id="rId347" /><Relationship Type="http://schemas.openxmlformats.org/officeDocument/2006/relationships/hyperlink" Target="https://jira.its-sib.ru/issues/?jql=issue%20in%20(TECHWIM-3467,TECHWIM-3376,TECHWIM-3151,TECHWIM-3462,TECHWIM-3421,TECHWIM-3066)" TargetMode="External" Id="rId348" /><Relationship Type="http://schemas.openxmlformats.org/officeDocument/2006/relationships/hyperlink" Target="https://jira.its-sib.ru/issues/?jql=issue%20in%20(TECHWIM-3376,TECHWIM-3066)" TargetMode="External" Id="rId349" /><Relationship Type="http://schemas.openxmlformats.org/officeDocument/2006/relationships/hyperlink" Target="https://jira.its-sib.ru/issues/?jql=issue%20in%20(TECHWIM-3309)" TargetMode="External" Id="rId350" /><Relationship Type="http://schemas.openxmlformats.org/officeDocument/2006/relationships/hyperlink" Target="https://jira.its-sib.ru/issues/?jql=issue%20in%20(TECHWIM-3399)" TargetMode="External" Id="rId351" /><Relationship Type="http://schemas.openxmlformats.org/officeDocument/2006/relationships/hyperlink" Target="https://jira.its-sib.ru/issues/?jql=issue%20in%20(TECHWIM-3436,DOCCORP-22305)" TargetMode="External" Id="rId352" /><Relationship Type="http://schemas.openxmlformats.org/officeDocument/2006/relationships/hyperlink" Target="https://jira.its-sib.ru/issues/?jql=issue%20in%20(TECHWIM-3376,DOCCORP-22305,TECHWIM-3344,DOCCORP-22305)" TargetMode="External" Id="rId353" /><Relationship Type="http://schemas.openxmlformats.org/officeDocument/2006/relationships/hyperlink" Target="https://jira.its-sib.ru/issues/?jql=issue%20in%20(TECHWIM-3315,TECHWIM-3312,TECHWIM-3299)" TargetMode="External" Id="rId354" /><Relationship Type="http://schemas.openxmlformats.org/officeDocument/2006/relationships/hyperlink" Target="https://jira.its-sib.ru/issues/?jql=issue%20in%20(TECHWIM-3315,TECHWIM-3312)" TargetMode="External" Id="rId355" /><Relationship Type="http://schemas.openxmlformats.org/officeDocument/2006/relationships/hyperlink" Target="https://jira.its-sib.ru/issues/?jql=issue%20in%20(TECHWIM-3335,TECHWIM-3315,TECHWIM-3312)" TargetMode="External" Id="rId356" /><Relationship Type="http://schemas.openxmlformats.org/officeDocument/2006/relationships/hyperlink" Target="https://jira.its-sib.ru/issues/?jql=issue%20in%20(TECHWIM-3335,TECHWIM-3315,TECHWIM-3312,TECHWIM-3289)" TargetMode="External" Id="rId357" /><Relationship Type="http://schemas.openxmlformats.org/officeDocument/2006/relationships/hyperlink" Target="https://jira.its-sib.ru/issues/?jql=issue%20in%20(TECHWIM-3344,TECHWIM-3315)" TargetMode="External" Id="rId358" /><Relationship Type="http://schemas.openxmlformats.org/officeDocument/2006/relationships/hyperlink" Target="https://jira.its-sib.ru/issues/?jql=issue%20in%20(TECHWIM-3344,TECHWIM-3315)" TargetMode="External" Id="rId359" /><Relationship Type="http://schemas.openxmlformats.org/officeDocument/2006/relationships/hyperlink" Target="https://jira.its-sib.ru/issues/?jql=issue%20in%20(TECHWIM-3425,TECHWIM-3425,TECHWIM-3425,TECHWIM-3424,TECHWIM-3424,TECHWIM-3424,TECHWIM-3344)" TargetMode="External" Id="rId360" /><Relationship Type="http://schemas.openxmlformats.org/officeDocument/2006/relationships/hyperlink" Target="https://jira.its-sib.ru/issues/?jql=issue%20in%20(TECHWIM-3445,TECHWIM-3376)" TargetMode="External" Id="rId361" /><Relationship Type="http://schemas.openxmlformats.org/officeDocument/2006/relationships/hyperlink" Target="https://jira.its-sib.ru/issues/?jql=issue%20in%20(TECHWIM-3467,TECHWIM-3376,TECHWIM-3151,TECHWIM-3151)" TargetMode="External" Id="rId362" /><Relationship Type="http://schemas.openxmlformats.org/officeDocument/2006/relationships/hyperlink" Target="https://jira.its-sib.ru/issues/?jql=issue%20in%20(TECHWIM-3376)" TargetMode="External" Id="rId363" /><Relationship Type="http://schemas.openxmlformats.org/officeDocument/2006/relationships/hyperlink" Target="https://jira.its-sib.ru/issues/?jql=issue%20in%20(TECHWIM-3348,TECHWIM-3346)" TargetMode="External" Id="rId364" /><Relationship Type="http://schemas.openxmlformats.org/officeDocument/2006/relationships/hyperlink" Target="https://jira.its-sib.ru/issues/?jql=issue%20in%20(DOCCORP-22198)" TargetMode="External" Id="rId365" /><Relationship Type="http://schemas.openxmlformats.org/officeDocument/2006/relationships/hyperlink" Target="https://jira.its-sib.ru/issues/?jql=issue%20in%20(DOCCORP-22198)" TargetMode="External" Id="rId366" /><Relationship Type="http://schemas.openxmlformats.org/officeDocument/2006/relationships/hyperlink" Target="https://jira.its-sib.ru/issues/?jql=issue%20in%20(TECHWIM-3379,DOCCORP-22198,TECHWIM-3371,DOCCORP-22198,TECHWIM-3359,DOCCORP-22198)" TargetMode="External" Id="rId367" /><Relationship Type="http://schemas.openxmlformats.org/officeDocument/2006/relationships/hyperlink" Target="https://jira.its-sib.ru/issues/?jql=issue%20in%20(DOCCORP-22198)" TargetMode="External" Id="rId368" /><Relationship Type="http://schemas.openxmlformats.org/officeDocument/2006/relationships/hyperlink" Target="https://jira.its-sib.ru/issues/?jql=issue%20in%20(DOCCORP-22198)" TargetMode="External" Id="rId369" /><Relationship Type="http://schemas.openxmlformats.org/officeDocument/2006/relationships/hyperlink" Target="https://jira.its-sib.ru/issues/?jql=issue%20in%20(TECHWIM-3344,DOCCORP-22198,TECHWIM-3335,DOCCORP-22198,TECHWIM-3315,DOCCORP-22198)" TargetMode="External" Id="rId370" /><Relationship Type="http://schemas.openxmlformats.org/officeDocument/2006/relationships/hyperlink" Target="https://jira.its-sib.ru/issues/?jql=issue%20in%20(TECHWIM-3374,DOCCORP-22198,TECHWIM-3372,DOCCORP-22198,TECHWIM-3358,DOCCORP-22198,TECHWIM-3358,DOCCORP-22198,TECHWIM-3350,DOCCORP-22198,TECHWIM-3350,DOCCORP-22198,TECHWIM-3350,DOCCORP-22198,TECHWIM-3335,DOCCORP-22198,TECHWIM-3315,DOCCORP-22198,TECHWIM-3177,DOCCORP-22198)" TargetMode="External" Id="rId371" /><Relationship Type="http://schemas.openxmlformats.org/officeDocument/2006/relationships/hyperlink" Target="https://jira.its-sib.ru/issues/?jql=issue%20in%20(TECHWIM-3344,DOCCORP-22198,TECHWIM-3315,DOCCORP-22198,TECHWIM-3177,DOCCORP-22198,TECHWIM-3177,DOCCORP-22198)" TargetMode="External" Id="rId372" /><Relationship Type="http://schemas.openxmlformats.org/officeDocument/2006/relationships/hyperlink" Target="https://jira.its-sib.ru/issues/?jql=issue%20in%20(TECHWIM-3344,DOCCORP-22198,TECHWIM-3315,DOCCORP-22198)" TargetMode="External" Id="rId373" /><Relationship Type="http://schemas.openxmlformats.org/officeDocument/2006/relationships/hyperlink" Target="https://jira.its-sib.ru/issues/?jql=issue%20in%20(TECHWIM-3344,DOCCORP-22198,TECHWIM-3315,DOCCORP-22198)" TargetMode="External" Id="rId374" /><Relationship Type="http://schemas.openxmlformats.org/officeDocument/2006/relationships/hyperlink" Target="https://jira.its-sib.ru/issues/?jql=issue%20in%20(TECHWIM-3436,DOCCORP-22306,TECHWIM-3344,DOCCORP-22306)" TargetMode="External" Id="rId375" /><Relationship Type="http://schemas.openxmlformats.org/officeDocument/2006/relationships/hyperlink" Target="https://jira.its-sib.ru/issues/?jql=issue%20in%20(TECHWIM-3437,DOCCORP-22306,TECHWIM-3376,DOCCORP-22306,TECHWIM-3344,DOCCORP-22306,TECHWIM-3344,DOCCORP-22306)" TargetMode="External" Id="rId376" /><Relationship Type="http://schemas.openxmlformats.org/officeDocument/2006/relationships/hyperlink" Target="https://jira.its-sib.ru/issues/?jql=issue%20in%20(TECHWIM-3349,DOCCORP-22198,TECHWIM-3347,DOCCORP-22198,TECHWIM-3329,DOCCORP-22198)" TargetMode="External" Id="rId377" /><Relationship Type="http://schemas.openxmlformats.org/officeDocument/2006/relationships/hyperlink" Target="https://jira.its-sib.ru/issues/?jql=issue%20in%20(TECHWIM-3349,DOCCORP-22198,TECHWIM-3349,DOCCORP-22198,TECHWIM-3347,DOCCORP-22198,TECHWIM-3329,DOCCORP-22198)" TargetMode="External" Id="rId378" /><Relationship Type="http://schemas.openxmlformats.org/officeDocument/2006/relationships/hyperlink" Target="https://jira.its-sib.ru/issues/?jql=issue%20in%20(DOCCORP-22198)" TargetMode="External" Id="rId379" /><Relationship Type="http://schemas.openxmlformats.org/officeDocument/2006/relationships/hyperlink" Target="https://jira.its-sib.ru/issues/?jql=issue%20in%20(DOCCORP-22198)" TargetMode="External" Id="rId380" /><Relationship Type="http://schemas.openxmlformats.org/officeDocument/2006/relationships/hyperlink" Target="https://jira.its-sib.ru/issues/?jql=issue%20in%20(DOCCORP-22198)" TargetMode="External" Id="rId381" /><Relationship Type="http://schemas.openxmlformats.org/officeDocument/2006/relationships/hyperlink" Target="https://jira.its-sib.ru/issues/?jql=issue%20in%20(TECHWIM-3338)" TargetMode="External" Id="rId382" /><Relationship Type="http://schemas.openxmlformats.org/officeDocument/2006/relationships/hyperlink" Target="https://jira.its-sib.ru/issues/?jql=issue%20in%20(TECHWIM-3338)" TargetMode="External" Id="rId383" /><Relationship Type="http://schemas.openxmlformats.org/officeDocument/2006/relationships/hyperlink" Target="https://jira.its-sib.ru/issues/?jql=issue%20in%20(TECHWIM-3328)" TargetMode="External" Id="rId384" /><Relationship Type="http://schemas.openxmlformats.org/officeDocument/2006/relationships/hyperlink" Target="https://jira.its-sib.ru/issues/?jql=issue%20in%20(TECHWIM-3328)" TargetMode="External" Id="rId385" /><Relationship Type="http://schemas.openxmlformats.org/officeDocument/2006/relationships/hyperlink" Target="https://jira.its-sib.ru/issues/?jql=issue%20in%20(TECHWIM-3411,TECHWIM-3410)" TargetMode="External" Id="rId386" /><Relationship Type="http://schemas.openxmlformats.org/officeDocument/2006/relationships/hyperlink" Target="https://jira.its-sib.ru/issues/?jql=issue%20in%20(TECHWIM-3411,TECHWIM-3410)" TargetMode="External" Id="rId387" /><Relationship Type="http://schemas.openxmlformats.org/officeDocument/2006/relationships/hyperlink" Target="https://jira.its-sib.ru/issues/?jql=issue%20in%20(TECHWIM-3460)" TargetMode="External" Id="rId388" /><Relationship Type="http://schemas.openxmlformats.org/officeDocument/2006/relationships/hyperlink" Target="https://jira.its-sib.ru/issues/?jql=issue%20in%20(TECHWIM-3460)" TargetMode="External" Id="rId389" /><Relationship Type="http://schemas.openxmlformats.org/officeDocument/2006/relationships/hyperlink" Target="https://jira.its-sib.ru/issues/?jql=issue%20in%20(TECHWIM-3352)" TargetMode="External" Id="rId390" /><Relationship Type="http://schemas.openxmlformats.org/officeDocument/2006/relationships/hyperlink" Target="https://jira.its-sib.ru/issues/?jql=issue%20in%20(TECHWIM-3352)" TargetMode="External" Id="rId391" /><Relationship Type="http://schemas.openxmlformats.org/officeDocument/2006/relationships/hyperlink" Target="https://jira.its-sib.ru/issues/?jql=issue%20in%20(TECHWIM-3293)" TargetMode="External" Id="rId392" /><Relationship Type="http://schemas.openxmlformats.org/officeDocument/2006/relationships/hyperlink" Target="https://jira.its-sib.ru/issues/?jql=issue%20in%20(TECHWIM-3411,TECHWIM-3410)" TargetMode="External" Id="rId393" /><Relationship Type="http://schemas.openxmlformats.org/officeDocument/2006/relationships/hyperlink" Target="https://jira.its-sib.ru/issues/?jql=issue%20in%20(TECHWIM-3411,TECHWIM-3410)" TargetMode="External" Id="rId394" /><Relationship Type="http://schemas.openxmlformats.org/officeDocument/2006/relationships/hyperlink" Target="https://jira.its-sib.ru/issues/?jql=issue%20in%20(TECHWIM-3338)" TargetMode="External" Id="rId395" /><Relationship Type="http://schemas.openxmlformats.org/officeDocument/2006/relationships/hyperlink" Target="https://jira.its-sib.ru/issues/?jql=issue%20in%20(TECHWIM-3352,TECHWIM-3338)" TargetMode="External" Id="rId396" /><Relationship Type="http://schemas.openxmlformats.org/officeDocument/2006/relationships/hyperlink" Target="https://jira.its-sib.ru/issues/?jql=issue%20in%20(TECHWIM-3352)" TargetMode="External" Id="rId397" /><Relationship Type="http://schemas.openxmlformats.org/officeDocument/2006/relationships/hyperlink" Target="https://jira.its-sib.ru/issues/?jql=issue%20in%20(TECHWIM-3293)" TargetMode="External" Id="rId398" /><Relationship Type="http://schemas.openxmlformats.org/officeDocument/2006/relationships/hyperlink" Target="https://jira.its-sib.ru/issues/?jql=issue%20in%20(TECHWIM-3328)" TargetMode="External" Id="rId399" /><Relationship Type="http://schemas.openxmlformats.org/officeDocument/2006/relationships/hyperlink" Target="https://jira.its-sib.ru/issues/?jql=issue%20in%20(TECHWIM-3328)" TargetMode="External" Id="rId400" /><Relationship Type="http://schemas.openxmlformats.org/officeDocument/2006/relationships/hyperlink" Target="https://jira.its-sib.ru/issues/?jql=issue%20in%20(TECHWIM-3460)" TargetMode="External" Id="rId401" /><Relationship Type="http://schemas.openxmlformats.org/officeDocument/2006/relationships/hyperlink" Target="https://jira.its-sib.ru/issues/?jql=issue%20in%20(TECHWIM-3460)" TargetMode="External" Id="rId402" /><Relationship Type="http://schemas.openxmlformats.org/officeDocument/2006/relationships/hyperlink" Target="https://jira.its-sib.ru/issues/?jql=issue%20in%20(TECHWIM-3279,TECHWIM-3278,TECHWIM-3243,TECHWIM-3236,TECHWIM-3209,TECHWIM-3188,TECHWIM-3124,TECHWIM-2717,TECHWIM-2244,TECHITS-1448)" TargetMode="External" Id="rId403" /><Relationship Type="http://schemas.openxmlformats.org/officeDocument/2006/relationships/hyperlink" Target="https://jira.its-sib.ru/issues/?jql=issue%20in%20(TECHWIM-3279,TECHWIM-3278,TECHWIM-3243,TECHWIM-3236,TECHWIM-3209,TECHWIM-3188,TECHWIM-3124,TECHWIM-2717,TECHWIM-2244,TECHITS-1448)" TargetMode="External" Id="rId404" /><Relationship Type="http://schemas.openxmlformats.org/officeDocument/2006/relationships/hyperlink" Target="https://jira.its-sib.ru/issues/?jql=issue%20in%20(TECHWIM-3279,TECHWIM-3278,TECHWIM-3243,TECHWIM-3236,TECHWIM-3209,TECHWIM-3188,TECHWIM-3124,TECHWIM-2717,TECHWIM-2244,TECHWIM-1959,TECHITS-1448,TECHITS-1445)" TargetMode="External" Id="rId405" /><Relationship Type="http://schemas.openxmlformats.org/officeDocument/2006/relationships/hyperlink" Target="https://jira.its-sib.ru/issues/?jql=issue%20in%20(TECHWIM-3279,TECHWIM-3243,TECHWIM-3236,TECHWIM-3209,TECHWIM-3188,TECHWIM-3124,TECHWIM-2717,TECHWIM-2244,TECHITS-1448,TECHITS-1445)" TargetMode="External" Id="rId406" /><Relationship Type="http://schemas.openxmlformats.org/officeDocument/2006/relationships/hyperlink" Target="https://jira.its-sib.ru/issues/?jql=issue%20in%20(TECHWIM-3243,TECHWIM-3279,TECHWIM-3236,TECHWIM-3209,TECHWIM-3188,TECHWIM-3124,TECHWIM-2717,TECHWIM-2244,TECHITS-1448,TECHITS-1445)" TargetMode="External" Id="rId407" /><Relationship Type="http://schemas.openxmlformats.org/officeDocument/2006/relationships/hyperlink" Target="https://jira.its-sib.ru/issues/?jql=issue%20in%20(TECHWIM-3365,TECHWIM-3305,TECHWIM-3304,TECHWIM-3279,TECHWIM-3236,TECHWIM-3209,TECHWIM-3188,TECHWIM-3124,TECHWIM-2717,TECHWIM-2244,TECHITS-1452,TECHITS-1448,TECHITS-1447,TECHITS-1445)" TargetMode="External" Id="rId408" /><Relationship Type="http://schemas.openxmlformats.org/officeDocument/2006/relationships/hyperlink" Target="https://jira.its-sib.ru/issues/?jql=issue%20in%20(TECHWIM-3365,TECHWIM-3305,TECHWIM-3304,TECHWIM-3209,TECHWIM-3124,TECHWIM-2717,TECHWIM-2244,TECHITS-1445)" TargetMode="External" Id="rId409" /><Relationship Type="http://schemas.openxmlformats.org/officeDocument/2006/relationships/hyperlink" Target="https://jira.its-sib.ru/issues/?jql=issue%20in%20(TECHWIM-3365,TECHWIM-3305,TECHWIM-3304,TECHWIM-3209,TECHWIM-3124,TECHWIM-2717,TECHWIM-2244,TECHITS-1445)" TargetMode="External" Id="rId410" /><Relationship Type="http://schemas.openxmlformats.org/officeDocument/2006/relationships/hyperlink" Target="https://jira.its-sib.ru/issues/?jql=issue%20in%20(TECHWIM-3365,TECHWIM-3305,TECHWIM-3304,TECHWIM-3209,TECHWIM-3124,TECHWIM-2717,TECHWIM-2244,TECHITS-1445)" TargetMode="External" Id="rId411" /><Relationship Type="http://schemas.openxmlformats.org/officeDocument/2006/relationships/hyperlink" Target="https://jira.its-sib.ru/issues/?jql=issue%20in%20(TECHWIM-3365,TECHWIM-3305,TECHWIM-3304,TECHWIM-3209,TECHWIM-3124,TECHWIM-2717,TECHWIM-2244,TECHITS-1445)" TargetMode="External" Id="rId412" /><Relationship Type="http://schemas.openxmlformats.org/officeDocument/2006/relationships/hyperlink" Target="https://jira.its-sib.ru/issues/?jql=issue%20in%20(TECHWIM-3365,TECHWIM-3305,TECHWIM-3304,TECHWIM-3209,TECHWIM-3124,TECHWIM-2717,TECHWIM-2244,TECHITS-1445)" TargetMode="External" Id="rId413" /><Relationship Type="http://schemas.openxmlformats.org/officeDocument/2006/relationships/hyperlink" Target="https://jira.its-sib.ru/issues/?jql=issue%20in%20(TECHWIM-3368,TECHWIM-3365,TECHWIM-3305,TECHWIM-3304,TECHWIM-3209,TECHWIM-3124,TECHWIM-2717,TECHWIM-2244,TECHITS-1445)" TargetMode="External" Id="rId414" /><Relationship Type="http://schemas.openxmlformats.org/officeDocument/2006/relationships/hyperlink" Target="https://jira.its-sib.ru/issues/?jql=issue%20in%20(DOCCORP-22180)" TargetMode="External" Id="rId415" /><Relationship Type="http://schemas.openxmlformats.org/officeDocument/2006/relationships/hyperlink" Target="https://jira.its-sib.ru/issues/?jql=issue%20in%20(DOCCORP-22180)" TargetMode="External" Id="rId416" /><Relationship Type="http://schemas.openxmlformats.org/officeDocument/2006/relationships/hyperlink" Target="https://jira.its-sib.ru/issues/?jql=issue%20in%20(TECHWIM-3365,DOCCORP-22330,TECHWIM-3304,DOCCORP-22330,TECHWIM-3209,DOCCORP-22330,TECHWIM-3124,DOCCORP-22330,TECHWIM-2717,DOCCORP-22330,TECHWIM-2244,DOCCORP-22330,TECHITS-1445,DOCCORP-22330)" TargetMode="External" Id="rId417" /><Relationship Type="http://schemas.openxmlformats.org/officeDocument/2006/relationships/hyperlink" Target="https://jira.its-sib.ru/issues/?jql=issue%20in%20(TECHWIM-3365,DOCCORP-22330,TECHWIM-3304,DOCCORP-22330,TECHWIM-3209,DOCCORP-22330,TECHWIM-3124,DOCCORP-22330,TECHWIM-2717,DOCCORP-22330,TECHWIM-2244,DOCCORP-22330,TECHITS-1445,DOCCORP-22330)" TargetMode="External" Id="rId418" /><Relationship Type="http://schemas.openxmlformats.org/officeDocument/2006/relationships/hyperlink" Target="https://jira.its-sib.ru/issues/?jql=issue%20in%20(TECHWIM-3365,DOCCORP-22330,TECHWIM-3304,DOCCORP-22330,TECHWIM-3209,DOCCORP-22330,TECHWIM-3124,DOCCORP-22330,TECHWIM-2717,DOCCORP-22330,TECHWIM-2244,DOCCORP-22330,TECHITS-1445,DOCCORP-22330)" TargetMode="External" Id="rId419" /><Relationship Type="http://schemas.openxmlformats.org/officeDocument/2006/relationships/hyperlink" Target="https://jira.its-sib.ru/issues/?jql=issue%20in%20(TECHWIM-3427)" TargetMode="External" Id="rId420" /><Relationship Type="http://schemas.openxmlformats.org/officeDocument/2006/relationships/hyperlink" Target="https://jira.its-sib.ru/issues/?jql=issue%20in%20(TECHWIM-3427)" TargetMode="External" Id="rId421" /><Relationship Type="http://schemas.openxmlformats.org/officeDocument/2006/relationships/hyperlink" Target="https://jira.its-sib.ru/issues/?jql=issue%20in%20(TECHWIM-3448,TECHWIM-3427,TECHITS-1512)" TargetMode="External" Id="rId422" /><Relationship Type="http://schemas.openxmlformats.org/officeDocument/2006/relationships/hyperlink" Target="https://jira.its-sib.ru/issues/?jql=issue%20in%20(TECHWIM-3448,TECHWIM-3427,TECHITS-1512)" TargetMode="External" Id="rId423" /><Relationship Type="http://schemas.openxmlformats.org/officeDocument/2006/relationships/hyperlink" Target="https://jira.its-sib.ru/issues/?jql=issue%20in%20(TECHWIM-3448,TECHWIM-3427)" TargetMode="External" Id="rId424" /><Relationship Type="http://schemas.openxmlformats.org/officeDocument/2006/relationships/hyperlink" Target="https://jira.its-sib.ru/issues/?jql=issue%20in%20(TECHWIM-3278)" TargetMode="External" Id="rId425" /><Relationship Type="http://schemas.openxmlformats.org/officeDocument/2006/relationships/hyperlink" Target="https://jira.its-sib.ru/issues/?jql=issue%20in%20(TECHWIM-3418)" TargetMode="External" Id="rId426" /><Relationship Type="http://schemas.openxmlformats.org/officeDocument/2006/relationships/hyperlink" Target="https://jira.its-sib.ru/issues/?jql=issue%20in%20(TECHWIM-3418)" TargetMode="External" Id="rId427" /><Relationship Type="http://schemas.openxmlformats.org/officeDocument/2006/relationships/hyperlink" Target="https://jira.its-sib.ru/issues/?jql=issue%20in%20(DOCCORP-22181)" TargetMode="External" Id="rId428" /><Relationship Type="http://schemas.openxmlformats.org/officeDocument/2006/relationships/hyperlink" Target="https://jira.its-sib.ru/issues/?jql=issue%20in%20(DOCCORP-22181)" TargetMode="External" Id="rId429" /><Relationship Type="http://schemas.openxmlformats.org/officeDocument/2006/relationships/hyperlink" Target="https://jira.its-sib.ru/issues/?jql=issue%20in%20(DOCCORP-22331)" TargetMode="External" Id="rId430" /><Relationship Type="http://schemas.openxmlformats.org/officeDocument/2006/relationships/hyperlink" Target="https://jira.its-sib.ru/issues/?jql=issue%20in%20(DOCCORP-22331)" TargetMode="External" Id="rId431" /><Relationship Type="http://schemas.openxmlformats.org/officeDocument/2006/relationships/hyperlink" Target="https://jira.its-sib.ru/issues/?jql=issue%20in%20(DOCCORP-22331)" TargetMode="External" Id="rId432" /><Relationship Type="http://schemas.openxmlformats.org/officeDocument/2006/relationships/hyperlink" Target="https://jira.its-sib.ru/issues/?jql=issue%20in%20(DOCCORP-22278)" TargetMode="External" Id="rId433" /><Relationship Type="http://schemas.openxmlformats.org/officeDocument/2006/relationships/hyperlink" Target="https://jira.its-sib.ru/issues/?jql=issue%20in%20(TECHWIM-3317)" TargetMode="External" Id="rId434" /><Relationship Type="http://schemas.openxmlformats.org/officeDocument/2006/relationships/hyperlink" Target="https://jira.its-sib.ru/issues/?jql=issue%20in%20(TECHWIM-3332)" TargetMode="External" Id="rId435" /><Relationship Type="http://schemas.openxmlformats.org/officeDocument/2006/relationships/hyperlink" Target="https://jira.its-sib.ru/issues/?jql=issue%20in%20(TECHWIM-2888,TECHWIM-2733)" TargetMode="External" Id="rId436" /><Relationship Type="http://schemas.openxmlformats.org/officeDocument/2006/relationships/hyperlink" Target="https://jira.its-sib.ru/issues/?jql=issue%20in%20(TECHWIM-2888,TECHWIM-2733)" TargetMode="External" Id="rId437" /><Relationship Type="http://schemas.openxmlformats.org/officeDocument/2006/relationships/hyperlink" Target="https://jira.its-sib.ru/issues/?jql=issue%20in%20(TECHWIM-2888,TECHWIM-2733)" TargetMode="External" Id="rId438" /><Relationship Type="http://schemas.openxmlformats.org/officeDocument/2006/relationships/hyperlink" Target="https://jira.its-sib.ru/issues/?jql=issue%20in%20(TECHWIM-2888,TECHWIM-2733)" TargetMode="External" Id="rId439" /><Relationship Type="http://schemas.openxmlformats.org/officeDocument/2006/relationships/hyperlink" Target="https://jira.its-sib.ru/issues/?jql=issue%20in%20(TECHWIM-2888,TECHWIM-2733)" TargetMode="External" Id="rId440" /><Relationship Type="http://schemas.openxmlformats.org/officeDocument/2006/relationships/hyperlink" Target="https://jira.its-sib.ru/issues/?jql=issue%20in%20(TECHWIM-2888,TECHWIM-2733)" TargetMode="External" Id="rId441" /><Relationship Type="http://schemas.openxmlformats.org/officeDocument/2006/relationships/hyperlink" Target="https://jira.its-sib.ru/issues/?jql=issue%20in%20(TECHWIM-2888,TECHWIM-2733)" TargetMode="External" Id="rId442" /><Relationship Type="http://schemas.openxmlformats.org/officeDocument/2006/relationships/hyperlink" Target="https://jira.its-sib.ru/issues/?jql=issue%20in%20(TECHWIM-2888,TECHWIM-2733)" TargetMode="External" Id="rId443" /><Relationship Type="http://schemas.openxmlformats.org/officeDocument/2006/relationships/hyperlink" Target="https://jira.its-sib.ru/issues/?jql=issue%20in%20(TECHWIM-2888,TECHWIM-2733)" TargetMode="External" Id="rId444" /><Relationship Type="http://schemas.openxmlformats.org/officeDocument/2006/relationships/hyperlink" Target="https://jira.its-sib.ru/issues/?jql=issue%20in%20(TECHWIM-2888,TECHWIM-2733)" TargetMode="External" Id="rId445" /><Relationship Type="http://schemas.openxmlformats.org/officeDocument/2006/relationships/hyperlink" Target="https://jira.its-sib.ru/issues/?jql=issue%20in%20(TECHWIM-2888,TECHWIM-2733)" TargetMode="External" Id="rId446" /><Relationship Type="http://schemas.openxmlformats.org/officeDocument/2006/relationships/hyperlink" Target="https://jira.its-sib.ru/issues/?jql=issue%20in%20(TECHWIM-2888,TECHWIM-2733)" TargetMode="External" Id="rId447" /><Relationship Type="http://schemas.openxmlformats.org/officeDocument/2006/relationships/hyperlink" Target="https://jira.its-sib.ru/issues/?jql=issue%20in%20(TECHWIM-2888,TECHWIM-2733)" TargetMode="External" Id="rId448" /><Relationship Type="http://schemas.openxmlformats.org/officeDocument/2006/relationships/hyperlink" Target="https://jira.its-sib.ru/issues/?jql=issue%20in%20(TECHWIM-2888,TECHWIM-2733)" TargetMode="External" Id="rId449" /><Relationship Type="http://schemas.openxmlformats.org/officeDocument/2006/relationships/hyperlink" Target="https://jira.its-sib.ru/issues/?jql=issue%20in%20(TECHWIM-2888,TECHWIM-2733)" TargetMode="External" Id="rId450" /><Relationship Type="http://schemas.openxmlformats.org/officeDocument/2006/relationships/hyperlink" Target="https://jira.its-sib.ru/issues/?jql=issue%20in%20(TECHWIM-2888,TECHWIM-2733)" TargetMode="External" Id="rId451" /><Relationship Type="http://schemas.openxmlformats.org/officeDocument/2006/relationships/hyperlink" Target="https://jira.its-sib.ru/issues/?jql=issue%20in%20(TECHWIM-2888,TECHWIM-2733)" TargetMode="External" Id="rId452" /><Relationship Type="http://schemas.openxmlformats.org/officeDocument/2006/relationships/hyperlink" Target="https://jira.its-sib.ru/issues/?jql=issue%20in%20(TECHWIM-2885)" TargetMode="External" Id="rId453" /><Relationship Type="http://schemas.openxmlformats.org/officeDocument/2006/relationships/hyperlink" Target="https://jira.its-sib.ru/issues/?jql=issue%20in%20(TECHWIM-2885)" TargetMode="External" Id="rId454" /><Relationship Type="http://schemas.openxmlformats.org/officeDocument/2006/relationships/hyperlink" Target="https://jira.its-sib.ru/issues/?jql=issue%20in%20(TECHWIM-2885)" TargetMode="External" Id="rId455" /><Relationship Type="http://schemas.openxmlformats.org/officeDocument/2006/relationships/hyperlink" Target="https://jira.its-sib.ru/issues/?jql=issue%20in%20(TECHWIM-2885)" TargetMode="External" Id="rId456" /><Relationship Type="http://schemas.openxmlformats.org/officeDocument/2006/relationships/hyperlink" Target="https://jira.its-sib.ru/issues/?jql=issue%20in%20(TECHWIM-2885)" TargetMode="External" Id="rId457" /><Relationship Type="http://schemas.openxmlformats.org/officeDocument/2006/relationships/hyperlink" Target="https://jira.its-sib.ru/issues/?jql=issue%20in%20(TECHWIM-2885)" TargetMode="External" Id="rId458" /><Relationship Type="http://schemas.openxmlformats.org/officeDocument/2006/relationships/hyperlink" Target="https://jira.its-sib.ru/issues/?jql=issue%20in%20(TECHWIM-2885)" TargetMode="External" Id="rId459" /><Relationship Type="http://schemas.openxmlformats.org/officeDocument/2006/relationships/hyperlink" Target="https://jira.its-sib.ru/issues/?jql=issue%20in%20(TECHWIM-2137)" TargetMode="External" Id="rId460" /><Relationship Type="http://schemas.openxmlformats.org/officeDocument/2006/relationships/hyperlink" Target="https://jira.its-sib.ru/issues/?jql=issue%20in%20(TECHWIM-2137)" TargetMode="External" Id="rId461" /><Relationship Type="http://schemas.openxmlformats.org/officeDocument/2006/relationships/hyperlink" Target="https://jira.its-sib.ru/issues/?jql=issue%20in%20(TECHWIM-2137)" TargetMode="External" Id="rId462" /><Relationship Type="http://schemas.openxmlformats.org/officeDocument/2006/relationships/hyperlink" Target="https://jira.its-sib.ru/issues/?jql=issue%20in%20(TECHWIM-3255,TECHWIM-3286,TECHWIM-2933)" TargetMode="External" Id="rId463" /><Relationship Type="http://schemas.openxmlformats.org/officeDocument/2006/relationships/hyperlink" Target="https://jira.its-sib.ru/issues/?jql=issue%20in%20(TECHWIM-2933)" TargetMode="External" Id="rId464" /><Relationship Type="http://schemas.openxmlformats.org/officeDocument/2006/relationships/hyperlink" Target="https://jira.its-sib.ru/issues/?jql=issue%20in%20(TECHWIM-2933)" TargetMode="External" Id="rId465" /><Relationship Type="http://schemas.openxmlformats.org/officeDocument/2006/relationships/hyperlink" Target="https://jira.its-sib.ru/issues/?jql=issue%20in%20(TECHWIM-2933)" TargetMode="External" Id="rId466" /><Relationship Type="http://schemas.openxmlformats.org/officeDocument/2006/relationships/hyperlink" Target="https://jira.its-sib.ru/issues/?jql=issue%20in%20(TECHWIM-2933)" TargetMode="External" Id="rId467" /><Relationship Type="http://schemas.openxmlformats.org/officeDocument/2006/relationships/hyperlink" Target="https://jira.its-sib.ru/issues/?jql=issue%20in%20(TECHWIM-2933)" TargetMode="External" Id="rId468" /><Relationship Type="http://schemas.openxmlformats.org/officeDocument/2006/relationships/hyperlink" Target="https://jira.its-sib.ru/issues/?jql=issue%20in%20(TECHWIM-2933)" TargetMode="External" Id="rId469" /><Relationship Type="http://schemas.openxmlformats.org/officeDocument/2006/relationships/hyperlink" Target="https://jira.its-sib.ru/issues/?jql=issue%20in%20(TECHWIM-3377)" TargetMode="External" Id="rId470" /><Relationship Type="http://schemas.openxmlformats.org/officeDocument/2006/relationships/hyperlink" Target="https://jira.its-sib.ru/issues/?jql=issue%20in%20(TECHWIM-3377)" TargetMode="External" Id="rId471" /><Relationship Type="http://schemas.openxmlformats.org/officeDocument/2006/relationships/hyperlink" Target="https://jira.its-sib.ru/issues/?jql=issue%20in%20(TECHWIM-3377)" TargetMode="External" Id="rId472" /><Relationship Type="http://schemas.openxmlformats.org/officeDocument/2006/relationships/hyperlink" Target="https://jira.its-sib.ru/issues/?jql=issue%20in%20(TECHWIM-3377)" TargetMode="External" Id="rId473" /><Relationship Type="http://schemas.openxmlformats.org/officeDocument/2006/relationships/hyperlink" Target="https://jira.its-sib.ru/issues/?jql=issue%20in%20(TECHWIM-3275)" TargetMode="External" Id="rId474" /><Relationship Type="http://schemas.openxmlformats.org/officeDocument/2006/relationships/hyperlink" Target="https://jira.its-sib.ru/issues/?jql=issue%20in%20(TECHWIM-3295)" TargetMode="External" Id="rId475" /><Relationship Type="http://schemas.openxmlformats.org/officeDocument/2006/relationships/hyperlink" Target="https://jira.its-sib.ru/issues/?jql=issue%20in%20(TECHWIM-3408)" TargetMode="External" Id="rId476" /><Relationship Type="http://schemas.openxmlformats.org/officeDocument/2006/relationships/hyperlink" Target="https://jira.its-sib.ru/issues/?jql=issue%20in%20(TECHWIM-3408)" TargetMode="External" Id="rId477" /><Relationship Type="http://schemas.openxmlformats.org/officeDocument/2006/relationships/hyperlink" Target="https://jira.its-sib.ru/issues/?jql=issue%20in%20(TECHWIM-3408)" TargetMode="External" Id="rId478" /><Relationship Type="http://schemas.openxmlformats.org/officeDocument/2006/relationships/hyperlink" Target="https://jira.its-sib.ru/issues/?jql=issue%20in%20(TECHWIM-3369)" TargetMode="External" Id="rId479" /><Relationship Type="http://schemas.openxmlformats.org/officeDocument/2006/relationships/hyperlink" Target="https://jira.its-sib.ru/issues/?jql=issue%20in%20(TECHWIM-3360)" TargetMode="External" Id="rId480" /><Relationship Type="http://schemas.openxmlformats.org/officeDocument/2006/relationships/hyperlink" Target="https://jira.its-sib.ru/issues/?jql=issue%20in%20(TECHWIM-3433)" TargetMode="External" Id="rId481" /><Relationship Type="http://schemas.openxmlformats.org/officeDocument/2006/relationships/hyperlink" Target="https://jira.its-sib.ru/issues/?jql=issue%20in%20(TECHWIM-3432)" TargetMode="External" Id="rId482" /><Relationship Type="http://schemas.openxmlformats.org/officeDocument/2006/relationships/hyperlink" Target="https://jira.its-sib.ru/issues/?jql=issue%20in%20(TECHWIM-3389)" TargetMode="External" Id="rId483" /><Relationship Type="http://schemas.openxmlformats.org/officeDocument/2006/relationships/hyperlink" Target="https://jira.its-sib.ru/issues/?jql=issue%20in%20(TECHWIM-3400)" TargetMode="External" Id="rId484" /><Relationship Type="http://schemas.openxmlformats.org/officeDocument/2006/relationships/hyperlink" Target="https://jira.its-sib.ru/issues/?jql=issue%20in%20(TECHWIM-3429)" TargetMode="External" Id="rId485" /><Relationship Type="http://schemas.openxmlformats.org/officeDocument/2006/relationships/hyperlink" Target="https://jira.its-sib.ru/issues/?jql=issue%20in%20(TECHWIM-3429)" TargetMode="External" Id="rId486" /><Relationship Type="http://schemas.openxmlformats.org/officeDocument/2006/relationships/hyperlink" Target="https://jira.its-sib.ru/issues/?jql=issue%20in%20(TECHWIM-3429)" TargetMode="External" Id="rId487" /><Relationship Type="http://schemas.openxmlformats.org/officeDocument/2006/relationships/hyperlink" Target="https://jira.its-sib.ru/issues/?jql=issue%20in%20(TECHWIM-3429)" TargetMode="External" Id="rId488" /><Relationship Type="http://schemas.openxmlformats.org/officeDocument/2006/relationships/hyperlink" Target="https://jira.its-sib.ru/issues/?jql=issue%20in%20(TECHWIM-3429)" TargetMode="External" Id="rId489" /><Relationship Type="http://schemas.openxmlformats.org/officeDocument/2006/relationships/hyperlink" Target="https://jira.its-sib.ru/issues/?jql=issue%20in%20(DOCCORP-22075)" TargetMode="External" Id="rId490" /><Relationship Type="http://schemas.openxmlformats.org/officeDocument/2006/relationships/hyperlink" Target="https://jira.its-sib.ru/issues/?jql=issue%20in%20(DOCCORP-22076)" TargetMode="External" Id="rId491" /><Relationship Type="http://schemas.openxmlformats.org/officeDocument/2006/relationships/hyperlink" Target="https://jira.its-sib.ru/issues/?jql=issue%20in%20(TECHWIM-3272)" TargetMode="External" Id="rId492" /><Relationship Type="http://schemas.openxmlformats.org/officeDocument/2006/relationships/hyperlink" Target="https://jira.its-sib.ru/issues/?jql=issue%20in%20(TECHFVF-68)" TargetMode="External" Id="rId493" /><Relationship Type="http://schemas.openxmlformats.org/officeDocument/2006/relationships/hyperlink" Target="https://jira.its-sib.ru/issues/?jql=issue%20in%20(TECHFVF-69)" TargetMode="External" Id="rId494" /><Relationship Type="http://schemas.openxmlformats.org/officeDocument/2006/relationships/hyperlink" Target="https://jira.its-sib.ru/issues/?jql=issue%20in%20(TECHFVF-69)" TargetMode="External" Id="rId495" /><Relationship Type="http://schemas.openxmlformats.org/officeDocument/2006/relationships/hyperlink" Target="https://jira.its-sib.ru/issues/?jql=issue%20in%20(TECHFVF-70)" TargetMode="External" Id="rId496" /><Relationship Type="http://schemas.openxmlformats.org/officeDocument/2006/relationships/hyperlink" Target="https://jira.its-sib.ru/issues/?jql=issue%20in%20(TECHFVF-70)" TargetMode="External" Id="rId497" /><Relationship Type="http://schemas.openxmlformats.org/officeDocument/2006/relationships/hyperlink" Target="https://jira.its-sib.ru/issues/?jql=issue%20in%20(TECHFVF-70)" TargetMode="External" Id="rId498" /><Relationship Type="http://schemas.openxmlformats.org/officeDocument/2006/relationships/hyperlink" Target="https://jira.its-sib.ru/issues/?jql=issue%20in%20(0,DOCCORP-22112)" TargetMode="External" Id="rId499" /><Relationship Type="http://schemas.openxmlformats.org/officeDocument/2006/relationships/hyperlink" Target="https://jira.its-sib.ru/issues/?jql=issue%20in%20(0,DOCCORP-22113)" TargetMode="External" Id="rId500" /><Relationship Type="http://schemas.openxmlformats.org/officeDocument/2006/relationships/hyperlink" Target="https://jira.its-sib.ru/issues/?jql=issue%20in%20(0,DOCCORP-22155)" TargetMode="External" Id="rId501" /><Relationship Type="http://schemas.openxmlformats.org/officeDocument/2006/relationships/hyperlink" Target="https://jira.its-sib.ru/issues/?jql=issue%20in%20(TECHWIM-2162)" TargetMode="External" Id="rId502" /><Relationship Type="http://schemas.openxmlformats.org/officeDocument/2006/relationships/hyperlink" Target="https://jira.its-sib.ru/issues/?jql=issue%20in%20(TECHWIM-2162)" TargetMode="External" Id="rId503" /><Relationship Type="http://schemas.openxmlformats.org/officeDocument/2006/relationships/hyperlink" Target="https://jira.its-sib.ru/issues/?jql=issue%20in%20(TECHWIM-2162)" TargetMode="External" Id="rId504" /><Relationship Type="http://schemas.openxmlformats.org/officeDocument/2006/relationships/hyperlink" Target="https://jira.its-sib.ru/issues/?jql=issue%20in%20(TECHWIM-2162)" TargetMode="External" Id="rId505" /><Relationship Type="http://schemas.openxmlformats.org/officeDocument/2006/relationships/hyperlink" Target="https://jira.its-sib.ru/issues/?jql=issue%20in%20(TECHWIM-2162)" TargetMode="External" Id="rId506" /><Relationship Type="http://schemas.openxmlformats.org/officeDocument/2006/relationships/hyperlink" Target="https://jira.its-sib.ru/issues/?jql=issue%20in%20(TECHWIM-3473)" TargetMode="External" Id="rId507" /><Relationship Type="http://schemas.openxmlformats.org/officeDocument/2006/relationships/hyperlink" Target="https://jira.its-sib.ru/issues/?jql=issue%20in%20(TECHWIM-3473)" TargetMode="External" Id="rId508" /><Relationship Type="http://schemas.openxmlformats.org/officeDocument/2006/relationships/hyperlink" Target="https://jira.its-sib.ru/issues/?jql=issue%20in%20(TECHWIM-3253)" TargetMode="External" Id="rId509" /><Relationship Type="http://schemas.openxmlformats.org/officeDocument/2006/relationships/hyperlink" Target="https://jira.its-sib.ru/issues/?jql=issue%20in%20(TECHWIM-3247)" TargetMode="External" Id="rId510" /><Relationship Type="http://schemas.openxmlformats.org/officeDocument/2006/relationships/hyperlink" Target="https://jira.its-sib.ru/issues/?jql=issue%20in%20(TECHWIM-3298)" TargetMode="External" Id="rId511" /><Relationship Type="http://schemas.openxmlformats.org/officeDocument/2006/relationships/hyperlink" Target="https://jira.its-sib.ru/issues/?jql=issue%20in%20(TECHWIM-3240)" TargetMode="External" Id="rId512" /><Relationship Type="http://schemas.openxmlformats.org/officeDocument/2006/relationships/hyperlink" Target="https://jira.its-sib.ru/issues/?jql=issue%20in%20(TECHITS-1479)" TargetMode="External" Id="rId513" /><Relationship Type="http://schemas.openxmlformats.org/officeDocument/2006/relationships/hyperlink" Target="https://jira.its-sib.ru/issues/?jql=issue%20in%20(TECHWIM-3329)" TargetMode="External" Id="rId514" /><Relationship Type="http://schemas.openxmlformats.org/officeDocument/2006/relationships/hyperlink" Target="https://jira.its-sib.ru/issues/?jql=issue%20in%20(TECHWIM-3175)" TargetMode="External" Id="rId515" /><Relationship Type="http://schemas.openxmlformats.org/officeDocument/2006/relationships/hyperlink" Target="https://jira.its-sib.ru/issues/?jql=issue%20in%20(TECHWIM-3380)" TargetMode="External" Id="rId516" /><Relationship Type="http://schemas.openxmlformats.org/officeDocument/2006/relationships/hyperlink" Target="https://jira.its-sib.ru/issues/?jql=issue%20in%20(TECHWIM-3380)" TargetMode="External" Id="rId517" /><Relationship Type="http://schemas.openxmlformats.org/officeDocument/2006/relationships/hyperlink" Target="https://jira.its-sib.ru/issues/?jql=issue%20in%20(TECHWIM-3455)" TargetMode="External" Id="rId518" /><Relationship Type="http://schemas.openxmlformats.org/officeDocument/2006/relationships/hyperlink" Target="https://jira.its-sib.ru/issues/?jql=issue%20in%20(0,DOCCORP-22056)" TargetMode="External" Id="rId519" /><Relationship Type="http://schemas.openxmlformats.org/officeDocument/2006/relationships/hyperlink" Target="https://jira.its-sib.ru/issues/?jql=issue%20in%20(0,DOCCORP-22058)" TargetMode="External" Id="rId520" /><Relationship Type="http://schemas.openxmlformats.org/officeDocument/2006/relationships/hyperlink" Target="https://jira.its-sib.ru/issues/?jql=issue%20in%20(0,DOCCORP-22059)" TargetMode="External" Id="rId521" /><Relationship Type="http://schemas.openxmlformats.org/officeDocument/2006/relationships/hyperlink" Target="https://jira.its-sib.ru/issues/?jql=issue%20in%20(0,DOCCORP-22060)" TargetMode="External" Id="rId522" /><Relationship Type="http://schemas.openxmlformats.org/officeDocument/2006/relationships/hyperlink" Target="https://jira.its-sib.ru/issues/?jql=issue%20in%20(TECHWIM-3149)" TargetMode="External" Id="rId523" /><Relationship Type="http://schemas.openxmlformats.org/officeDocument/2006/relationships/hyperlink" Target="https://jira.its-sib.ru/issues/?jql=issue%20in%20(TECHWIM-3149)" TargetMode="External" Id="rId524" /><Relationship Type="http://schemas.openxmlformats.org/officeDocument/2006/relationships/hyperlink" Target="https://jira.its-sib.ru/issues/?jql=issue%20in%20(TECHWIM-3149)" TargetMode="External" Id="rId525" /><Relationship Type="http://schemas.openxmlformats.org/officeDocument/2006/relationships/hyperlink" Target="https://jira.its-sib.ru/issues/?jql=issue%20in%20(TECHWIM-3149)" TargetMode="External" Id="rId526" /><Relationship Type="http://schemas.openxmlformats.org/officeDocument/2006/relationships/hyperlink" Target="https://jira.its-sib.ru/issues/?jql=issue%20in%20(TECHWIM-3149)" TargetMode="External" Id="rId527" /><Relationship Type="http://schemas.openxmlformats.org/officeDocument/2006/relationships/hyperlink" Target="https://jira.its-sib.ru/issues/?jql=issue%20in%20(TECHWIM-3149)" TargetMode="External" Id="rId528" /><Relationship Type="http://schemas.openxmlformats.org/officeDocument/2006/relationships/hyperlink" Target="https://jira.its-sib.ru/issues/?jql=issue%20in%20(TECHWIM-3277)" TargetMode="External" Id="rId529" /><Relationship Type="http://schemas.openxmlformats.org/officeDocument/2006/relationships/hyperlink" Target="https://jira.its-sib.ru/issues/?jql=issue%20in%20(TECHWIM-3277)" TargetMode="External" Id="rId530" /><Relationship Type="http://schemas.openxmlformats.org/officeDocument/2006/relationships/hyperlink" Target="https://jira.its-sib.ru/issues/?jql=issue%20in%20(TECHWIM-3277)" TargetMode="External" Id="rId531" /><Relationship Type="http://schemas.openxmlformats.org/officeDocument/2006/relationships/hyperlink" Target="https://jira.its-sib.ru/issues/?jql=issue%20in%20(TECHWIM-3277)" TargetMode="External" Id="rId532" /><Relationship Type="http://schemas.openxmlformats.org/officeDocument/2006/relationships/hyperlink" Target="https://jira.its-sib.ru/issues/?jql=issue%20in%20(TECHWIM-3277)" TargetMode="External" Id="rId533" /><Relationship Type="http://schemas.openxmlformats.org/officeDocument/2006/relationships/hyperlink" Target="https://jira.its-sib.ru/issues/?jql=issue%20in%20(TECHWIM-3277)" TargetMode="External" Id="rId534" /><Relationship Type="http://schemas.openxmlformats.org/officeDocument/2006/relationships/hyperlink" Target="https://jira.its-sib.ru/issues/?jql=issue%20in%20(TECHWIM-3277)" TargetMode="External" Id="rId535" /><Relationship Type="http://schemas.openxmlformats.org/officeDocument/2006/relationships/hyperlink" Target="https://jira.its-sib.ru/issues/?jql=issue%20in%20(TECHWIM-3078)" TargetMode="External" Id="rId536" /><Relationship Type="http://schemas.openxmlformats.org/officeDocument/2006/relationships/hyperlink" Target="https://jira.its-sib.ru/issues/?jql=issue%20in%20(TECHWIM-3078)" TargetMode="External" Id="rId537" /><Relationship Type="http://schemas.openxmlformats.org/officeDocument/2006/relationships/hyperlink" Target="https://jira.its-sib.ru/issues/?jql=issue%20in%20(TECHWIM-3330)" TargetMode="External" Id="rId538" /><Relationship Type="http://schemas.openxmlformats.org/officeDocument/2006/relationships/hyperlink" Target="https://jira.its-sib.ru/issues/?jql=issue%20in%20(TECHWIM-3274)" TargetMode="External" Id="rId539" /><Relationship Type="http://schemas.openxmlformats.org/officeDocument/2006/relationships/hyperlink" Target="https://jira.its-sib.ru/issues/?jql=issue%20in%20(TECHWIM-3274)" TargetMode="External" Id="rId540" /><Relationship Type="http://schemas.openxmlformats.org/officeDocument/2006/relationships/hyperlink" Target="https://jira.its-sib.ru/issues/?jql=issue%20in%20(TECHWIM-3367)" TargetMode="External" Id="rId541" /><Relationship Type="http://schemas.openxmlformats.org/officeDocument/2006/relationships/hyperlink" Target="https://jira.its-sib.ru/issues/?jql=issue%20in%20(TECHWIM-3367)" TargetMode="External" Id="rId542" /><Relationship Type="http://schemas.openxmlformats.org/officeDocument/2006/relationships/hyperlink" Target="https://jira.its-sib.ru/issues/?jql=issue%20in%20(TECHWIM-3255)" TargetMode="External" Id="rId543" /><Relationship Type="http://schemas.openxmlformats.org/officeDocument/2006/relationships/hyperlink" Target="https://jira.its-sib.ru/issues/?jql=issue%20in%20(TECHWIM-3341)" TargetMode="External" Id="rId544" /><Relationship Type="http://schemas.openxmlformats.org/officeDocument/2006/relationships/hyperlink" Target="https://jira.its-sib.ru/issues/?jql=issue%20in%20(TECHWIM-3449)" TargetMode="External" Id="rId545" /><Relationship Type="http://schemas.openxmlformats.org/officeDocument/2006/relationships/hyperlink" Target="https://jira.its-sib.ru/issues/?jql=issue%20in%20(TECHWIM-3466)" TargetMode="External" Id="rId546" /><Relationship Type="http://schemas.openxmlformats.org/officeDocument/2006/relationships/hyperlink" Target="https://jira.its-sib.ru/issues/?jql=issue%20in%20(TECHWIM-3294,TECHWIM-3208)" TargetMode="External" Id="rId547" /><Relationship Type="http://schemas.openxmlformats.org/officeDocument/2006/relationships/hyperlink" Target="https://jira.its-sib.ru/issues/?jql=issue%20in%20(TECHWIM-3208)" TargetMode="External" Id="rId548" /><Relationship Type="http://schemas.openxmlformats.org/officeDocument/2006/relationships/hyperlink" Target="https://jira.its-sib.ru/issues/?jql=issue%20in%20(TECHWIM-3208)" TargetMode="External" Id="rId549" /><Relationship Type="http://schemas.openxmlformats.org/officeDocument/2006/relationships/hyperlink" Target="https://jira.its-sib.ru/issues/?jql=issue%20in%20(TECHWIM-3208)" TargetMode="External" Id="rId550" /><Relationship Type="http://schemas.openxmlformats.org/officeDocument/2006/relationships/hyperlink" Target="https://jira.its-sib.ru/issues/?jql=issue%20in%20(TECHWIM-3208,TECHWIM-2056)" TargetMode="External" Id="rId551" /><Relationship Type="http://schemas.openxmlformats.org/officeDocument/2006/relationships/hyperlink" Target="https://jira.its-sib.ru/issues/?jql=issue%20in%20(TECHWIM-3208,TECHWIM-2056)" TargetMode="External" Id="rId552" /><Relationship Type="http://schemas.openxmlformats.org/officeDocument/2006/relationships/hyperlink" Target="https://jira.its-sib.ru/issues/?jql=issue%20in%20(TECHWIM-3208,TECHWIM-2056)" TargetMode="External" Id="rId553" /><Relationship Type="http://schemas.openxmlformats.org/officeDocument/2006/relationships/hyperlink" Target="https://jira.its-sib.ru/issues/?jql=issue%20in%20(TECHWIM-3208,TECHWIM-2056)" TargetMode="External" Id="rId554" /><Relationship Type="http://schemas.openxmlformats.org/officeDocument/2006/relationships/hyperlink" Target="https://jira.its-sib.ru/issues/?jql=issue%20in%20(TECHWIM-3208,TECHWIM-2056)" TargetMode="External" Id="rId555" /><Relationship Type="http://schemas.openxmlformats.org/officeDocument/2006/relationships/hyperlink" Target="https://jira.its-sib.ru/issues/?jql=issue%20in%20(TECHWIM-3387,TECHWIM-3208,TECHWIM-2056)" TargetMode="External" Id="rId556" /><Relationship Type="http://schemas.openxmlformats.org/officeDocument/2006/relationships/hyperlink" Target="https://jira.its-sib.ru/issues/?jql=issue%20in%20(TECHWIM-3208,TECHWIM-2056)" TargetMode="External" Id="rId557" /><Relationship Type="http://schemas.openxmlformats.org/officeDocument/2006/relationships/hyperlink" Target="https://jira.its-sib.ru/issues/?jql=issue%20in%20(TECHWIM-3207)" TargetMode="External" Id="rId558" /><Relationship Type="http://schemas.openxmlformats.org/officeDocument/2006/relationships/hyperlink" Target="https://jira.its-sib.ru/issues/?jql=issue%20in%20(TECHWIM-3207)" TargetMode="External" Id="rId559" /><Relationship Type="http://schemas.openxmlformats.org/officeDocument/2006/relationships/hyperlink" Target="https://jira.its-sib.ru/issues/?jql=issue%20in%20(TECHWIM-3207)" TargetMode="External" Id="rId560" /><Relationship Type="http://schemas.openxmlformats.org/officeDocument/2006/relationships/hyperlink" Target="https://jira.its-sib.ru/issues/?jql=issue%20in%20(TECHWIM-3207)" TargetMode="External" Id="rId561" /><Relationship Type="http://schemas.openxmlformats.org/officeDocument/2006/relationships/hyperlink" Target="https://jira.its-sib.ru/issues/?jql=issue%20in%20(TECHWIM-3207)" TargetMode="External" Id="rId562" /><Relationship Type="http://schemas.openxmlformats.org/officeDocument/2006/relationships/hyperlink" Target="https://jira.its-sib.ru/issues/?jql=issue%20in%20(TECHWIM-2830)" TargetMode="External" Id="rId563" /><Relationship Type="http://schemas.openxmlformats.org/officeDocument/2006/relationships/hyperlink" Target="https://jira.its-sib.ru/issues/?jql=issue%20in%20(TECHWIM-2830)" TargetMode="External" Id="rId564" /><Relationship Type="http://schemas.openxmlformats.org/officeDocument/2006/relationships/hyperlink" Target="https://jira.its-sib.ru/issues/?jql=issue%20in%20(TECHWIM-2830)" TargetMode="External" Id="rId565" /><Relationship Type="http://schemas.openxmlformats.org/officeDocument/2006/relationships/hyperlink" Target="https://jira.its-sib.ru/issues/?jql=issue%20in%20(TECHWIM-2830)" TargetMode="External" Id="rId566" /><Relationship Type="http://schemas.openxmlformats.org/officeDocument/2006/relationships/hyperlink" Target="https://jira.its-sib.ru/issues/?jql=issue%20in%20(TECHWIM-2830)" TargetMode="External" Id="rId567" /><Relationship Type="http://schemas.openxmlformats.org/officeDocument/2006/relationships/hyperlink" Target="https://jira.its-sib.ru/issues/?jql=issue%20in%20(TECHWIM-2830)" TargetMode="External" Id="rId568" /><Relationship Type="http://schemas.openxmlformats.org/officeDocument/2006/relationships/hyperlink" Target="https://jira.its-sib.ru/issues/?jql=issue%20in%20(TECHWIM-2830)" TargetMode="External" Id="rId569" /><Relationship Type="http://schemas.openxmlformats.org/officeDocument/2006/relationships/hyperlink" Target="https://jira.its-sib.ru/issues/?jql=issue%20in%20(TECHWIM-2830)" TargetMode="External" Id="rId570" /><Relationship Type="http://schemas.openxmlformats.org/officeDocument/2006/relationships/hyperlink" Target="https://jira.its-sib.ru/issues/?jql=issue%20in%20(TECHWIM-2830)" TargetMode="External" Id="rId571" /><Relationship Type="http://schemas.openxmlformats.org/officeDocument/2006/relationships/hyperlink" Target="https://jira.its-sib.ru/issues/?jql=issue%20in%20(TECHWIM-2830)" TargetMode="External" Id="rId572" /><Relationship Type="http://schemas.openxmlformats.org/officeDocument/2006/relationships/hyperlink" Target="https://jira.its-sib.ru/issues/?jql=issue%20in%20(TECHWIM-2830)" TargetMode="External" Id="rId573" /><Relationship Type="http://schemas.openxmlformats.org/officeDocument/2006/relationships/hyperlink" Target="https://jira.its-sib.ru/issues/?jql=issue%20in%20(TECHWIM-2830)" TargetMode="External" Id="rId574" /><Relationship Type="http://schemas.openxmlformats.org/officeDocument/2006/relationships/hyperlink" Target="https://jira.its-sib.ru/issues/?jql=issue%20in%20(TECHWIM-2830)" TargetMode="External" Id="rId575" /><Relationship Type="http://schemas.openxmlformats.org/officeDocument/2006/relationships/hyperlink" Target="https://jira.its-sib.ru/issues/?jql=issue%20in%20(TECHWIM-2830)" TargetMode="External" Id="rId576" /><Relationship Type="http://schemas.openxmlformats.org/officeDocument/2006/relationships/hyperlink" Target="https://jira.its-sib.ru/issues/?jql=issue%20in%20(TECHWIM-2830)" TargetMode="External" Id="rId577" /><Relationship Type="http://schemas.openxmlformats.org/officeDocument/2006/relationships/hyperlink" Target="https://jira.its-sib.ru/issues/?jql=issue%20in%20(TECHWIM-2830)" TargetMode="External" Id="rId578" /><Relationship Type="http://schemas.openxmlformats.org/officeDocument/2006/relationships/hyperlink" Target="https://jira.its-sib.ru/issues/?jql=issue%20in%20(TECHWIM-2830)" TargetMode="External" Id="rId579" /><Relationship Type="http://schemas.openxmlformats.org/officeDocument/2006/relationships/hyperlink" Target="https://jira.its-sib.ru/issues/?jql=issue%20in%20(TECHWIM-2874)" TargetMode="External" Id="rId580" /><Relationship Type="http://schemas.openxmlformats.org/officeDocument/2006/relationships/hyperlink" Target="https://jira.its-sib.ru/issues/?jql=issue%20in%20(TECHWIM-3345)" TargetMode="External" Id="rId581" /><Relationship Type="http://schemas.openxmlformats.org/officeDocument/2006/relationships/hyperlink" Target="https://jira.its-sib.ru/issues/?jql=issue%20in%20(TECHWIM-3417)" TargetMode="External" Id="rId582" /><Relationship Type="http://schemas.openxmlformats.org/officeDocument/2006/relationships/hyperlink" Target="https://jira.its-sib.ru/issues/?jql=issue%20in%20(TECHWIM-3417)" TargetMode="External" Id="rId583" /><Relationship Type="http://schemas.openxmlformats.org/officeDocument/2006/relationships/hyperlink" Target="https://jira.its-sib.ru/issues/?jql=issue%20in%20(TECHWIM-3417,TECHWIM-3416)" TargetMode="External" Id="rId584" /><Relationship Type="http://schemas.openxmlformats.org/officeDocument/2006/relationships/hyperlink" Target="https://jira.its-sib.ru/issues/?jql=issue%20in%20(TECHWIM-3417,TECHWIM-3416)" TargetMode="External" Id="rId585" /><Relationship Type="http://schemas.openxmlformats.org/officeDocument/2006/relationships/hyperlink" Target="https://jira.its-sib.ru/issues/?jql=issue%20in%20(TECHWIM-3417,TECHWIM-3416)" TargetMode="External" Id="rId586" /><Relationship Type="http://schemas.openxmlformats.org/officeDocument/2006/relationships/hyperlink" Target="https://jira.its-sib.ru/issues/?jql=issue%20in%20(TECHWIM-3417,TECHWIM-3416)" TargetMode="External" Id="rId587" /><Relationship Type="http://schemas.openxmlformats.org/officeDocument/2006/relationships/hyperlink" Target="https://jira.its-sib.ru/issues/?jql=issue%20in%20(TECHWIM-3417,TECHWIM-3416)" TargetMode="External" Id="rId588" /><Relationship Type="http://schemas.openxmlformats.org/officeDocument/2006/relationships/hyperlink" Target="https://jira.its-sib.ru/issues/?jql=issue%20in%20(TECHWIM-3422,TECHWIM-3208,TECHWIM-2056)" TargetMode="External" Id="rId589" /><Relationship Type="http://schemas.openxmlformats.org/officeDocument/2006/relationships/hyperlink" Target="https://jira.its-sib.ru/issues/?jql=issue%20in%20(TECHWIM-3208,TECHWIM-2056)" TargetMode="External" Id="rId590" /><Relationship Type="http://schemas.openxmlformats.org/officeDocument/2006/relationships/hyperlink" Target="https://jira.its-sib.ru/issues/?jql=issue%20in%20(TECHWIM-3208,TECHWIM-2056)" TargetMode="External" Id="rId591" /><Relationship Type="http://schemas.openxmlformats.org/officeDocument/2006/relationships/hyperlink" Target="https://jira.its-sib.ru/issues/?jql=issue%20in%20(TECHWIM-3208,TECHWIM-2056)" TargetMode="External" Id="rId592" /><Relationship Type="http://schemas.openxmlformats.org/officeDocument/2006/relationships/hyperlink" Target="https://jira.its-sib.ru/issues/?jql=issue%20in%20(TECHWIM-3208,TECHWIM-2056)" TargetMode="External" Id="rId593" /><Relationship Type="http://schemas.openxmlformats.org/officeDocument/2006/relationships/hyperlink" Target="https://jira.its-sib.ru/issues/?jql=issue%20in%20(TECHWIM-3208,TECHWIM-2056)" TargetMode="External" Id="rId594" /><Relationship Type="http://schemas.openxmlformats.org/officeDocument/2006/relationships/hyperlink" Target="https://jira.its-sib.ru/issues/?jql=issue%20in%20(TECHWIM-3465)" TargetMode="External" Id="rId595" /><Relationship Type="http://schemas.openxmlformats.org/officeDocument/2006/relationships/hyperlink" Target="https://jira.its-sib.ru/issues/?jql=issue%20in%20(TECHWIM-3465)" TargetMode="External" Id="rId596" /><Relationship Type="http://schemas.openxmlformats.org/officeDocument/2006/relationships/hyperlink" Target="https://jira.its-sib.ru/issues/?jql=issue%20in%20(TECHWIM-3465)" TargetMode="External" Id="rId597" /><Relationship Type="http://schemas.openxmlformats.org/officeDocument/2006/relationships/hyperlink" Target="https://jira.its-sib.ru/issues/?jql=issue%20in%20(DOCCORP-22095)" TargetMode="External" Id="rId598" /><Relationship Type="http://schemas.openxmlformats.org/officeDocument/2006/relationships/hyperlink" Target="https://jira.its-sib.ru/issues/?jql=issue%20in%20(DOCCORP-22096)" TargetMode="External" Id="rId599" /><Relationship Type="http://schemas.openxmlformats.org/officeDocument/2006/relationships/hyperlink" Target="https://jira.its-sib.ru/issues/?jql=issue%20in%20(TECHITS-1453)" TargetMode="External" Id="rId600" /><Relationship Type="http://schemas.openxmlformats.org/officeDocument/2006/relationships/hyperlink" Target="https://jira.its-sib.ru/issues/?jql=issue%20in%20(TECHITS-1453)" TargetMode="External" Id="rId601" /><Relationship Type="http://schemas.openxmlformats.org/officeDocument/2006/relationships/hyperlink" Target="https://jira.its-sib.ru/issues/?jql=issue%20in%20(TECHITS-1453)" TargetMode="External" Id="rId602" /><Relationship Type="http://schemas.openxmlformats.org/officeDocument/2006/relationships/hyperlink" Target="https://jira.its-sib.ru/issues/?jql=issue%20in%20(TECHITS-1453)" TargetMode="External" Id="rId603" /><Relationship Type="http://schemas.openxmlformats.org/officeDocument/2006/relationships/hyperlink" Target="https://jira.its-sib.ru/issues/?jql=issue%20in%20(TECHWIM-3472)" TargetMode="External" Id="rId604" /><Relationship Type="http://schemas.openxmlformats.org/officeDocument/2006/relationships/hyperlink" Target="https://jira.its-sib.ru/issues/?jql=issue%20in%20(TECHWIM-3472)" TargetMode="External" Id="rId605" /><Relationship Type="http://schemas.openxmlformats.org/officeDocument/2006/relationships/hyperlink" Target="https://jira.its-sib.ru/issues/?jql=issue%20in%20(TECHITS-1413)" TargetMode="External" Id="rId606" /><Relationship Type="http://schemas.openxmlformats.org/officeDocument/2006/relationships/hyperlink" Target="https://jira.its-sib.ru/issues/?jql=issue%20in%20(TECHITS-1413)" TargetMode="External" Id="rId607" /><Relationship Type="http://schemas.openxmlformats.org/officeDocument/2006/relationships/hyperlink" Target="https://jira.its-sib.ru/issues/?jql=issue%20in%20(TECHITS-1413)" TargetMode="External" Id="rId608" /><Relationship Type="http://schemas.openxmlformats.org/officeDocument/2006/relationships/hyperlink" Target="https://jira.its-sib.ru/issues/?jql=issue%20in%20(TECHITS-1413)" TargetMode="External" Id="rId609" /><Relationship Type="http://schemas.openxmlformats.org/officeDocument/2006/relationships/hyperlink" Target="https://jira.its-sib.ru/issues/?jql=issue%20in%20(TECHITS-1413)" TargetMode="External" Id="rId610" /><Relationship Type="http://schemas.openxmlformats.org/officeDocument/2006/relationships/hyperlink" Target="https://jira.its-sib.ru/issues/?jql=issue%20in%20(TECHITS-1413)" TargetMode="External" Id="rId611" /><Relationship Type="http://schemas.openxmlformats.org/officeDocument/2006/relationships/hyperlink" Target="https://jira.its-sib.ru/issues/?jql=issue%20in%20(TECHITS-1413)" TargetMode="External" Id="rId612" /><Relationship Type="http://schemas.openxmlformats.org/officeDocument/2006/relationships/hyperlink" Target="https://jira.its-sib.ru/issues/?jql=issue%20in%20(TECHITS-1413)" TargetMode="External" Id="rId613" /><Relationship Type="http://schemas.openxmlformats.org/officeDocument/2006/relationships/hyperlink" Target="https://jira.its-sib.ru/issues/?jql=issue%20in%20(TECHITS-1413)" TargetMode="External" Id="rId614" /><Relationship Type="http://schemas.openxmlformats.org/officeDocument/2006/relationships/hyperlink" Target="https://jira.its-sib.ru/issues/?jql=issue%20in%20(DOCCORP-22170)" TargetMode="External" Id="rId615" /><Relationship Type="http://schemas.openxmlformats.org/officeDocument/2006/relationships/hyperlink" Target="https://jira.its-sib.ru/issues/?jql=issue%20in%20(DOCCORP-22170)" TargetMode="External" Id="rId616" /><Relationship Type="http://schemas.openxmlformats.org/officeDocument/2006/relationships/hyperlink" Target="https://jira.its-sib.ru/issues/?jql=issue%20in%20(DOCCORP-22170)" TargetMode="External" Id="rId617" /><Relationship Type="http://schemas.openxmlformats.org/officeDocument/2006/relationships/hyperlink" Target="https://jira.its-sib.ru/issues/?jql=issue%20in%20(DOCCORP-22170)" TargetMode="External" Id="rId618" /><Relationship Type="http://schemas.openxmlformats.org/officeDocument/2006/relationships/hyperlink" Target="https://jira.its-sib.ru/issues/?jql=issue%20in%20(DOCCORP-22170)" TargetMode="External" Id="rId619" /><Relationship Type="http://schemas.openxmlformats.org/officeDocument/2006/relationships/hyperlink" Target="https://jira.its-sib.ru/issues/?jql=issue%20in%20(DOCCORP-22170)" TargetMode="External" Id="rId620" /><Relationship Type="http://schemas.openxmlformats.org/officeDocument/2006/relationships/hyperlink" Target="https://jira.its-sib.ru/issues/?jql=issue%20in%20(DOCCORP-22170)" TargetMode="External" Id="rId621" /><Relationship Type="http://schemas.openxmlformats.org/officeDocument/2006/relationships/hyperlink" Target="https://jira.its-sib.ru/issues/?jql=issue%20in%20(DOCCORP-22412)" TargetMode="External" Id="rId622" /><Relationship Type="http://schemas.openxmlformats.org/officeDocument/2006/relationships/hyperlink" Target="https://jira.its-sib.ru/issues/?jql=issue%20in%20(0,DOCCORP-22077)" TargetMode="External" Id="rId623" /><Relationship Type="http://schemas.openxmlformats.org/officeDocument/2006/relationships/hyperlink" Target="https://jira.its-sib.ru/issues/?jql=issue%20in%20(0,DOCCORP-22078)" TargetMode="External" Id="rId624" /><Relationship Type="http://schemas.openxmlformats.org/officeDocument/2006/relationships/hyperlink" Target="https://jira.its-sib.ru/issues/?jql=issue%20in%20(TECHWIM-3315)" TargetMode="External" Id="rId625" /><Relationship Type="http://schemas.openxmlformats.org/officeDocument/2006/relationships/hyperlink" Target="https://jira.its-sib.ru/issues/?jql=issue%20in%20(TECHWIM-3314)" TargetMode="External" Id="rId626" /><Relationship Type="http://schemas.openxmlformats.org/officeDocument/2006/relationships/hyperlink" Target="https://jira.its-sib.ru/issues/?jql=issue%20in%20(TECHWIM-3310)" TargetMode="External" Id="rId627" /><Relationship Type="http://schemas.openxmlformats.org/officeDocument/2006/relationships/hyperlink" Target="https://jira.its-sib.ru/issues/?jql=issue%20in%20(TECHWIM-3380)" TargetMode="External" Id="rId628" /><Relationship Type="http://schemas.openxmlformats.org/officeDocument/2006/relationships/hyperlink" Target="https://jira.its-sib.ru/issues/?jql=issue%20in%20(TECHWIM-3380)" TargetMode="External" Id="rId629" /><Relationship Type="http://schemas.openxmlformats.org/officeDocument/2006/relationships/hyperlink" Target="https://jira.its-sib.ru/issues/?jql=issue%20in%20(TECHWIM-3380)" TargetMode="External" Id="rId630" /><Relationship Type="http://schemas.openxmlformats.org/officeDocument/2006/relationships/hyperlink" Target="https://jira.its-sib.ru/issues/?jql=issue%20in%20(TECHWIM-3380)" TargetMode="External" Id="rId631" /><Relationship Type="http://schemas.openxmlformats.org/officeDocument/2006/relationships/hyperlink" Target="https://jira.its-sib.ru/issues/?jql=issue%20in%20(TECHWIM-3343)" TargetMode="External" Id="rId632" /><Relationship Type="http://schemas.openxmlformats.org/officeDocument/2006/relationships/hyperlink" Target="https://jira.its-sib.ru/issues/?jql=issue%20in%20(TECHWIM-3343)" TargetMode="External" Id="rId633" /><Relationship Type="http://schemas.openxmlformats.org/officeDocument/2006/relationships/hyperlink" Target="https://jira.its-sib.ru/issues/?jql=issue%20in%20(TECHWIM-3343)" TargetMode="External" Id="rId634" /><Relationship Type="http://schemas.openxmlformats.org/officeDocument/2006/relationships/hyperlink" Target="https://jira.its-sib.ru/issues/?jql=issue%20in%20(TECHWIM-3343)" TargetMode="External" Id="rId635" /><Relationship Type="http://schemas.openxmlformats.org/officeDocument/2006/relationships/hyperlink" Target="https://jira.its-sib.ru/issues/?jql=issue%20in%20(TECHWIM-3343)" TargetMode="External" Id="rId636" /><Relationship Type="http://schemas.openxmlformats.org/officeDocument/2006/relationships/hyperlink" Target="https://jira.its-sib.ru/issues/?jql=issue%20in%20(TECHWIM-3343)" TargetMode="External" Id="rId637" /><Relationship Type="http://schemas.openxmlformats.org/officeDocument/2006/relationships/hyperlink" Target="https://jira.its-sib.ru/issues/?jql=issue%20in%20(TECHWIM-3343)" TargetMode="External" Id="rId638" /><Relationship Type="http://schemas.openxmlformats.org/officeDocument/2006/relationships/hyperlink" Target="https://jira.its-sib.ru/issues/?jql=issue%20in%20(TECHWIM-3405)" TargetMode="External" Id="rId639" /><Relationship Type="http://schemas.openxmlformats.org/officeDocument/2006/relationships/hyperlink" Target="https://jira.its-sib.ru/issues/?jql=issue%20in%20(TECHWIM-3391,TECHWIM-3339)" TargetMode="External" Id="rId640" /><Relationship Type="http://schemas.openxmlformats.org/officeDocument/2006/relationships/hyperlink" Target="https://jira.its-sib.ru/issues/?jql=issue%20in%20(TECHWIM-3454)" TargetMode="External" Id="rId641" /><Relationship Type="http://schemas.openxmlformats.org/officeDocument/2006/relationships/hyperlink" Target="https://jira.its-sib.ru/issues/?jql=issue%20in%20(TECHWIM-3420)" TargetMode="External" Id="rId642" /><Relationship Type="http://schemas.openxmlformats.org/officeDocument/2006/relationships/hyperlink" Target="https://jira.its-sib.ru/issues/?jql=issue%20in%20(TECHWIM-3480)" TargetMode="External" Id="rId643" /><Relationship Type="http://schemas.openxmlformats.org/officeDocument/2006/relationships/hyperlink" Target="https://jira.its-sib.ru/issues/?jql=issue%20in%20(TECHWIM-3446,DOCCORP-22338)" TargetMode="External" Id="rId644" /><Relationship Type="http://schemas.openxmlformats.org/officeDocument/2006/relationships/hyperlink" Target="https://jira.its-sib.ru/issues/?jql=issue%20in%20(DOCCORP-22348)" TargetMode="External" Id="rId645" /><Relationship Type="http://schemas.openxmlformats.org/officeDocument/2006/relationships/hyperlink" Target="https://jira.its-sib.ru/issues/?jql=issue%20in%20(0,DOCCORP-22044)" TargetMode="External" Id="rId646" /><Relationship Type="http://schemas.openxmlformats.org/officeDocument/2006/relationships/hyperlink" Target="https://jira.its-sib.ru/issues/?jql=issue%20in%20(0,DOCCORP-22045)" TargetMode="External" Id="rId647" /><Relationship Type="http://schemas.openxmlformats.org/officeDocument/2006/relationships/hyperlink" Target="https://jira.its-sib.ru/issues/?jql=issue%20in%20(0,DOCCORP-22046)" TargetMode="External" Id="rId648" /><Relationship Type="http://schemas.openxmlformats.org/officeDocument/2006/relationships/hyperlink" Target="https://jira.its-sib.ru/issues/?jql=issue%20in%20(0,DOCCORP-22047)" TargetMode="External" Id="rId649" /><Relationship Type="http://schemas.openxmlformats.org/officeDocument/2006/relationships/hyperlink" Target="https://jira.its-sib.ru/issues/?jql=issue%20in%20(TECHWIM-3292)" TargetMode="External" Id="rId650" /><Relationship Type="http://schemas.openxmlformats.org/officeDocument/2006/relationships/hyperlink" Target="https://jira.its-sib.ru/issues/?jql=issue%20in%20(TECHWIM-3477)" TargetMode="External" Id="rId651" /><Relationship Type="http://schemas.openxmlformats.org/officeDocument/2006/relationships/hyperlink" Target="https://jira.its-sib.ru/issues/?jql=issue%20in%20(TECHWIM-3311)" TargetMode="External" Id="rId652" /><Relationship Type="http://schemas.openxmlformats.org/officeDocument/2006/relationships/hyperlink" Target="https://jira.its-sib.ru/issues/?jql=issue%20in%20(TECHWIM-3311)" TargetMode="External" Id="rId653" /><Relationship Type="http://schemas.openxmlformats.org/officeDocument/2006/relationships/hyperlink" Target="https://jira.its-sib.ru/issues/?jql=issue%20in%20(TECHWIM-3356,TECHWIM-3355)" TargetMode="External" Id="rId654" /><Relationship Type="http://schemas.openxmlformats.org/officeDocument/2006/relationships/hyperlink" Target="https://jira.its-sib.ru/issues/?jql=issue%20in%20(TECHWIM-3340)" TargetMode="External" Id="rId655" /><Relationship Type="http://schemas.openxmlformats.org/officeDocument/2006/relationships/hyperlink" Target="https://jira.its-sib.ru/issues/?jql=issue%20in%20(TECHWIM-3337)" TargetMode="External" Id="rId656" /><Relationship Type="http://schemas.openxmlformats.org/officeDocument/2006/relationships/hyperlink" Target="https://jira.its-sib.ru/issues/?jql=issue%20in%20(TECHWIM-3444)" TargetMode="External" Id="rId657" /><Relationship Type="http://schemas.openxmlformats.org/officeDocument/2006/relationships/hyperlink" Target="https://jira.its-sib.ru/issues/?jql=issue%20in%20(TECHWIM-3336)" TargetMode="External" Id="rId658" /><Relationship Type="http://schemas.openxmlformats.org/officeDocument/2006/relationships/hyperlink" Target="https://jira.its-sib.ru/issues/?jql=issue%20in%20(TECHWIM-3356,TECHWIM-3355)" TargetMode="External" Id="rId659" /><Relationship Type="http://schemas.openxmlformats.org/officeDocument/2006/relationships/hyperlink" Target="https://jira.its-sib.ru/issues/?jql=issue%20in%20(TECHWIM-3356,TECHWIM-3355)" TargetMode="External" Id="rId660" /><Relationship Type="http://schemas.openxmlformats.org/officeDocument/2006/relationships/hyperlink" Target="https://jira.its-sib.ru/issues/?jql=issue%20in%20(TECHWIM-3356,TECHWIM-3355)" TargetMode="External" Id="rId661" /><Relationship Type="http://schemas.openxmlformats.org/officeDocument/2006/relationships/hyperlink" Target="https://jira.its-sib.ru/issues/?jql=issue%20in%20(TECHWIM-3394,TECHWIM-3356,TECHWIM-3355)" TargetMode="External" Id="rId662" /><Relationship Type="http://schemas.openxmlformats.org/officeDocument/2006/relationships/hyperlink" Target="https://jira.its-sib.ru/issues/?jql=issue%20in%20(TECHWIM-3441)" TargetMode="External" Id="rId663" /><Relationship Type="http://schemas.openxmlformats.org/officeDocument/2006/relationships/hyperlink" Target="https://jira.its-sib.ru/issues/?jql=issue%20in%20(TECHWIM-3441)" TargetMode="External" Id="rId664" /><Relationship Type="http://schemas.openxmlformats.org/officeDocument/2006/relationships/hyperlink" Target="https://jira.its-sib.ru/issues/?jql=issue%20in%20(TECHWIM-3465)" TargetMode="External" Id="rId665" /><Relationship Type="http://schemas.openxmlformats.org/officeDocument/2006/relationships/hyperlink" Target="https://jira.its-sib.ru/issues/?jql=issue%20in%20(TECHWIM-3452)" TargetMode="External" Id="rId666" /><Relationship Type="http://schemas.openxmlformats.org/officeDocument/2006/relationships/hyperlink" Target="https://jira.its-sib.ru/issues/?jql=issue%20in%20(TECHWIM-3452)" TargetMode="External" Id="rId667" /><Relationship Type="http://schemas.openxmlformats.org/officeDocument/2006/relationships/hyperlink" Target="https://jira.its-sib.ru/issues/?jql=issue%20in%20(TECHWIM-3452)" TargetMode="External" Id="rId668" /><Relationship Type="http://schemas.openxmlformats.org/officeDocument/2006/relationships/hyperlink" Target="https://jira.its-sib.ru/issues/?jql=issue%20in%20(TECHWIM-3471)" TargetMode="External" Id="rId669" /><Relationship Type="http://schemas.openxmlformats.org/officeDocument/2006/relationships/hyperlink" Target="https://jira.its-sib.ru/issues/?jql=issue%20in%20(DOCCORP-22294)" TargetMode="External" Id="rId670" /><Relationship Type="http://schemas.openxmlformats.org/officeDocument/2006/relationships/hyperlink" Target="https://jira.its-sib.ru/issues/?jql=issue%20in%20(DOCCORP-22294)" TargetMode="External" Id="rId671" /><Relationship Type="http://schemas.openxmlformats.org/officeDocument/2006/relationships/hyperlink" Target="https://jira.its-sib.ru/issues/?jql=issue%20in%20(DOCCORP-22123)" TargetMode="External" Id="rId672" /><Relationship Type="http://schemas.openxmlformats.org/officeDocument/2006/relationships/hyperlink" Target="https://jira.its-sib.ru/issues/?jql=issue%20in%20(DOCCORP-22225)" TargetMode="External" Id="rId673" /><Relationship Type="http://schemas.openxmlformats.org/officeDocument/2006/relationships/hyperlink" Target="https://jira.its-sib.ru/issues/?jql=issue%20in%20(DOCCORP-22225)" TargetMode="External" Id="rId674" /><Relationship Type="http://schemas.openxmlformats.org/officeDocument/2006/relationships/hyperlink" Target="https://jira.its-sib.ru/issues/?jql=issue%20in%20(SPAUTO-669,DOCCORP-22356)" TargetMode="External" Id="rId675" /><Relationship Type="http://schemas.openxmlformats.org/officeDocument/2006/relationships/hyperlink" Target="https://jira.its-sib.ru/issues/?jql=issue%20in%20(SPAUTO-669,DOCCORP-22359)" TargetMode="External" Id="rId676" /><Relationship Type="http://schemas.openxmlformats.org/officeDocument/2006/relationships/hyperlink" Target="https://jira.its-sib.ru/issues/?jql=issue%20in%20(DOCCORP-22267)" TargetMode="External" Id="rId677" /><Relationship Type="http://schemas.openxmlformats.org/officeDocument/2006/relationships/hyperlink" Target="https://jira.its-sib.ru/issues/?jql=issue%20in%20(SPAUTO-669,DOCCORP-22267)" TargetMode="External" Id="rId678" /><Relationship Type="http://schemas.openxmlformats.org/officeDocument/2006/relationships/hyperlink" Target="https://jira.its-sib.ru/issues/?jql=issue%20in%20(SPAUTO-669,DOCCORP-22267)" TargetMode="External" Id="rId679" /><Relationship Type="http://schemas.openxmlformats.org/officeDocument/2006/relationships/hyperlink" Target="https://jira.its-sib.ru/issues/?jql=issue%20in%20(SPAUTO-669,DOCCORP-22267)" TargetMode="External" Id="rId680" /><Relationship Type="http://schemas.openxmlformats.org/officeDocument/2006/relationships/hyperlink" Target="https://jira.its-sib.ru/issues/?jql=issue%20in%20(SPAUTO-669,DOCCORP-22267)" TargetMode="External" Id="rId681" /><Relationship Type="http://schemas.openxmlformats.org/officeDocument/2006/relationships/hyperlink" Target="https://jira.its-sib.ru/issues/?jql=issue%20in%20(SPAUTO-669,DOCCORP-22267)" TargetMode="External" Id="rId682" /><Relationship Type="http://schemas.openxmlformats.org/officeDocument/2006/relationships/hyperlink" Target="https://jira.its-sib.ru/issues/?jql=issue%20in%20(SPAUTO-669,DOCCORP-22267)" TargetMode="External" Id="rId683" /><Relationship Type="http://schemas.openxmlformats.org/officeDocument/2006/relationships/hyperlink" Target="https://jira.its-sib.ru/issues/?jql=issue%20in%20(SPAUTO-669,DOCCORP-22267)" TargetMode="External" Id="rId684" /><Relationship Type="http://schemas.openxmlformats.org/officeDocument/2006/relationships/hyperlink" Target="https://jira.its-sib.ru/issues/?jql=issue%20in%20(SPAUTO-669,DOCCORP-22267)" TargetMode="External" Id="rId685" /><Relationship Type="http://schemas.openxmlformats.org/officeDocument/2006/relationships/hyperlink" Target="https://jira.its-sib.ru/issues/?jql=issue%20in%20(SPAUTO-670)" TargetMode="External" Id="rId686" /><Relationship Type="http://schemas.openxmlformats.org/officeDocument/2006/relationships/hyperlink" Target="https://jira.its-sib.ru/issues/?jql=issue%20in%20(SPAUTO-671)" TargetMode="External" Id="rId687" /><Relationship Type="http://schemas.openxmlformats.org/officeDocument/2006/relationships/hyperlink" Target="https://jira.its-sib.ru/issues/?jql=issue%20in%20(SPAUTO-667)" TargetMode="External" Id="rId688" /><Relationship Type="http://schemas.openxmlformats.org/officeDocument/2006/relationships/hyperlink" Target="https://jira.its-sib.ru/issues/?jql=issue%20in%20(SPAUTO-668)" TargetMode="External" Id="rId689" /><Relationship Type="http://schemas.openxmlformats.org/officeDocument/2006/relationships/hyperlink" Target="https://jira.its-sib.ru/issues/?jql=issue%20in%20(DOCCORP-22074)" TargetMode="External" Id="rId690" /><Relationship Type="http://schemas.openxmlformats.org/officeDocument/2006/relationships/hyperlink" Target="https://jira.its-sib.ru/issues/?jql=issue%20in%20(SPAUTO-667,DOCCORP-22071)" TargetMode="External" Id="rId691" /><Relationship Type="http://schemas.openxmlformats.org/officeDocument/2006/relationships/hyperlink" Target="https://jira.its-sib.ru/issues/?jql=issue%20in%20(SPAUTO-667,DOCCORP-22071)" TargetMode="External" Id="rId692" /><Relationship Type="http://schemas.openxmlformats.org/officeDocument/2006/relationships/hyperlink" Target="https://jira.its-sib.ru/issues/?jql=issue%20in%20(TECHITS-1449)" TargetMode="External" Id="rId693" /><Relationship Type="http://schemas.openxmlformats.org/officeDocument/2006/relationships/hyperlink" Target="https://jira.its-sib.ru/issues/?jql=issue%20in%20(TECHITS-1449)" TargetMode="External" Id="rId694" /><Relationship Type="http://schemas.openxmlformats.org/officeDocument/2006/relationships/hyperlink" Target="https://jira.its-sib.ru/issues/?jql=issue%20in%20(TECHITS-1449)" TargetMode="External" Id="rId695" /><Relationship Type="http://schemas.openxmlformats.org/officeDocument/2006/relationships/hyperlink" Target="https://jira.its-sib.ru/issues/?jql=issue%20in%20(TECHITS-1449)" TargetMode="External" Id="rId696" /><Relationship Type="http://schemas.openxmlformats.org/officeDocument/2006/relationships/hyperlink" Target="https://jira.its-sib.ru/issues/?jql=issue%20in%20(TECHITS-1449)" TargetMode="External" Id="rId697" /><Relationship Type="http://schemas.openxmlformats.org/officeDocument/2006/relationships/hyperlink" Target="https://jira.its-sib.ru/issues/?jql=issue%20in%20(TECHITS-1449)" TargetMode="External" Id="rId698" /><Relationship Type="http://schemas.openxmlformats.org/officeDocument/2006/relationships/hyperlink" Target="https://jira.its-sib.ru/issues/?jql=issue%20in%20(TECHITS-1449)" TargetMode="External" Id="rId699" /><Relationship Type="http://schemas.openxmlformats.org/officeDocument/2006/relationships/hyperlink" Target="https://jira.its-sib.ru/issues/?jql=issue%20in%20(TECHITS-1449)" TargetMode="External" Id="rId700" /><Relationship Type="http://schemas.openxmlformats.org/officeDocument/2006/relationships/hyperlink" Target="https://jira.its-sib.ru/issues/?jql=issue%20in%20(TECHITS-1449)" TargetMode="External" Id="rId701" /><Relationship Type="http://schemas.openxmlformats.org/officeDocument/2006/relationships/hyperlink" Target="https://jira.its-sib.ru/issues/?jql=issue%20in%20(TECHITS-1449)" TargetMode="External" Id="rId702" /><Relationship Type="http://schemas.openxmlformats.org/officeDocument/2006/relationships/hyperlink" Target="https://jira.its-sib.ru/issues/?jql=issue%20in%20(TECHITS-1444,TECHITS-1443,TECHITS-1441)" TargetMode="External" Id="rId703" /><Relationship Type="http://schemas.openxmlformats.org/officeDocument/2006/relationships/hyperlink" Target="https://jira.its-sib.ru/issues/?jql=issue%20in%20(TECHITS-1466,TECHITS-1465,TECHITS-1464,TECHITS-1462,TECHITS-1461)" TargetMode="External" Id="rId704" /><Relationship Type="http://schemas.openxmlformats.org/officeDocument/2006/relationships/hyperlink" Target="https://jira.its-sib.ru/issues/?jql=issue%20in%20(TECHITS-1466,TECHITS-1464)" TargetMode="External" Id="rId705" /><Relationship Type="http://schemas.openxmlformats.org/officeDocument/2006/relationships/hyperlink" Target="https://jira.its-sib.ru/issues/?jql=issue%20in%20(TECHITS-1488)" TargetMode="External" Id="rId706" /><Relationship Type="http://schemas.openxmlformats.org/officeDocument/2006/relationships/hyperlink" Target="https://jira.its-sib.ru/issues/?jql=issue%20in%20(TECHITS-1492,TECHITS-1490)" TargetMode="External" Id="rId707" /><Relationship Type="http://schemas.openxmlformats.org/officeDocument/2006/relationships/hyperlink" Target="https://jira.its-sib.ru/issues/?jql=issue%20in%20(TECHITS-1467,TECHITS-1468,TECHITS-1463,TECHITS-1457)" TargetMode="External" Id="rId708" /><Relationship Type="http://schemas.openxmlformats.org/officeDocument/2006/relationships/hyperlink" Target="https://jira.its-sib.ru/issues/?jql=issue%20in%20(TECHITS-1457)" TargetMode="External" Id="rId709" /><Relationship Type="http://schemas.openxmlformats.org/officeDocument/2006/relationships/hyperlink" Target="https://jira.its-sib.ru/issues/?jql=issue%20in%20(TECHITS-1457)" TargetMode="External" Id="rId710" /><Relationship Type="http://schemas.openxmlformats.org/officeDocument/2006/relationships/hyperlink" Target="https://jira.its-sib.ru/issues/?jql=issue%20in%20(TECHITS-1457)" TargetMode="External" Id="rId711" /><Relationship Type="http://schemas.openxmlformats.org/officeDocument/2006/relationships/hyperlink" Target="https://jira.its-sib.ru/issues/?jql=issue%20in%20(TECHWIM-3319)" TargetMode="External" Id="rId712" /><Relationship Type="http://schemas.openxmlformats.org/officeDocument/2006/relationships/hyperlink" Target="https://jira.its-sib.ru/issues/?jql=issue%20in%20(TECHITS-1493)" TargetMode="External" Id="rId713" /><Relationship Type="http://schemas.openxmlformats.org/officeDocument/2006/relationships/hyperlink" Target="https://jira.its-sib.ru/issues/?jql=issue%20in%20(TECHITS-1507)" TargetMode="External" Id="rId714" /><Relationship Type="http://schemas.openxmlformats.org/officeDocument/2006/relationships/hyperlink" Target="https://jira.its-sib.ru/issues/?jql=issue%20in%20(TECHITS-1521)" TargetMode="External" Id="rId715" /><Relationship Type="http://schemas.openxmlformats.org/officeDocument/2006/relationships/hyperlink" Target="https://jira.its-sib.ru/issues/?jql=issue%20in%20(TECHITS-1509,TECHITS-1506)" TargetMode="External" Id="rId716" /><Relationship Type="http://schemas.openxmlformats.org/officeDocument/2006/relationships/hyperlink" Target="https://jira.its-sib.ru/issues/?jql=issue%20in%20(TECHITS-1519)" TargetMode="External" Id="rId717" /><Relationship Type="http://schemas.openxmlformats.org/officeDocument/2006/relationships/hyperlink" Target="https://jira.its-sib.ru/issues/?jql=issue%20in%20(TECHITS-1522)" TargetMode="External" Id="rId718" /><Relationship Type="http://schemas.openxmlformats.org/officeDocument/2006/relationships/hyperlink" Target="https://jira.its-sib.ru/issues/?jql=issue%20in%20(TECHITS-1522)" TargetMode="External" Id="rId719" /><Relationship Type="http://schemas.openxmlformats.org/officeDocument/2006/relationships/hyperlink" Target="https://jira.its-sib.ru/issues/?jql=issue%20in%20(DOCCORP-22228)" TargetMode="External" Id="rId720" /><Relationship Type="http://schemas.openxmlformats.org/officeDocument/2006/relationships/hyperlink" Target="https://jira.its-sib.ru/issues/?jql=issue%20in%20(DOCCORP-22228)" TargetMode="External" Id="rId721" /><Relationship Type="http://schemas.openxmlformats.org/officeDocument/2006/relationships/hyperlink" Target="https://jira.its-sib.ru/issues/?jql=issue%20in%20(TECHITS-1508)" TargetMode="External" Id="rId722" /><Relationship Type="http://schemas.openxmlformats.org/officeDocument/2006/relationships/hyperlink" Target="https://jira.its-sib.ru/issues/?jql=issue%20in%20(TECHITS-1503,TECHITS-1502)" TargetMode="External" Id="rId723" /><Relationship Type="http://schemas.openxmlformats.org/officeDocument/2006/relationships/hyperlink" Target="https://jira.its-sib.ru/issues/?jql=issue%20in%20(TECHWIM-3401)" TargetMode="External" Id="rId724" /><Relationship Type="http://schemas.openxmlformats.org/officeDocument/2006/relationships/hyperlink" Target="https://jira.its-sib.ru/issues/?jql=issue%20in%20(TECHWIM-3409)" TargetMode="External" Id="rId725" /><Relationship Type="http://schemas.openxmlformats.org/officeDocument/2006/relationships/hyperlink" Target="https://jira.its-sib.ru/issues/?jql=issue%20in%20(DOCCORP-22363)" TargetMode="External" Id="rId726" /><Relationship Type="http://schemas.openxmlformats.org/officeDocument/2006/relationships/hyperlink" Target="https://jira.its-sib.ru/issues/?jql=issue%20in%20(DOCCORP-22363)" TargetMode="External" Id="rId727" /><Relationship Type="http://schemas.openxmlformats.org/officeDocument/2006/relationships/hyperlink" Target="https://jira.its-sib.ru/issues/?jql=issue%20in%20(DOCCORP-22363)" TargetMode="External" Id="rId728" /><Relationship Type="http://schemas.openxmlformats.org/officeDocument/2006/relationships/hyperlink" Target="https://jira.its-sib.ru/issues/?jql=issue%20in%20(TECHITS-1496)" TargetMode="External" Id="rId729" /><Relationship Type="http://schemas.openxmlformats.org/officeDocument/2006/relationships/hyperlink" Target="https://jira.its-sib.ru/issues/?jql=issue%20in%20(TECHITS-1507)" TargetMode="External" Id="rId730" /><Relationship Type="http://schemas.openxmlformats.org/officeDocument/2006/relationships/hyperlink" Target="https://jira.its-sib.ru/issues/?jql=issue%20in%20(TECHITS-1508)" TargetMode="External" Id="rId731" /><Relationship Type="http://schemas.openxmlformats.org/officeDocument/2006/relationships/hyperlink" Target="https://jira.its-sib.ru/issues/?jql=issue%20in%20(TECHWIM-3413,TECHWIM-3380)" TargetMode="External" Id="rId732" /><Relationship Type="http://schemas.openxmlformats.org/officeDocument/2006/relationships/hyperlink" Target="https://jira.its-sib.ru/issues/?jql=issue%20in%20(TECHWIM-3396)" TargetMode="External" Id="rId733" /><Relationship Type="http://schemas.openxmlformats.org/officeDocument/2006/relationships/hyperlink" Target="https://jira.its-sib.ru/issues/?jql=issue%20in%20(TECHWIM-3409)" TargetMode="External" Id="rId734" /><Relationship Type="http://schemas.openxmlformats.org/officeDocument/2006/relationships/hyperlink" Target="https://jira.its-sib.ru/issues/?jql=issue%20in%20(DOCCORP-22387)" TargetMode="External" Id="rId735" /><Relationship Type="http://schemas.openxmlformats.org/officeDocument/2006/relationships/hyperlink" Target="https://jira.its-sib.ru/issues/?jql=issue%20in%20(DOCCORP-22387)" TargetMode="External" Id="rId736" /><Relationship Type="http://schemas.openxmlformats.org/officeDocument/2006/relationships/hyperlink" Target="https://jira.its-sib.ru/issues/?jql=issue%20in%20(DOCCORP-22321)" TargetMode="External" Id="rId737" /><Relationship Type="http://schemas.openxmlformats.org/officeDocument/2006/relationships/hyperlink" Target="https://jira.its-sib.ru/issues/?jql=issue%20in%20(DOCCORP-22321)" TargetMode="External" Id="rId738" /><Relationship Type="http://schemas.openxmlformats.org/officeDocument/2006/relationships/hyperlink" Target="https://jira.its-sib.ru/issues/?jql=issue%20in%20(DOCCORP-22321)" TargetMode="External" Id="rId739" /><Relationship Type="http://schemas.openxmlformats.org/officeDocument/2006/relationships/hyperlink" Target="https://jira.its-sib.ru/issues/?jql=issue%20in%20(DOCCORP-22275)" TargetMode="External" Id="rId740" /><Relationship Type="http://schemas.openxmlformats.org/officeDocument/2006/relationships/hyperlink" Target="https://jira.its-sib.ru/issues/?jql=issue%20in%20(DOCCORP-22388)" TargetMode="External" Id="rId741" /><Relationship Type="http://schemas.openxmlformats.org/officeDocument/2006/relationships/hyperlink" Target="https://jira.its-sib.ru/issues/?jql=issue%20in%20(DOCCORP-22388)" TargetMode="External" Id="rId742" /><Relationship Type="http://schemas.openxmlformats.org/officeDocument/2006/relationships/hyperlink" Target="https://jira.its-sib.ru/issues/?jql=issue%20in%20(DOCCORP-22322)" TargetMode="External" Id="rId743" /><Relationship Type="http://schemas.openxmlformats.org/officeDocument/2006/relationships/hyperlink" Target="https://jira.its-sib.ru/issues/?jql=issue%20in%20(DOCCORP-22322)" TargetMode="External" Id="rId744" /><Relationship Type="http://schemas.openxmlformats.org/officeDocument/2006/relationships/hyperlink" Target="https://jira.its-sib.ru/issues/?jql=issue%20in%20(DOCCORP-22322)" TargetMode="External" Id="rId745" /><Relationship Type="http://schemas.openxmlformats.org/officeDocument/2006/relationships/hyperlink" Target="https://jira.its-sib.ru/issues/?jql=issue%20in%20(DOCCORP-22350)" TargetMode="External" Id="rId746" /><Relationship Type="http://schemas.openxmlformats.org/officeDocument/2006/relationships/hyperlink" Target="https://jira.its-sib.ru/issues/?jql=issue%20in%20(DOCCORP-22297)" TargetMode="External" Id="rId747" /><Relationship Type="http://schemas.openxmlformats.org/officeDocument/2006/relationships/hyperlink" Target="https://jira.its-sib.ru/issues/?jql=issue%20in%20(DOCCORP-22297)" TargetMode="External" Id="rId748" /><Relationship Type="http://schemas.openxmlformats.org/officeDocument/2006/relationships/hyperlink" Target="https://jira.its-sib.ru/issues/?jql=issue%20in%20(DOCCORP-22339)" TargetMode="External" Id="rId749" /><Relationship Type="http://schemas.openxmlformats.org/officeDocument/2006/relationships/hyperlink" Target="https://jira.its-sib.ru/issues/?jql=issue%20in%20(DOCCORP-22364)" TargetMode="External" Id="rId750" /><Relationship Type="http://schemas.openxmlformats.org/officeDocument/2006/relationships/hyperlink" Target="https://jira.its-sib.ru/issues/?jql=issue%20in%20(DOCCORP-22364)" TargetMode="External" Id="rId751" /><Relationship Type="http://schemas.openxmlformats.org/officeDocument/2006/relationships/hyperlink" Target="https://jira.its-sib.ru/issues/?jql=issue%20in%20(TECHWIM-3449,TECHWIM-3459)" TargetMode="External" Id="rId752" /><Relationship Type="http://schemas.openxmlformats.org/officeDocument/2006/relationships/hyperlink" Target="https://jira.its-sib.ru/issues/?jql=issue%20in%20(TECHITS-1519,TECHITS-1520)" TargetMode="External" Id="rId753" /><Relationship Type="http://schemas.openxmlformats.org/officeDocument/2006/relationships/hyperlink" Target="https://jira.its-sib.ru/issues/?jql=issue%20in%20(DOCCORP-22349)" TargetMode="External" Id="rId754" /><Relationship Type="http://schemas.openxmlformats.org/officeDocument/2006/relationships/hyperlink" Target="https://jira.its-sib.ru/issues/?jql=issue%20in%20(DOCCORP-22298)" TargetMode="External" Id="rId755" /><Relationship Type="http://schemas.openxmlformats.org/officeDocument/2006/relationships/hyperlink" Target="https://jira.its-sib.ru/issues/?jql=issue%20in%20(DOCCORP-22298)" TargetMode="External" Id="rId756" /><Relationship Type="http://schemas.openxmlformats.org/officeDocument/2006/relationships/hyperlink" Target="https://jira.its-sib.ru/issues/?jql=issue%20in%20(DOCCORP-22340)" TargetMode="External" Id="rId757" /><Relationship Type="http://schemas.openxmlformats.org/officeDocument/2006/relationships/hyperlink" Target="https://jira.its-sib.ru/issues/?jql=issue%20in%20(DOCCORP-22364)" TargetMode="External" Id="rId758" /><Relationship Type="http://schemas.openxmlformats.org/officeDocument/2006/relationships/hyperlink" Target="https://jira.its-sib.ru/issues/?jql=issue%20in%20(DOCCORP-22398)" TargetMode="External" Id="rId759" /></Relationships>
</file>

<file path=xl/worksheets/_rels/sheet2.xml.rels><Relationships xmlns="http://schemas.openxmlformats.org/package/2006/relationships"><Relationship Type="http://schemas.openxmlformats.org/officeDocument/2006/relationships/hyperlink" Target="https://jira.its-sib.ru/issues/?jql=issue%20in%20(DOCCORP-22527)" TargetMode="External" Id="rId1" /><Relationship Type="http://schemas.openxmlformats.org/officeDocument/2006/relationships/hyperlink" Target="https://jira.its-sib.ru/issues/?jql=issue%20in%20(DOCCORP-22527)" TargetMode="External" Id="rId2" /><Relationship Type="http://schemas.openxmlformats.org/officeDocument/2006/relationships/hyperlink" Target="https://jira.its-sib.ru/issues/?jql=issue%20in%20(DOCCORP-22527)" TargetMode="External" Id="rId3" /><Relationship Type="http://schemas.openxmlformats.org/officeDocument/2006/relationships/hyperlink" Target="https://jira.its-sib.ru/issues/?jql=issue%20in%20(DOCCORP-22606)" TargetMode="External" Id="rId4" /><Relationship Type="http://schemas.openxmlformats.org/officeDocument/2006/relationships/hyperlink" Target="https://jira.its-sib.ru/issues/?jql=issue%20in%20(DOCCORP-22606)" TargetMode="External" Id="rId5" /><Relationship Type="http://schemas.openxmlformats.org/officeDocument/2006/relationships/hyperlink" Target="https://jira.its-sib.ru/issues/?jql=issue%20in%20(DOCCORP-22606)" TargetMode="External" Id="rId6" /><Relationship Type="http://schemas.openxmlformats.org/officeDocument/2006/relationships/hyperlink" Target="https://jira.its-sib.ru/issues/?jql=issue%20in%20(DOCCORP-22606)" TargetMode="External" Id="rId7" /><Relationship Type="http://schemas.openxmlformats.org/officeDocument/2006/relationships/hyperlink" Target="https://jira.its-sib.ru/issues/?jql=issue%20in%20(DOCCORP-22606)" TargetMode="External" Id="rId8" /><Relationship Type="http://schemas.openxmlformats.org/officeDocument/2006/relationships/hyperlink" Target="https://jira.its-sib.ru/issues/?jql=issue%20in%20(DOCCORP-22606)" TargetMode="External" Id="rId9" /><Relationship Type="http://schemas.openxmlformats.org/officeDocument/2006/relationships/hyperlink" Target="https://jira.its-sib.ru/issues/?jql=issue%20in%20(DOCCORP-22606)" TargetMode="External" Id="rId10" /><Relationship Type="http://schemas.openxmlformats.org/officeDocument/2006/relationships/hyperlink" Target="https://jira.its-sib.ru/issues/?jql=issue%20in%20(DOCCORP-22606)" TargetMode="External" Id="rId11" /><Relationship Type="http://schemas.openxmlformats.org/officeDocument/2006/relationships/hyperlink" Target="https://jira.its-sib.ru/issues/?jql=issue%20in%20(DOCCORP-22606)" TargetMode="External" Id="rId12" /><Relationship Type="http://schemas.openxmlformats.org/officeDocument/2006/relationships/hyperlink" Target="https://jira.its-sib.ru/issues/?jql=issue%20in%20(TECHWIM-3523)" TargetMode="External" Id="rId13" /><Relationship Type="http://schemas.openxmlformats.org/officeDocument/2006/relationships/hyperlink" Target="https://jira.its-sib.ru/issues/?jql=issue%20in%20(TECHWIM-3540,TECHWIM-3523)" TargetMode="External" Id="rId14" /><Relationship Type="http://schemas.openxmlformats.org/officeDocument/2006/relationships/hyperlink" Target="https://jira.its-sib.ru/issues/?jql=issue%20in%20(TECHWIM-3586)" TargetMode="External" Id="rId15" /><Relationship Type="http://schemas.openxmlformats.org/officeDocument/2006/relationships/hyperlink" Target="https://jira.its-sib.ru/issues/?jql=issue%20in%20(TECHWIM-3611)" TargetMode="External" Id="rId16" /><Relationship Type="http://schemas.openxmlformats.org/officeDocument/2006/relationships/hyperlink" Target="https://jira.its-sib.ru/issues/?jql=issue%20in%20(TECHWIM-3611)" TargetMode="External" Id="rId17" /><Relationship Type="http://schemas.openxmlformats.org/officeDocument/2006/relationships/hyperlink" Target="https://jira.its-sib.ru/issues/?jql=issue%20in%20(TECHWIM-3680,TECHWIM-3674)" TargetMode="External" Id="rId18" /><Relationship Type="http://schemas.openxmlformats.org/officeDocument/2006/relationships/hyperlink" Target="https://jira.its-sib.ru/issues/?jql=issue%20in%20(TECHWIM-3688,TECHWIM-3686,TECHWIM-3680,TECHWIM-3674)" TargetMode="External" Id="rId19" /><Relationship Type="http://schemas.openxmlformats.org/officeDocument/2006/relationships/hyperlink" Target="https://jira.its-sib.ru/issues/?jql=issue%20in%20(TECHWIM-3688,TECHWIM-3686)" TargetMode="External" Id="rId20" /><Relationship Type="http://schemas.openxmlformats.org/officeDocument/2006/relationships/hyperlink" Target="https://jira.its-sib.ru/issues/?jql=issue%20in%20(TECHWIM-3688,TECHWIM-3686)" TargetMode="External" Id="rId21" /><Relationship Type="http://schemas.openxmlformats.org/officeDocument/2006/relationships/hyperlink" Target="https://jira.its-sib.ru/issues/?jql=issue%20in%20(TECHWIM-3688,TECHWIM-3686)" TargetMode="External" Id="rId22" /><Relationship Type="http://schemas.openxmlformats.org/officeDocument/2006/relationships/hyperlink" Target="https://jira.its-sib.ru/issues/?jql=issue%20in%20(TECHWIM-3688)" TargetMode="External" Id="rId23" /><Relationship Type="http://schemas.openxmlformats.org/officeDocument/2006/relationships/hyperlink" Target="https://jira.its-sib.ru/issues/?jql=issue%20in%20(TECHWIM-3688)" TargetMode="External" Id="rId24" /><Relationship Type="http://schemas.openxmlformats.org/officeDocument/2006/relationships/hyperlink" Target="https://jira.its-sib.ru/issues/?jql=issue%20in%20(TECHWIM-3497,DOCCORP-22302)" TargetMode="External" Id="rId25" /><Relationship Type="http://schemas.openxmlformats.org/officeDocument/2006/relationships/hyperlink" Target="https://jira.its-sib.ru/issues/?jql=issue%20in%20(DOCCORP-22302)" TargetMode="External" Id="rId26" /><Relationship Type="http://schemas.openxmlformats.org/officeDocument/2006/relationships/hyperlink" Target="https://jira.its-sib.ru/issues/?jql=issue%20in%20(DOCCORP-22344)" TargetMode="External" Id="rId27" /><Relationship Type="http://schemas.openxmlformats.org/officeDocument/2006/relationships/hyperlink" Target="https://jira.its-sib.ru/issues/?jql=issue%20in%20(DOCCORP-22344)" TargetMode="External" Id="rId28" /><Relationship Type="http://schemas.openxmlformats.org/officeDocument/2006/relationships/hyperlink" Target="https://jira.its-sib.ru/issues/?jql=issue%20in%20(TECHWIM-3541,TECHWIM-3429)" TargetMode="External" Id="rId29" /><Relationship Type="http://schemas.openxmlformats.org/officeDocument/2006/relationships/hyperlink" Target="https://jira.its-sib.ru/issues/?jql=issue%20in%20(TECHWIM-3429,TECHWIM-3429)" TargetMode="External" Id="rId30" /><Relationship Type="http://schemas.openxmlformats.org/officeDocument/2006/relationships/hyperlink" Target="https://jira.its-sib.ru/issues/?jql=issue%20in%20(TECHWIM-3557)" TargetMode="External" Id="rId31" /><Relationship Type="http://schemas.openxmlformats.org/officeDocument/2006/relationships/hyperlink" Target="https://jira.its-sib.ru/issues/?jql=issue%20in%20(TECHWIM-3621)" TargetMode="External" Id="rId32" /><Relationship Type="http://schemas.openxmlformats.org/officeDocument/2006/relationships/hyperlink" Target="https://jira.its-sib.ru/issues/?jql=issue%20in%20(TECHWIM-3653)" TargetMode="External" Id="rId33" /><Relationship Type="http://schemas.openxmlformats.org/officeDocument/2006/relationships/hyperlink" Target="https://jira.its-sib.ru/issues/?jql=issue%20in%20(TECHWIM-3687)" TargetMode="External" Id="rId34" /><Relationship Type="http://schemas.openxmlformats.org/officeDocument/2006/relationships/hyperlink" Target="https://jira.its-sib.ru/issues/?jql=issue%20in%20(TECHWIM-3715,TECHWIM-3705)" TargetMode="External" Id="rId35" /><Relationship Type="http://schemas.openxmlformats.org/officeDocument/2006/relationships/hyperlink" Target="https://jira.its-sib.ru/issues/?jql=issue%20in%20(TECHWIM-3715)" TargetMode="External" Id="rId36" /><Relationship Type="http://schemas.openxmlformats.org/officeDocument/2006/relationships/hyperlink" Target="https://jira.its-sib.ru/issues/?jql=issue%20in%20(TECHWIM-3735,TECHWIM-3731)" TargetMode="External" Id="rId37" /><Relationship Type="http://schemas.openxmlformats.org/officeDocument/2006/relationships/hyperlink" Target="https://jira.its-sib.ru/issues/?jql=issue%20in%20(TECHITS-1562,TECHITS-1554,TECHITS-1546)" TargetMode="External" Id="rId38" /><Relationship Type="http://schemas.openxmlformats.org/officeDocument/2006/relationships/hyperlink" Target="https://jira.its-sib.ru/issues/?jql=issue%20in%20(TECHITS-1625)" TargetMode="External" Id="rId39" /><Relationship Type="http://schemas.openxmlformats.org/officeDocument/2006/relationships/hyperlink" Target="https://jira.its-sib.ru/issues/?jql=issue%20in%20(TECHITS-1625)" TargetMode="External" Id="rId40" /><Relationship Type="http://schemas.openxmlformats.org/officeDocument/2006/relationships/hyperlink" Target="https://jira.its-sib.ru/issues/?jql=issue%20in%20(TECHITS-1561,TECHITS-1560,TECHITS-1559,TECHITS-1558,TECHITS-1557,TECHITS-1556,TECHITS-1555)" TargetMode="External" Id="rId41" /><Relationship Type="http://schemas.openxmlformats.org/officeDocument/2006/relationships/hyperlink" Target="https://jira.its-sib.ru/issues/?jql=issue%20in%20(TECHITS-1584,TECHITS-1583)" TargetMode="External" Id="rId42" /><Relationship Type="http://schemas.openxmlformats.org/officeDocument/2006/relationships/hyperlink" Target="https://jira.its-sib.ru/issues/?jql=issue%20in%20(TECHITS-1580,TECHITS-1579)" TargetMode="External" Id="rId43" /><Relationship Type="http://schemas.openxmlformats.org/officeDocument/2006/relationships/hyperlink" Target="https://jira.its-sib.ru/issues/?jql=issue%20in%20(TECHITS-1597,TECHITS-1596)" TargetMode="External" Id="rId44" /><Relationship Type="http://schemas.openxmlformats.org/officeDocument/2006/relationships/hyperlink" Target="https://jira.its-sib.ru/issues/?jql=issue%20in%20(TECHITS-1624)" TargetMode="External" Id="rId45" /><Relationship Type="http://schemas.openxmlformats.org/officeDocument/2006/relationships/hyperlink" Target="https://jira.its-sib.ru/issues/?jql=issue%20in%20(TECHITS-1632)" TargetMode="External" Id="rId46" /><Relationship Type="http://schemas.openxmlformats.org/officeDocument/2006/relationships/hyperlink" Target="https://jira.its-sib.ru/issues/?jql=issue%20in%20(TECHITS-1599)" TargetMode="External" Id="rId47" /><Relationship Type="http://schemas.openxmlformats.org/officeDocument/2006/relationships/hyperlink" Target="https://jira.its-sib.ru/issues/?jql=issue%20in%20(TECHITS-1573,TECHITS-1572,TECHITS-1571)" TargetMode="External" Id="rId48" /><Relationship Type="http://schemas.openxmlformats.org/officeDocument/2006/relationships/hyperlink" Target="https://jira.its-sib.ru/issues/?jql=issue%20in%20(TECHWIM-3578)" TargetMode="External" Id="rId49" /><Relationship Type="http://schemas.openxmlformats.org/officeDocument/2006/relationships/hyperlink" Target="https://jira.its-sib.ru/issues/?jql=issue%20in%20(TECHWIM-3481)" TargetMode="External" Id="rId50" /><Relationship Type="http://schemas.openxmlformats.org/officeDocument/2006/relationships/hyperlink" Target="https://jira.its-sib.ru/issues/?jql=issue%20in%20(TECHWIM-3516,DOCCORP-22447)" TargetMode="External" Id="rId51" /><Relationship Type="http://schemas.openxmlformats.org/officeDocument/2006/relationships/hyperlink" Target="https://jira.its-sib.ru/issues/?jql=issue%20in%20(TECHWIM-3542)" TargetMode="External" Id="rId52" /><Relationship Type="http://schemas.openxmlformats.org/officeDocument/2006/relationships/hyperlink" Target="https://jira.its-sib.ru/issues/?jql=issue%20in%20(TECHWIM-3585)" TargetMode="External" Id="rId53" /><Relationship Type="http://schemas.openxmlformats.org/officeDocument/2006/relationships/hyperlink" Target="https://jira.its-sib.ru/issues/?jql=issue%20in%20(TECHWIM-3604)" TargetMode="External" Id="rId54" /><Relationship Type="http://schemas.openxmlformats.org/officeDocument/2006/relationships/hyperlink" Target="https://jira.its-sib.ru/issues/?jql=issue%20in%20(TECHWIM-3660,TECHWIM-3659)" TargetMode="External" Id="rId55" /><Relationship Type="http://schemas.openxmlformats.org/officeDocument/2006/relationships/hyperlink" Target="https://jira.its-sib.ru/issues/?jql=issue%20in%20(TECHWIM-3682,TECHWIM-3681)" TargetMode="External" Id="rId56" /><Relationship Type="http://schemas.openxmlformats.org/officeDocument/2006/relationships/hyperlink" Target="https://jira.its-sib.ru/issues/?jql=issue%20in%20(TECHWIM-3703)" TargetMode="External" Id="rId57" /><Relationship Type="http://schemas.openxmlformats.org/officeDocument/2006/relationships/hyperlink" Target="https://jira.its-sib.ru/issues/?jql=issue%20in%20(TECHWIM-3724,TECHWIM-3720)" TargetMode="External" Id="rId58" /><Relationship Type="http://schemas.openxmlformats.org/officeDocument/2006/relationships/hyperlink" Target="https://jira.its-sib.ru/issues/?jql=issue%20in%20(TECHITS-1549,TECHITS-1548,TECHITS-1547)" TargetMode="External" Id="rId59" /><Relationship Type="http://schemas.openxmlformats.org/officeDocument/2006/relationships/hyperlink" Target="https://jira.its-sib.ru/issues/?jql=issue%20in%20(TECHITS-1565,TECHITS-1564,TECHITS-1563)" TargetMode="External" Id="rId60" /><Relationship Type="http://schemas.openxmlformats.org/officeDocument/2006/relationships/hyperlink" Target="https://jira.its-sib.ru/issues/?jql=issue%20in%20(TECHITS-1577)" TargetMode="External" Id="rId61" /><Relationship Type="http://schemas.openxmlformats.org/officeDocument/2006/relationships/hyperlink" Target="https://jira.its-sib.ru/issues/?jql=issue%20in%20(TECHITS-1605,TECHITS-1604)" TargetMode="External" Id="rId62" /><Relationship Type="http://schemas.openxmlformats.org/officeDocument/2006/relationships/hyperlink" Target="https://jira.its-sib.ru/issues/?jql=issue%20in%20(TECHITS-1615)" TargetMode="External" Id="rId63" /><Relationship Type="http://schemas.openxmlformats.org/officeDocument/2006/relationships/hyperlink" Target="https://jira.its-sib.ru/issues/?jql=issue%20in%20(TECHITS-1636,TECHITS-1635,TECHITS-1634)" TargetMode="External" Id="rId64" /><Relationship Type="http://schemas.openxmlformats.org/officeDocument/2006/relationships/hyperlink" Target="https://jira.its-sib.ru/issues/?jql=issue%20in%20(TECHITS-1639,TECHITS-1638,TECHITS-1637)" TargetMode="External" Id="rId65" /><Relationship Type="http://schemas.openxmlformats.org/officeDocument/2006/relationships/hyperlink" Target="https://jira.its-sib.ru/issues/?jql=issue%20in%20(TECHITS-1642,TECHITS-1641,TECHITS-1640)" TargetMode="External" Id="rId66" /><Relationship Type="http://schemas.openxmlformats.org/officeDocument/2006/relationships/hyperlink" Target="https://jira.its-sib.ru/issues/?jql=issue%20in%20(TECHITS-1640)" TargetMode="External" Id="rId67" /><Relationship Type="http://schemas.openxmlformats.org/officeDocument/2006/relationships/hyperlink" Target="https://jira.its-sib.ru/issues/?jql=issue%20in%20(TECHITS-1585)" TargetMode="External" Id="rId68" /><Relationship Type="http://schemas.openxmlformats.org/officeDocument/2006/relationships/hyperlink" Target="https://jira.its-sib.ru/issues/?jql=issue%20in%20(TECHITS-1622,TECHITS-1621,TECHITS-1618)" TargetMode="External" Id="rId69" /><Relationship Type="http://schemas.openxmlformats.org/officeDocument/2006/relationships/hyperlink" Target="https://jira.its-sib.ru/issues/?jql=issue%20in%20(TECHITS-1644)" TargetMode="External" Id="rId70" /><Relationship Type="http://schemas.openxmlformats.org/officeDocument/2006/relationships/hyperlink" Target="https://jira.its-sib.ru/issues/?jql=issue%20in%20(TECHITS-1542,TECHITS-1541)" TargetMode="External" Id="rId71" /><Relationship Type="http://schemas.openxmlformats.org/officeDocument/2006/relationships/hyperlink" Target="https://jira.its-sib.ru/issues/?jql=issue%20in%20(TECHITS-1551,TECHITS-1550)" TargetMode="External" Id="rId72" /><Relationship Type="http://schemas.openxmlformats.org/officeDocument/2006/relationships/hyperlink" Target="https://jira.its-sib.ru/issues/?jql=issue%20in%20(TECHITS-1569)" TargetMode="External" Id="rId73" /><Relationship Type="http://schemas.openxmlformats.org/officeDocument/2006/relationships/hyperlink" Target="https://jira.its-sib.ru/issues/?jql=issue%20in%20(TECHITS-1601)" TargetMode="External" Id="rId74" /><Relationship Type="http://schemas.openxmlformats.org/officeDocument/2006/relationships/hyperlink" Target="https://jira.its-sib.ru/issues/?jql=issue%20in%20(TECHITS-1627)" TargetMode="External" Id="rId75" /><Relationship Type="http://schemas.openxmlformats.org/officeDocument/2006/relationships/hyperlink" Target="https://jira.its-sib.ru/issues/?jql=issue%20in%20(DOCCORP-22561)" TargetMode="External" Id="rId76" /><Relationship Type="http://schemas.openxmlformats.org/officeDocument/2006/relationships/hyperlink" Target="https://jira.its-sib.ru/issues/?jql=issue%20in%20(DOCCORP-22561)" TargetMode="External" Id="rId77" /><Relationship Type="http://schemas.openxmlformats.org/officeDocument/2006/relationships/hyperlink" Target="https://jira.its-sib.ru/issues/?jql=issue%20in%20(DOCCORP-22561)" TargetMode="External" Id="rId78" /><Relationship Type="http://schemas.openxmlformats.org/officeDocument/2006/relationships/hyperlink" Target="https://jira.its-sib.ru/issues/?jql=issue%20in%20(DOCCORP-22561)" TargetMode="External" Id="rId79" /><Relationship Type="http://schemas.openxmlformats.org/officeDocument/2006/relationships/hyperlink" Target="https://jira.its-sib.ru/issues/?jql=issue%20in%20(TECHWIM-3673)" TargetMode="External" Id="rId80" /><Relationship Type="http://schemas.openxmlformats.org/officeDocument/2006/relationships/hyperlink" Target="https://jira.its-sib.ru/issues/?jql=issue%20in%20(DOCCORP-22269)" TargetMode="External" Id="rId81" /><Relationship Type="http://schemas.openxmlformats.org/officeDocument/2006/relationships/hyperlink" Target="https://jira.its-sib.ru/issues/?jql=issue%20in%20(DOCCORP-22269)" TargetMode="External" Id="rId82" /><Relationship Type="http://schemas.openxmlformats.org/officeDocument/2006/relationships/hyperlink" Target="https://jira.its-sib.ru/issues/?jql=issue%20in%20(DOCCORP-22269)" TargetMode="External" Id="rId83" /><Relationship Type="http://schemas.openxmlformats.org/officeDocument/2006/relationships/hyperlink" Target="https://jira.its-sib.ru/issues/?jql=issue%20in%20(DOCCORP-22269)" TargetMode="External" Id="rId84" /><Relationship Type="http://schemas.openxmlformats.org/officeDocument/2006/relationships/hyperlink" Target="https://jira.its-sib.ru/issues/?jql=issue%20in%20(DOCCORP-22269)" TargetMode="External" Id="rId85" /><Relationship Type="http://schemas.openxmlformats.org/officeDocument/2006/relationships/hyperlink" Target="https://jira.its-sib.ru/issues/?jql=issue%20in%20(DOCCORP-22269)" TargetMode="External" Id="rId86" /><Relationship Type="http://schemas.openxmlformats.org/officeDocument/2006/relationships/hyperlink" Target="https://jira.its-sib.ru/issues/?jql=issue%20in%20(DOCCORP-22269)" TargetMode="External" Id="rId87" /><Relationship Type="http://schemas.openxmlformats.org/officeDocument/2006/relationships/hyperlink" Target="https://jira.its-sib.ru/issues/?jql=issue%20in%20(DOCCORP-22451)" TargetMode="External" Id="rId88" /><Relationship Type="http://schemas.openxmlformats.org/officeDocument/2006/relationships/hyperlink" Target="https://jira.its-sib.ru/issues/?jql=issue%20in%20(DOCCORP-22457)" TargetMode="External" Id="rId89" /><Relationship Type="http://schemas.openxmlformats.org/officeDocument/2006/relationships/hyperlink" Target="https://jira.its-sib.ru/issues/?jql=issue%20in%20(TECHWIM-3470,TECHWIM-3479)" TargetMode="External" Id="rId90" /><Relationship Type="http://schemas.openxmlformats.org/officeDocument/2006/relationships/hyperlink" Target="https://jira.its-sib.ru/issues/?jql=issue%20in%20(TECHWIM-3577)" TargetMode="External" Id="rId91" /><Relationship Type="http://schemas.openxmlformats.org/officeDocument/2006/relationships/hyperlink" Target="https://jira.its-sib.ru/issues/?jql=issue%20in%20(TECHWIM-3601)" TargetMode="External" Id="rId92" /><Relationship Type="http://schemas.openxmlformats.org/officeDocument/2006/relationships/hyperlink" Target="https://jira.its-sib.ru/issues/?jql=issue%20in%20(TECHWIM-3615)" TargetMode="External" Id="rId93" /><Relationship Type="http://schemas.openxmlformats.org/officeDocument/2006/relationships/hyperlink" Target="https://jira.its-sib.ru/issues/?jql=issue%20in%20(TECHWIM-3687)" TargetMode="External" Id="rId94" /><Relationship Type="http://schemas.openxmlformats.org/officeDocument/2006/relationships/hyperlink" Target="https://jira.its-sib.ru/issues/?jql=issue%20in%20(TECHWIM-3507)" TargetMode="External" Id="rId95" /><Relationship Type="http://schemas.openxmlformats.org/officeDocument/2006/relationships/hyperlink" Target="https://jira.its-sib.ru/issues/?jql=issue%20in%20(DOCCORP-22572)" TargetMode="External" Id="rId96" /><Relationship Type="http://schemas.openxmlformats.org/officeDocument/2006/relationships/hyperlink" Target="https://jira.its-sib.ru/issues/?jql=issue%20in%20(DOCCORP-22572)" TargetMode="External" Id="rId97" /><Relationship Type="http://schemas.openxmlformats.org/officeDocument/2006/relationships/hyperlink" Target="https://jira.its-sib.ru/issues/?jql=issue%20in%20(DOCCORP-22572)" TargetMode="External" Id="rId98" /><Relationship Type="http://schemas.openxmlformats.org/officeDocument/2006/relationships/hyperlink" Target="https://jira.its-sib.ru/issues/?jql=issue%20in%20(DOCCORP-22572)" TargetMode="External" Id="rId99" /><Relationship Type="http://schemas.openxmlformats.org/officeDocument/2006/relationships/hyperlink" Target="https://jira.its-sib.ru/issues/?jql=issue%20in%20(TECHWIM-3479)" TargetMode="External" Id="rId100" /><Relationship Type="http://schemas.openxmlformats.org/officeDocument/2006/relationships/hyperlink" Target="https://jira.its-sib.ru/issues/?jql=issue%20in%20(TECHWIM-3254)" TargetMode="External" Id="rId101" /><Relationship Type="http://schemas.openxmlformats.org/officeDocument/2006/relationships/hyperlink" Target="https://jira.its-sib.ru/issues/?jql=issue%20in%20(TECHWIM-3254)" TargetMode="External" Id="rId102" /><Relationship Type="http://schemas.openxmlformats.org/officeDocument/2006/relationships/hyperlink" Target="https://jira.its-sib.ru/issues/?jql=issue%20in%20(TECHWIM-3254)" TargetMode="External" Id="rId103" /><Relationship Type="http://schemas.openxmlformats.org/officeDocument/2006/relationships/hyperlink" Target="https://jira.its-sib.ru/issues/?jql=issue%20in%20(TECHWIM-3579)" TargetMode="External" Id="rId104" /><Relationship Type="http://schemas.openxmlformats.org/officeDocument/2006/relationships/hyperlink" Target="https://jira.its-sib.ru/issues/?jql=issue%20in%20(TECHWIM-3687)" TargetMode="External" Id="rId105" /><Relationship Type="http://schemas.openxmlformats.org/officeDocument/2006/relationships/hyperlink" Target="https://jira.its-sib.ru/issues/?jql=issue%20in%20(TECHITS-1538)" TargetMode="External" Id="rId106" /><Relationship Type="http://schemas.openxmlformats.org/officeDocument/2006/relationships/hyperlink" Target="https://jira.its-sib.ru/issues/?jql=issue%20in%20(TECHITS-1567)" TargetMode="External" Id="rId107" /><Relationship Type="http://schemas.openxmlformats.org/officeDocument/2006/relationships/hyperlink" Target="https://jira.its-sib.ru/issues/?jql=issue%20in%20(TECHITS-1575)" TargetMode="External" Id="rId108" /><Relationship Type="http://schemas.openxmlformats.org/officeDocument/2006/relationships/hyperlink" Target="https://jira.its-sib.ru/issues/?jql=issue%20in%20(TECHITS-1575)" TargetMode="External" Id="rId109" /><Relationship Type="http://schemas.openxmlformats.org/officeDocument/2006/relationships/hyperlink" Target="https://jira.its-sib.ru/issues/?jql=issue%20in%20(TECHITS-1545,TECHITS-1544)" TargetMode="External" Id="rId110" /><Relationship Type="http://schemas.openxmlformats.org/officeDocument/2006/relationships/hyperlink" Target="https://jira.its-sib.ru/issues/?jql=issue%20in%20(TECHITS-1552)" TargetMode="External" Id="rId111" /><Relationship Type="http://schemas.openxmlformats.org/officeDocument/2006/relationships/hyperlink" Target="https://jira.its-sib.ru/issues/?jql=issue%20in%20(TECHITS-1568,TECHITS-1552)" TargetMode="External" Id="rId112" /><Relationship Type="http://schemas.openxmlformats.org/officeDocument/2006/relationships/hyperlink" Target="https://jira.its-sib.ru/issues/?jql=issue%20in%20(TECHITS-1570,TECHITS-1552)" TargetMode="External" Id="rId113" /><Relationship Type="http://schemas.openxmlformats.org/officeDocument/2006/relationships/hyperlink" Target="https://jira.its-sib.ru/issues/?jql=issue%20in%20(TECHITS-1582,TECHITS-1581,TECHITS-1578)" TargetMode="External" Id="rId114" /><Relationship Type="http://schemas.openxmlformats.org/officeDocument/2006/relationships/hyperlink" Target="https://jira.its-sib.ru/issues/?jql=issue%20in%20(TECHITS-1587,TECHITS-1586)" TargetMode="External" Id="rId115" /><Relationship Type="http://schemas.openxmlformats.org/officeDocument/2006/relationships/hyperlink" Target="https://jira.its-sib.ru/issues/?jql=issue%20in%20(TECHITS-1632)" TargetMode="External" Id="rId116" /><Relationship Type="http://schemas.openxmlformats.org/officeDocument/2006/relationships/hyperlink" Target="https://jira.its-sib.ru/issues/?jql=issue%20in%20(TECHITS-1574)" TargetMode="External" Id="rId117" /><Relationship Type="http://schemas.openxmlformats.org/officeDocument/2006/relationships/hyperlink" Target="https://jira.its-sib.ru/issues/?jql=issue%20in%20(TECHITS-1574)" TargetMode="External" Id="rId118" /><Relationship Type="http://schemas.openxmlformats.org/officeDocument/2006/relationships/hyperlink" Target="https://jira.its-sib.ru/issues/?jql=issue%20in%20(TECHWIM-3481,TECHWIM-3481)" TargetMode="External" Id="rId119" /><Relationship Type="http://schemas.openxmlformats.org/officeDocument/2006/relationships/hyperlink" Target="https://jira.its-sib.ru/issues/?jql=issue%20in%20(TECHWIM-3516,DOCCORP-22446)" TargetMode="External" Id="rId120" /><Relationship Type="http://schemas.openxmlformats.org/officeDocument/2006/relationships/hyperlink" Target="https://jira.its-sib.ru/issues/?jql=issue%20in%20(TECHWIM-3542)" TargetMode="External" Id="rId121" /><Relationship Type="http://schemas.openxmlformats.org/officeDocument/2006/relationships/hyperlink" Target="https://jira.its-sib.ru/issues/?jql=issue%20in%20(TECHWIM-3585)" TargetMode="External" Id="rId122" /><Relationship Type="http://schemas.openxmlformats.org/officeDocument/2006/relationships/hyperlink" Target="https://jira.its-sib.ru/issues/?jql=issue%20in%20(TECHWIM-3604)" TargetMode="External" Id="rId123" /><Relationship Type="http://schemas.openxmlformats.org/officeDocument/2006/relationships/hyperlink" Target="https://jira.its-sib.ru/issues/?jql=issue%20in%20(TECHWIM-3660,TECHWIM-3659)" TargetMode="External" Id="rId124" /><Relationship Type="http://schemas.openxmlformats.org/officeDocument/2006/relationships/hyperlink" Target="https://jira.its-sib.ru/issues/?jql=issue%20in%20(TECHWIM-3682,TECHWIM-3681)" TargetMode="External" Id="rId125" /><Relationship Type="http://schemas.openxmlformats.org/officeDocument/2006/relationships/hyperlink" Target="https://jira.its-sib.ru/issues/?jql=issue%20in%20(TECHWIM-3703)" TargetMode="External" Id="rId126" /><Relationship Type="http://schemas.openxmlformats.org/officeDocument/2006/relationships/hyperlink" Target="https://jira.its-sib.ru/issues/?jql=issue%20in%20(TECHWIM-3724,TECHWIM-3720)" TargetMode="External" Id="rId127" /><Relationship Type="http://schemas.openxmlformats.org/officeDocument/2006/relationships/hyperlink" Target="https://jira.its-sib.ru/issues/?jql=issue%20in%20(TECHITS-1549,TECHITS-1548,TECHITS-1547)" TargetMode="External" Id="rId128" /><Relationship Type="http://schemas.openxmlformats.org/officeDocument/2006/relationships/hyperlink" Target="https://jira.its-sib.ru/issues/?jql=issue%20in%20(TECHITS-1565,TECHITS-1564,TECHITS-1563)" TargetMode="External" Id="rId129" /><Relationship Type="http://schemas.openxmlformats.org/officeDocument/2006/relationships/hyperlink" Target="https://jira.its-sib.ru/issues/?jql=issue%20in%20(TECHITS-1577)" TargetMode="External" Id="rId130" /><Relationship Type="http://schemas.openxmlformats.org/officeDocument/2006/relationships/hyperlink" Target="https://jira.its-sib.ru/issues/?jql=issue%20in%20(TECHITS-1605,TECHITS-1604)" TargetMode="External" Id="rId131" /><Relationship Type="http://schemas.openxmlformats.org/officeDocument/2006/relationships/hyperlink" Target="https://jira.its-sib.ru/issues/?jql=issue%20in%20(TECHITS-1615,TECHITS-1615)" TargetMode="External" Id="rId132" /><Relationship Type="http://schemas.openxmlformats.org/officeDocument/2006/relationships/hyperlink" Target="https://jira.its-sib.ru/issues/?jql=issue%20in%20(TECHITS-1636,TECHITS-1635,TECHITS-1634)" TargetMode="External" Id="rId133" /><Relationship Type="http://schemas.openxmlformats.org/officeDocument/2006/relationships/hyperlink" Target="https://jira.its-sib.ru/issues/?jql=issue%20in%20(TECHITS-1639,TECHITS-1638,TECHITS-1637)" TargetMode="External" Id="rId134" /><Relationship Type="http://schemas.openxmlformats.org/officeDocument/2006/relationships/hyperlink" Target="https://jira.its-sib.ru/issues/?jql=issue%20in%20(TECHITS-1642,TECHITS-1641,TECHITS-1640)" TargetMode="External" Id="rId135" /><Relationship Type="http://schemas.openxmlformats.org/officeDocument/2006/relationships/hyperlink" Target="https://jira.its-sib.ru/issues/?jql=issue%20in%20(TECHITS-1640)" TargetMode="External" Id="rId136" /><Relationship Type="http://schemas.openxmlformats.org/officeDocument/2006/relationships/hyperlink" Target="https://jira.its-sib.ru/issues/?jql=issue%20in%20(TECHITS-1585)" TargetMode="External" Id="rId137" /><Relationship Type="http://schemas.openxmlformats.org/officeDocument/2006/relationships/hyperlink" Target="https://jira.its-sib.ru/issues/?jql=issue%20in%20(TECHITS-1622,TECHITS-1621,TECHITS-1618)" TargetMode="External" Id="rId138" /><Relationship Type="http://schemas.openxmlformats.org/officeDocument/2006/relationships/hyperlink" Target="https://jira.its-sib.ru/issues/?jql=issue%20in%20(TECHITS-1644)" TargetMode="External" Id="rId139" /><Relationship Type="http://schemas.openxmlformats.org/officeDocument/2006/relationships/hyperlink" Target="https://jira.its-sib.ru/issues/?jql=issue%20in%20(TECHITS-1542,TECHITS-1541)" TargetMode="External" Id="rId140" /><Relationship Type="http://schemas.openxmlformats.org/officeDocument/2006/relationships/hyperlink" Target="https://jira.its-sib.ru/issues/?jql=issue%20in%20(TECHITS-1551,TECHITS-1550)" TargetMode="External" Id="rId141" /><Relationship Type="http://schemas.openxmlformats.org/officeDocument/2006/relationships/hyperlink" Target="https://jira.its-sib.ru/issues/?jql=issue%20in%20(TECHITS-1569)" TargetMode="External" Id="rId142" /><Relationship Type="http://schemas.openxmlformats.org/officeDocument/2006/relationships/hyperlink" Target="https://jira.its-sib.ru/issues/?jql=issue%20in%20(TECHITS-1601)" TargetMode="External" Id="rId143" /><Relationship Type="http://schemas.openxmlformats.org/officeDocument/2006/relationships/hyperlink" Target="https://jira.its-sib.ru/issues/?jql=issue%20in%20(TECHITS-1627)" TargetMode="External" Id="rId144" /><Relationship Type="http://schemas.openxmlformats.org/officeDocument/2006/relationships/hyperlink" Target="https://jira.its-sib.ru/issues/?jql=issue%20in%20(TECHWIM-3482)" TargetMode="External" Id="rId145" /><Relationship Type="http://schemas.openxmlformats.org/officeDocument/2006/relationships/hyperlink" Target="https://jira.its-sib.ru/issues/?jql=issue%20in%20(TECHWIM-3612)" TargetMode="External" Id="rId146" /><Relationship Type="http://schemas.openxmlformats.org/officeDocument/2006/relationships/hyperlink" Target="https://jira.its-sib.ru/issues/?jql=issue%20in%20(TECHWIM-3612)" TargetMode="External" Id="rId147" /><Relationship Type="http://schemas.openxmlformats.org/officeDocument/2006/relationships/hyperlink" Target="https://jira.its-sib.ru/issues/?jql=issue%20in%20(TECHWIM-3510)" TargetMode="External" Id="rId148" /><Relationship Type="http://schemas.openxmlformats.org/officeDocument/2006/relationships/hyperlink" Target="https://jira.its-sib.ru/issues/?jql=issue%20in%20(TECHWIM-3510)" TargetMode="External" Id="rId149" /><Relationship Type="http://schemas.openxmlformats.org/officeDocument/2006/relationships/hyperlink" Target="https://jira.its-sib.ru/issues/?jql=issue%20in%20(TECHWIM-3510)" TargetMode="External" Id="rId150" /><Relationship Type="http://schemas.openxmlformats.org/officeDocument/2006/relationships/hyperlink" Target="https://jira.its-sib.ru/issues/?jql=issue%20in%20(TECHWIM-3510)" TargetMode="External" Id="rId151" /><Relationship Type="http://schemas.openxmlformats.org/officeDocument/2006/relationships/hyperlink" Target="https://jira.its-sib.ru/issues/?jql=issue%20in%20(TECHWIM-3510)" TargetMode="External" Id="rId152" /><Relationship Type="http://schemas.openxmlformats.org/officeDocument/2006/relationships/hyperlink" Target="https://jira.its-sib.ru/issues/?jql=issue%20in%20(TECHWIM-3510)" TargetMode="External" Id="rId153" /><Relationship Type="http://schemas.openxmlformats.org/officeDocument/2006/relationships/hyperlink" Target="https://jira.its-sib.ru/issues/?jql=issue%20in%20(TECHWIM-3531)" TargetMode="External" Id="rId154" /><Relationship Type="http://schemas.openxmlformats.org/officeDocument/2006/relationships/hyperlink" Target="https://jira.its-sib.ru/issues/?jql=issue%20in%20(TECHWIM-3538)" TargetMode="External" Id="rId155" /><Relationship Type="http://schemas.openxmlformats.org/officeDocument/2006/relationships/hyperlink" Target="https://jira.its-sib.ru/issues/?jql=issue%20in%20(TECHFVF-79)" TargetMode="External" Id="rId156" /><Relationship Type="http://schemas.openxmlformats.org/officeDocument/2006/relationships/hyperlink" Target="https://jira.its-sib.ru/issues/?jql=issue%20in%20(TECHFVF-79)" TargetMode="External" Id="rId157" /><Relationship Type="http://schemas.openxmlformats.org/officeDocument/2006/relationships/hyperlink" Target="https://jira.its-sib.ru/issues/?jql=issue%20in%20(TECHFVF-79)" TargetMode="External" Id="rId158" /><Relationship Type="http://schemas.openxmlformats.org/officeDocument/2006/relationships/hyperlink" Target="https://jira.its-sib.ru/issues/?jql=issue%20in%20(TECHWIM-3699)" TargetMode="External" Id="rId159" /><Relationship Type="http://schemas.openxmlformats.org/officeDocument/2006/relationships/hyperlink" Target="https://jira.its-sib.ru/issues/?jql=issue%20in%20(DOCCORP-22525)" TargetMode="External" Id="rId160" /><Relationship Type="http://schemas.openxmlformats.org/officeDocument/2006/relationships/hyperlink" Target="https://jira.its-sib.ru/issues/?jql=issue%20in%20(DOCCORP-22525)" TargetMode="External" Id="rId161" /><Relationship Type="http://schemas.openxmlformats.org/officeDocument/2006/relationships/hyperlink" Target="https://jira.its-sib.ru/issues/?jql=issue%20in%20(DOCCORP-22525)" TargetMode="External" Id="rId162" /><Relationship Type="http://schemas.openxmlformats.org/officeDocument/2006/relationships/hyperlink" Target="https://jira.its-sib.ru/issues/?jql=issue%20in%20(DOCCORP-22525)" TargetMode="External" Id="rId163" /><Relationship Type="http://schemas.openxmlformats.org/officeDocument/2006/relationships/hyperlink" Target="https://jira.its-sib.ru/issues/?jql=issue%20in%20(TECHWIM-3415,TECHWIM-3414)" TargetMode="External" Id="rId164" /><Relationship Type="http://schemas.openxmlformats.org/officeDocument/2006/relationships/hyperlink" Target="https://jira.its-sib.ru/issues/?jql=issue%20in%20(TECHWIM-3671)" TargetMode="External" Id="rId165" /><Relationship Type="http://schemas.openxmlformats.org/officeDocument/2006/relationships/hyperlink" Target="https://jira.its-sib.ru/issues/?jql=issue%20in%20(TECHITS-1626)" TargetMode="External" Id="rId166" /><Relationship Type="http://schemas.openxmlformats.org/officeDocument/2006/relationships/hyperlink" Target="https://jira.its-sib.ru/issues/?jql=issue%20in%20(TECHWIM-3415,DOCCORP-22671,TECHWIM-3414,DOCCORP-22671)" TargetMode="External" Id="rId167" /><Relationship Type="http://schemas.openxmlformats.org/officeDocument/2006/relationships/hyperlink" Target="https://jira.its-sib.ru/issues/?jql=issue%20in%20(TECHWIM-3415,TECHWIM-3415,TECHWIM-3415,DOCCORP-22672,TECHWIM-3414,DOCCORP-22672,TECHWIM-3414,TECHWIM-3415,DOCCORP-22672,TECHWIM-3414,DOCCORP-22672,TECHWIM-3414,TECHWIM-3415,TECHWIM-3415,DOCCORP-22672,TECHWIM-3414,DOCCORP-22672,TECHWIM-3414,TECHWIM-3415,DOCCORP-22672,TECHWIM-3414,DOCCORP-22672)" TargetMode="External" Id="rId168" /><Relationship Type="http://schemas.openxmlformats.org/officeDocument/2006/relationships/hyperlink" Target="https://jira.its-sib.ru/issues/?jql=issue%20in%20(TECHWIM-3415,TECHWIM-3415,TECHWIM-3415,DOCCORP-22672,TECHWIM-3414,DOCCORP-22672,TECHWIM-3414,TECHWIM-3415,DOCCORP-22672,TECHWIM-3414,DOCCORP-22672,TECHWIM-3414,TECHWIM-3415,TECHWIM-3415,DOCCORP-22672,TECHWIM-3414,DOCCORP-22672,TECHWIM-3414,TECHWIM-3415,DOCCORP-22672,TECHWIM-3414,DOCCORP-22672)" TargetMode="External" Id="rId169" /><Relationship Type="http://schemas.openxmlformats.org/officeDocument/2006/relationships/hyperlink" Target="https://jira.its-sib.ru/issues/?jql=issue%20in%20(TECHWIM-3415,TECHWIM-3415,TECHWIM-3415,DOCCORP-22672,TECHWIM-3414,DOCCORP-22672,TECHWIM-3414,TECHWIM-3415,DOCCORP-22672,TECHWIM-3414,DOCCORP-22672,TECHWIM-3414,TECHWIM-3415,TECHWIM-3415,DOCCORP-22672,TECHWIM-3414,DOCCORP-22672,TECHWIM-3414,TECHWIM-3415,DOCCORP-22672,TECHWIM-3414,DOCCORP-22672)" TargetMode="External" Id="rId170" /><Relationship Type="http://schemas.openxmlformats.org/officeDocument/2006/relationships/hyperlink" Target="https://jira.its-sib.ru/issues/?jql=issue%20in%20(TECHWIM-3415,DOCCORP-22108)" TargetMode="External" Id="rId171" /><Relationship Type="http://schemas.openxmlformats.org/officeDocument/2006/relationships/hyperlink" Target="https://jira.its-sib.ru/issues/?jql=issue%20in%20(TECHWIM-3415,DOCCORP-22108)" TargetMode="External" Id="rId172" /><Relationship Type="http://schemas.openxmlformats.org/officeDocument/2006/relationships/hyperlink" Target="https://jira.its-sib.ru/issues/?jql=issue%20in%20(TECHWIM-3415,DOCCORP-22108)" TargetMode="External" Id="rId173" /><Relationship Type="http://schemas.openxmlformats.org/officeDocument/2006/relationships/hyperlink" Target="https://jira.its-sib.ru/issues/?jql=issue%20in%20(TECHWIM-3415,DOCCORP-22108)" TargetMode="External" Id="rId174" /><Relationship Type="http://schemas.openxmlformats.org/officeDocument/2006/relationships/hyperlink" Target="https://jira.its-sib.ru/issues/?jql=issue%20in%20(TECHWIM-3415,DOCCORP-22108)" TargetMode="External" Id="rId175" /><Relationship Type="http://schemas.openxmlformats.org/officeDocument/2006/relationships/hyperlink" Target="https://jira.its-sib.ru/issues/?jql=issue%20in%20(TECHWIM-3415,DOCCORP-22479)" TargetMode="External" Id="rId176" /><Relationship Type="http://schemas.openxmlformats.org/officeDocument/2006/relationships/hyperlink" Target="https://jira.its-sib.ru/issues/?jql=issue%20in%20(TECHWIM-3415,DOCCORP-22479)" TargetMode="External" Id="rId177" /><Relationship Type="http://schemas.openxmlformats.org/officeDocument/2006/relationships/hyperlink" Target="https://jira.its-sib.ru/issues/?jql=issue%20in%20(TECHWIM-3415,DOCCORP-22479)" TargetMode="External" Id="rId178" /><Relationship Type="http://schemas.openxmlformats.org/officeDocument/2006/relationships/hyperlink" Target="https://jira.its-sib.ru/issues/?jql=issue%20in%20(TECHWIM-3415,DOCCORP-22479,TECHWIM-3414,DOCCORP-22479)" TargetMode="External" Id="rId179" /><Relationship Type="http://schemas.openxmlformats.org/officeDocument/2006/relationships/hyperlink" Target="https://jira.its-sib.ru/issues/?jql=issue%20in%20(TECHWIM-3415,DOCCORP-22479,TECHWIM-3414,DOCCORP-22479)" TargetMode="External" Id="rId180" /><Relationship Type="http://schemas.openxmlformats.org/officeDocument/2006/relationships/hyperlink" Target="https://jira.its-sib.ru/issues/?jql=issue%20in%20(DOCCORP-22737)" TargetMode="External" Id="rId181" /><Relationship Type="http://schemas.openxmlformats.org/officeDocument/2006/relationships/hyperlink" Target="https://jira.its-sib.ru/issues/?jql=issue%20in%20(DOCCORP-22737)" TargetMode="External" Id="rId182" /><Relationship Type="http://schemas.openxmlformats.org/officeDocument/2006/relationships/hyperlink" Target="https://jira.its-sib.ru/issues/?jql=issue%20in%20(DOCCORP-22737)" TargetMode="External" Id="rId183" /><Relationship Type="http://schemas.openxmlformats.org/officeDocument/2006/relationships/hyperlink" Target="https://jira.its-sib.ru/issues/?jql=issue%20in%20(DOCCORP-22737)" TargetMode="External" Id="rId184" /><Relationship Type="http://schemas.openxmlformats.org/officeDocument/2006/relationships/hyperlink" Target="https://jira.its-sib.ru/issues/?jql=issue%20in%20(TECHWIM-3617)" TargetMode="External" Id="rId185" /><Relationship Type="http://schemas.openxmlformats.org/officeDocument/2006/relationships/hyperlink" Target="https://jira.its-sib.ru/issues/?jql=issue%20in%20(TECHWIM-3617)" TargetMode="External" Id="rId186" /><Relationship Type="http://schemas.openxmlformats.org/officeDocument/2006/relationships/hyperlink" Target="https://jira.its-sib.ru/issues/?jql=issue%20in%20(TECHWIM-3611)" TargetMode="External" Id="rId187" /><Relationship Type="http://schemas.openxmlformats.org/officeDocument/2006/relationships/hyperlink" Target="https://jira.its-sib.ru/issues/?jql=issue%20in%20(TECHWIM-3633,TECHWIM-3611)" TargetMode="External" Id="rId188" /><Relationship Type="http://schemas.openxmlformats.org/officeDocument/2006/relationships/hyperlink" Target="https://jira.its-sib.ru/issues/?jql=issue%20in%20(DOCCORP-22270)" TargetMode="External" Id="rId189" /><Relationship Type="http://schemas.openxmlformats.org/officeDocument/2006/relationships/hyperlink" Target="https://jira.its-sib.ru/issues/?jql=issue%20in%20(DOCCORP-22270)" TargetMode="External" Id="rId190" /><Relationship Type="http://schemas.openxmlformats.org/officeDocument/2006/relationships/hyperlink" Target="https://jira.its-sib.ru/issues/?jql=issue%20in%20(DOCCORP-22270)" TargetMode="External" Id="rId191" /><Relationship Type="http://schemas.openxmlformats.org/officeDocument/2006/relationships/hyperlink" Target="https://jira.its-sib.ru/issues/?jql=issue%20in%20(DOCCORP-22270)" TargetMode="External" Id="rId192" /><Relationship Type="http://schemas.openxmlformats.org/officeDocument/2006/relationships/hyperlink" Target="https://jira.its-sib.ru/issues/?jql=issue%20in%20(DOCCORP-22270)" TargetMode="External" Id="rId193" /><Relationship Type="http://schemas.openxmlformats.org/officeDocument/2006/relationships/hyperlink" Target="https://jira.its-sib.ru/issues/?jql=issue%20in%20(DOCCORP-22270)" TargetMode="External" Id="rId194" /><Relationship Type="http://schemas.openxmlformats.org/officeDocument/2006/relationships/hyperlink" Target="https://jira.its-sib.ru/issues/?jql=issue%20in%20(DOCCORP-22270)" TargetMode="External" Id="rId195" /><Relationship Type="http://schemas.openxmlformats.org/officeDocument/2006/relationships/hyperlink" Target="https://jira.its-sib.ru/issues/?jql=issue%20in%20(DOCCORP-22450)" TargetMode="External" Id="rId196" /><Relationship Type="http://schemas.openxmlformats.org/officeDocument/2006/relationships/hyperlink" Target="https://jira.its-sib.ru/issues/?jql=issue%20in%20(DOCCORP-22456)" TargetMode="External" Id="rId197" /><Relationship Type="http://schemas.openxmlformats.org/officeDocument/2006/relationships/hyperlink" Target="https://jira.its-sib.ru/issues/?jql=issue%20in%20(DOCCORP-22665)" TargetMode="External" Id="rId198" /><Relationship Type="http://schemas.openxmlformats.org/officeDocument/2006/relationships/hyperlink" Target="https://jira.its-sib.ru/issues/?jql=issue%20in%20(DOCCORP-22665)" TargetMode="External" Id="rId199" /><Relationship Type="http://schemas.openxmlformats.org/officeDocument/2006/relationships/hyperlink" Target="https://jira.its-sib.ru/issues/?jql=issue%20in%20(DOCCORP-22665)" TargetMode="External" Id="rId200" /><Relationship Type="http://schemas.openxmlformats.org/officeDocument/2006/relationships/hyperlink" Target="https://jira.its-sib.ru/issues/?jql=issue%20in%20(DOCCORP-22665)" TargetMode="External" Id="rId201" /><Relationship Type="http://schemas.openxmlformats.org/officeDocument/2006/relationships/hyperlink" Target="https://jira.its-sib.ru/issues/?jql=issue%20in%20(TECHWIM-3727)" TargetMode="External" Id="rId202" /><Relationship Type="http://schemas.openxmlformats.org/officeDocument/2006/relationships/hyperlink" Target="https://jira.its-sib.ru/issues/?jql=issue%20in%20(TECHWIM-3733,TECHWIM-3730)" TargetMode="External" Id="rId203" /><Relationship Type="http://schemas.openxmlformats.org/officeDocument/2006/relationships/hyperlink" Target="https://jira.its-sib.ru/issues/?jql=issue%20in%20(DOCCORP-22268)" TargetMode="External" Id="rId204" /><Relationship Type="http://schemas.openxmlformats.org/officeDocument/2006/relationships/hyperlink" Target="https://jira.its-sib.ru/issues/?jql=issue%20in%20(DOCCORP-22268)" TargetMode="External" Id="rId205" /><Relationship Type="http://schemas.openxmlformats.org/officeDocument/2006/relationships/hyperlink" Target="https://jira.its-sib.ru/issues/?jql=issue%20in%20(DOCCORP-22268)" TargetMode="External" Id="rId206" /><Relationship Type="http://schemas.openxmlformats.org/officeDocument/2006/relationships/hyperlink" Target="https://jira.its-sib.ru/issues/?jql=issue%20in%20(DOCCORP-22268)" TargetMode="External" Id="rId207" /><Relationship Type="http://schemas.openxmlformats.org/officeDocument/2006/relationships/hyperlink" Target="https://jira.its-sib.ru/issues/?jql=issue%20in%20(DOCCORP-22268)" TargetMode="External" Id="rId208" /><Relationship Type="http://schemas.openxmlformats.org/officeDocument/2006/relationships/hyperlink" Target="https://jira.its-sib.ru/issues/?jql=issue%20in%20(DOCCORP-22268)" TargetMode="External" Id="rId209" /><Relationship Type="http://schemas.openxmlformats.org/officeDocument/2006/relationships/hyperlink" Target="https://jira.its-sib.ru/issues/?jql=issue%20in%20(DOCCORP-22268)" TargetMode="External" Id="rId210" /><Relationship Type="http://schemas.openxmlformats.org/officeDocument/2006/relationships/hyperlink" Target="https://jira.its-sib.ru/issues/?jql=issue%20in%20(DOCCORP-22268)" TargetMode="External" Id="rId211" /><Relationship Type="http://schemas.openxmlformats.org/officeDocument/2006/relationships/hyperlink" Target="https://jira.its-sib.ru/issues/?jql=issue%20in%20(DOCCORP-22268)" TargetMode="External" Id="rId212" /><Relationship Type="http://schemas.openxmlformats.org/officeDocument/2006/relationships/hyperlink" Target="https://jira.its-sib.ru/issues/?jql=issue%20in%20(DOCCORP-22268)" TargetMode="External" Id="rId213" /><Relationship Type="http://schemas.openxmlformats.org/officeDocument/2006/relationships/hyperlink" Target="https://jira.its-sib.ru/issues/?jql=issue%20in%20(DOCCORP-22268)" TargetMode="External" Id="rId214" /><Relationship Type="http://schemas.openxmlformats.org/officeDocument/2006/relationships/hyperlink" Target="https://jira.its-sib.ru/issues/?jql=issue%20in%20(DOCCORP-22487)" TargetMode="External" Id="rId215" /><Relationship Type="http://schemas.openxmlformats.org/officeDocument/2006/relationships/hyperlink" Target="https://jira.its-sib.ru/issues/?jql=issue%20in%20(DOCCORP-22452)" TargetMode="External" Id="rId216" /><Relationship Type="http://schemas.openxmlformats.org/officeDocument/2006/relationships/hyperlink" Target="https://jira.its-sib.ru/issues/?jql=issue%20in%20(DOCCORP-22458)" TargetMode="External" Id="rId217" /><Relationship Type="http://schemas.openxmlformats.org/officeDocument/2006/relationships/hyperlink" Target="https://jira.its-sib.ru/issues/?jql=issue%20in%20(DOCCORP-22647)" TargetMode="External" Id="rId218" /><Relationship Type="http://schemas.openxmlformats.org/officeDocument/2006/relationships/hyperlink" Target="https://jira.its-sib.ru/issues/?jql=issue%20in%20(DOCCORP-22647)" TargetMode="External" Id="rId219" /><Relationship Type="http://schemas.openxmlformats.org/officeDocument/2006/relationships/hyperlink" Target="https://jira.its-sib.ru/issues/?jql=issue%20in%20(DOCCORP-22651)" TargetMode="External" Id="rId220" /><Relationship Type="http://schemas.openxmlformats.org/officeDocument/2006/relationships/hyperlink" Target="https://jira.its-sib.ru/issues/?jql=issue%20in%20(DOCCORP-22651)" TargetMode="External" Id="rId221" /><Relationship Type="http://schemas.openxmlformats.org/officeDocument/2006/relationships/hyperlink" Target="https://jira.its-sib.ru/issues/?jql=issue%20in%20(TECHITS-1592,TECHITS-1591,TECHITS-1590)" TargetMode="External" Id="rId222" /><Relationship Type="http://schemas.openxmlformats.org/officeDocument/2006/relationships/hyperlink" Target="https://jira.its-sib.ru/issues/?jql=issue%20in%20(TECHITS-1626)" TargetMode="External" Id="rId223" /><Relationship Type="http://schemas.openxmlformats.org/officeDocument/2006/relationships/hyperlink" Target="https://jira.its-sib.ru/issues/?jql=issue%20in%20(TECHITS-1589)" TargetMode="External" Id="rId224" /><Relationship Type="http://schemas.openxmlformats.org/officeDocument/2006/relationships/hyperlink" Target="https://jira.its-sib.ru/issues/?jql=issue%20in%20(TECHITS-1600)" TargetMode="External" Id="rId225" /><Relationship Type="http://schemas.openxmlformats.org/officeDocument/2006/relationships/hyperlink" Target="https://jira.its-sib.ru/issues/?jql=issue%20in%20(TECHWIM-3671)" TargetMode="External" Id="rId226" /><Relationship Type="http://schemas.openxmlformats.org/officeDocument/2006/relationships/hyperlink" Target="https://jira.its-sib.ru/issues/?jql=issue%20in%20(DOCCORP-22649)" TargetMode="External" Id="rId227" /><Relationship Type="http://schemas.openxmlformats.org/officeDocument/2006/relationships/hyperlink" Target="https://jira.its-sib.ru/issues/?jql=issue%20in%20(DOCCORP-22650)" TargetMode="External" Id="rId228" /><Relationship Type="http://schemas.openxmlformats.org/officeDocument/2006/relationships/hyperlink" Target="https://jira.its-sib.ru/issues/?jql=issue%20in%20(DOCCORP-22650)" TargetMode="External" Id="rId229" /><Relationship Type="http://schemas.openxmlformats.org/officeDocument/2006/relationships/hyperlink" Target="https://jira.its-sib.ru/issues/?jql=issue%20in%20(DOCCORP-22650)" TargetMode="External" Id="rId230" /><Relationship Type="http://schemas.openxmlformats.org/officeDocument/2006/relationships/hyperlink" Target="https://jira.its-sib.ru/issues/?jql=issue%20in%20(DOCCORP-22107)" TargetMode="External" Id="rId231" /><Relationship Type="http://schemas.openxmlformats.org/officeDocument/2006/relationships/hyperlink" Target="https://jira.its-sib.ru/issues/?jql=issue%20in%20(DOCCORP-22107)" TargetMode="External" Id="rId232" /><Relationship Type="http://schemas.openxmlformats.org/officeDocument/2006/relationships/hyperlink" Target="https://jira.its-sib.ru/issues/?jql=issue%20in%20(DOCCORP-22107)" TargetMode="External" Id="rId233" /><Relationship Type="http://schemas.openxmlformats.org/officeDocument/2006/relationships/hyperlink" Target="https://jira.its-sib.ru/issues/?jql=issue%20in%20(DOCCORP-22107)" TargetMode="External" Id="rId234" /><Relationship Type="http://schemas.openxmlformats.org/officeDocument/2006/relationships/hyperlink" Target="https://jira.its-sib.ru/issues/?jql=issue%20in%20(DOCCORP-22107)" TargetMode="External" Id="rId235" /><Relationship Type="http://schemas.openxmlformats.org/officeDocument/2006/relationships/hyperlink" Target="https://jira.its-sib.ru/issues/?jql=issue%20in%20(DOCCORP-22249)" TargetMode="External" Id="rId236" /><Relationship Type="http://schemas.openxmlformats.org/officeDocument/2006/relationships/hyperlink" Target="https://jira.its-sib.ru/issues/?jql=issue%20in%20(DOCCORP-22480)" TargetMode="External" Id="rId237" /><Relationship Type="http://schemas.openxmlformats.org/officeDocument/2006/relationships/hyperlink" Target="https://jira.its-sib.ru/issues/?jql=issue%20in%20(DOCCORP-22480)" TargetMode="External" Id="rId238" /><Relationship Type="http://schemas.openxmlformats.org/officeDocument/2006/relationships/hyperlink" Target="https://jira.its-sib.ru/issues/?jql=issue%20in%20(DOCCORP-22480)" TargetMode="External" Id="rId239" /><Relationship Type="http://schemas.openxmlformats.org/officeDocument/2006/relationships/hyperlink" Target="https://jira.its-sib.ru/issues/?jql=issue%20in%20(DOCCORP-22480)" TargetMode="External" Id="rId240" /><Relationship Type="http://schemas.openxmlformats.org/officeDocument/2006/relationships/hyperlink" Target="https://jira.its-sib.ru/issues/?jql=issue%20in%20(DOCCORP-22735)" TargetMode="External" Id="rId241" /><Relationship Type="http://schemas.openxmlformats.org/officeDocument/2006/relationships/hyperlink" Target="https://jira.its-sib.ru/issues/?jql=issue%20in%20(DOCCORP-22735)" TargetMode="External" Id="rId242" /><Relationship Type="http://schemas.openxmlformats.org/officeDocument/2006/relationships/hyperlink" Target="https://jira.its-sib.ru/issues/?jql=issue%20in%20(DOCCORP-22735)" TargetMode="External" Id="rId243" /><Relationship Type="http://schemas.openxmlformats.org/officeDocument/2006/relationships/hyperlink" Target="https://jira.its-sib.ru/issues/?jql=issue%20in%20(DOCCORP-22735)" TargetMode="External" Id="rId244" /><Relationship Type="http://schemas.openxmlformats.org/officeDocument/2006/relationships/hyperlink" Target="https://jira.its-sib.ru/issues/?jql=issue%20in%20(DOCCORP-22196)" TargetMode="External" Id="rId245" /><Relationship Type="http://schemas.openxmlformats.org/officeDocument/2006/relationships/hyperlink" Target="https://jira.its-sib.ru/issues/?jql=issue%20in%20(DOCCORP-22196)" TargetMode="External" Id="rId246" /><Relationship Type="http://schemas.openxmlformats.org/officeDocument/2006/relationships/hyperlink" Target="https://jira.its-sib.ru/issues/?jql=issue%20in%20(DOCCORP-22196)" TargetMode="External" Id="rId247" /><Relationship Type="http://schemas.openxmlformats.org/officeDocument/2006/relationships/hyperlink" Target="https://jira.its-sib.ru/issues/?jql=issue%20in%20(DOCCORP-22196)" TargetMode="External" Id="rId248" /><Relationship Type="http://schemas.openxmlformats.org/officeDocument/2006/relationships/hyperlink" Target="https://jira.its-sib.ru/issues/?jql=issue%20in%20(DOCCORP-22196)" TargetMode="External" Id="rId249" /><Relationship Type="http://schemas.openxmlformats.org/officeDocument/2006/relationships/hyperlink" Target="https://jira.its-sib.ru/issues/?jql=issue%20in%20(DOCCORP-22196)" TargetMode="External" Id="rId250" /><Relationship Type="http://schemas.openxmlformats.org/officeDocument/2006/relationships/hyperlink" Target="https://jira.its-sib.ru/issues/?jql=issue%20in%20(DOCCORP-22196)" TargetMode="External" Id="rId251" /><Relationship Type="http://schemas.openxmlformats.org/officeDocument/2006/relationships/hyperlink" Target="https://jira.its-sib.ru/issues/?jql=issue%20in%20(TECHWIM-3637)" TargetMode="External" Id="rId252" /><Relationship Type="http://schemas.openxmlformats.org/officeDocument/2006/relationships/hyperlink" Target="https://jira.its-sib.ru/issues/?jql=issue%20in%20(DOCCORP-22488)" TargetMode="External" Id="rId253" /><Relationship Type="http://schemas.openxmlformats.org/officeDocument/2006/relationships/hyperlink" Target="https://jira.its-sib.ru/issues/?jql=issue%20in%20(DOCCORP-22488)" TargetMode="External" Id="rId254" /><Relationship Type="http://schemas.openxmlformats.org/officeDocument/2006/relationships/hyperlink" Target="https://jira.its-sib.ru/issues/?jql=issue%20in%20(DOCCORP-22488)" TargetMode="External" Id="rId255" /><Relationship Type="http://schemas.openxmlformats.org/officeDocument/2006/relationships/hyperlink" Target="https://jira.its-sib.ru/issues/?jql=issue%20in%20(DOCCORP-22488)" TargetMode="External" Id="rId256" /><Relationship Type="http://schemas.openxmlformats.org/officeDocument/2006/relationships/hyperlink" Target="https://jira.its-sib.ru/issues/?jql=issue%20in%20(DOCCORP-22488)" TargetMode="External" Id="rId257" /><Relationship Type="http://schemas.openxmlformats.org/officeDocument/2006/relationships/hyperlink" Target="https://jira.its-sib.ru/issues/?jql=issue%20in%20(DOCCORP-22488)" TargetMode="External" Id="rId258" /><Relationship Type="http://schemas.openxmlformats.org/officeDocument/2006/relationships/hyperlink" Target="https://jira.its-sib.ru/issues/?jql=issue%20in%20(DOCCORP-22488)" TargetMode="External" Id="rId259" /><Relationship Type="http://schemas.openxmlformats.org/officeDocument/2006/relationships/hyperlink" Target="https://jira.its-sib.ru/issues/?jql=issue%20in%20(DOCCORP-22488)" TargetMode="External" Id="rId260" /><Relationship Type="http://schemas.openxmlformats.org/officeDocument/2006/relationships/hyperlink" Target="https://jira.its-sib.ru/issues/?jql=issue%20in%20(DOCCORP-22488)" TargetMode="External" Id="rId261" /><Relationship Type="http://schemas.openxmlformats.org/officeDocument/2006/relationships/hyperlink" Target="https://jira.its-sib.ru/issues/?jql=issue%20in%20(DOCCORP-22488)" TargetMode="External" Id="rId262" /><Relationship Type="http://schemas.openxmlformats.org/officeDocument/2006/relationships/hyperlink" Target="https://jira.its-sib.ru/issues/?jql=issue%20in%20(DOCCORP-22560)" TargetMode="External" Id="rId263" /><Relationship Type="http://schemas.openxmlformats.org/officeDocument/2006/relationships/hyperlink" Target="https://jira.its-sib.ru/issues/?jql=issue%20in%20(DOCCORP-22560)" TargetMode="External" Id="rId264" /><Relationship Type="http://schemas.openxmlformats.org/officeDocument/2006/relationships/hyperlink" Target="https://jira.its-sib.ru/issues/?jql=issue%20in%20(DOCCORP-22560)" TargetMode="External" Id="rId265" /><Relationship Type="http://schemas.openxmlformats.org/officeDocument/2006/relationships/hyperlink" Target="https://jira.its-sib.ru/issues/?jql=issue%20in%20(DOCCORP-22560)" TargetMode="External" Id="rId266" /><Relationship Type="http://schemas.openxmlformats.org/officeDocument/2006/relationships/hyperlink" Target="https://jira.its-sib.ru/issues/?jql=issue%20in%20(METROLOGY-47)" TargetMode="External" Id="rId267" /><Relationship Type="http://schemas.openxmlformats.org/officeDocument/2006/relationships/hyperlink" Target="https://jira.its-sib.ru/issues/?jql=issue%20in%20(METROLOGY-47)" TargetMode="External" Id="rId268" /><Relationship Type="http://schemas.openxmlformats.org/officeDocument/2006/relationships/hyperlink" Target="https://jira.its-sib.ru/issues/?jql=issue%20in%20(METROLOGY-48,METROLOGY-47)" TargetMode="External" Id="rId269" /><Relationship Type="http://schemas.openxmlformats.org/officeDocument/2006/relationships/hyperlink" Target="https://jira.its-sib.ru/issues/?jql=issue%20in%20(METROLOGY-48,METROLOGY-47)" TargetMode="External" Id="rId270" /><Relationship Type="http://schemas.openxmlformats.org/officeDocument/2006/relationships/hyperlink" Target="https://jira.its-sib.ru/issues/?jql=issue%20in%20(METROLOGY-49)" TargetMode="External" Id="rId271" /><Relationship Type="http://schemas.openxmlformats.org/officeDocument/2006/relationships/hyperlink" Target="https://jira.its-sib.ru/issues/?jql=issue%20in%20(DOCCORP-22401)" TargetMode="External" Id="rId272" /><Relationship Type="http://schemas.openxmlformats.org/officeDocument/2006/relationships/hyperlink" Target="https://jira.its-sib.ru/issues/?jql=issue%20in%20(DOCCORP-22420)" TargetMode="External" Id="rId273" /><Relationship Type="http://schemas.openxmlformats.org/officeDocument/2006/relationships/hyperlink" Target="https://jira.its-sib.ru/issues/?jql=issue%20in%20(DOCCORP-22420)" TargetMode="External" Id="rId274" /><Relationship Type="http://schemas.openxmlformats.org/officeDocument/2006/relationships/hyperlink" Target="https://jira.its-sib.ru/issues/?jql=issue%20in%20(DOCCORP-22420)" TargetMode="External" Id="rId275" /><Relationship Type="http://schemas.openxmlformats.org/officeDocument/2006/relationships/hyperlink" Target="https://jira.its-sib.ru/issues/?jql=issue%20in%20(DOCCORP-22420)" TargetMode="External" Id="rId276" /><Relationship Type="http://schemas.openxmlformats.org/officeDocument/2006/relationships/hyperlink" Target="https://jira.its-sib.ru/issues/?jql=issue%20in%20(DOCCORP-22420)" TargetMode="External" Id="rId277" /><Relationship Type="http://schemas.openxmlformats.org/officeDocument/2006/relationships/hyperlink" Target="https://jira.its-sib.ru/issues/?jql=issue%20in%20(DOCCORP-22420)" TargetMode="External" Id="rId278" /><Relationship Type="http://schemas.openxmlformats.org/officeDocument/2006/relationships/hyperlink" Target="https://jira.its-sib.ru/issues/?jql=issue%20in%20(DOCCORP-22420)" TargetMode="External" Id="rId279" /><Relationship Type="http://schemas.openxmlformats.org/officeDocument/2006/relationships/hyperlink" Target="https://jira.its-sib.ru/issues/?jql=issue%20in%20(DOCCORP-22420)" TargetMode="External" Id="rId280" /><Relationship Type="http://schemas.openxmlformats.org/officeDocument/2006/relationships/hyperlink" Target="https://jira.its-sib.ru/issues/?jql=issue%20in%20(DOCCORP-22420)" TargetMode="External" Id="rId281" /><Relationship Type="http://schemas.openxmlformats.org/officeDocument/2006/relationships/hyperlink" Target="https://jira.its-sib.ru/issues/?jql=issue%20in%20(DOCCORP-22420)" TargetMode="External" Id="rId282" /><Relationship Type="http://schemas.openxmlformats.org/officeDocument/2006/relationships/hyperlink" Target="https://jira.its-sib.ru/issues/?jql=issue%20in%20(DOCCORP-22420)" TargetMode="External" Id="rId283" /><Relationship Type="http://schemas.openxmlformats.org/officeDocument/2006/relationships/hyperlink" Target="https://jira.its-sib.ru/issues/?jql=issue%20in%20(DOCCORP-22420)" TargetMode="External" Id="rId284" /><Relationship Type="http://schemas.openxmlformats.org/officeDocument/2006/relationships/hyperlink" Target="https://jira.its-sib.ru/issues/?jql=issue%20in%20(DOCCORP-22420)" TargetMode="External" Id="rId285" /><Relationship Type="http://schemas.openxmlformats.org/officeDocument/2006/relationships/hyperlink" Target="https://jira.its-sib.ru/issues/?jql=issue%20in%20(DOCCORP-22420)" TargetMode="External" Id="rId286" /><Relationship Type="http://schemas.openxmlformats.org/officeDocument/2006/relationships/hyperlink" Target="https://jira.its-sib.ru/issues/?jql=issue%20in%20(DOCCORP-22420)" TargetMode="External" Id="rId287" /><Relationship Type="http://schemas.openxmlformats.org/officeDocument/2006/relationships/hyperlink" Target="https://jira.its-sib.ru/issues/?jql=issue%20in%20(DOCCORP-22420)" TargetMode="External" Id="rId288" /><Relationship Type="http://schemas.openxmlformats.org/officeDocument/2006/relationships/hyperlink" Target="https://jira.its-sib.ru/issues/?jql=issue%20in%20(DOCCORP-22420)" TargetMode="External" Id="rId289" /><Relationship Type="http://schemas.openxmlformats.org/officeDocument/2006/relationships/hyperlink" Target="https://jira.its-sib.ru/issues/?jql=issue%20in%20(DOCCORP-22420)" TargetMode="External" Id="rId290" /><Relationship Type="http://schemas.openxmlformats.org/officeDocument/2006/relationships/hyperlink" Target="https://jira.its-sib.ru/issues/?jql=issue%20in%20(DOCCORP-22420)" TargetMode="External" Id="rId291" /><Relationship Type="http://schemas.openxmlformats.org/officeDocument/2006/relationships/hyperlink" Target="https://jira.its-sib.ru/issues/?jql=issue%20in%20(DOCCORP-22420)" TargetMode="External" Id="rId292" /><Relationship Type="http://schemas.openxmlformats.org/officeDocument/2006/relationships/hyperlink" Target="https://jira.its-sib.ru/issues/?jql=issue%20in%20(DOCCORP-22420)" TargetMode="External" Id="rId293" /><Relationship Type="http://schemas.openxmlformats.org/officeDocument/2006/relationships/hyperlink" Target="https://jira.its-sib.ru/issues/?jql=issue%20in%20(DOCCORP-22420)" TargetMode="External" Id="rId294" /><Relationship Type="http://schemas.openxmlformats.org/officeDocument/2006/relationships/hyperlink" Target="https://jira.its-sib.ru/issues/?jql=issue%20in%20(DOCCORP-22420)" TargetMode="External" Id="rId295" /><Relationship Type="http://schemas.openxmlformats.org/officeDocument/2006/relationships/hyperlink" Target="https://jira.its-sib.ru/issues/?jql=issue%20in%20(DOCCORP-22420)" TargetMode="External" Id="rId296" /><Relationship Type="http://schemas.openxmlformats.org/officeDocument/2006/relationships/hyperlink" Target="https://jira.its-sib.ru/issues/?jql=issue%20in%20(DOCCORP-22420)" TargetMode="External" Id="rId297" /><Relationship Type="http://schemas.openxmlformats.org/officeDocument/2006/relationships/hyperlink" Target="https://jira.its-sib.ru/issues/?jql=issue%20in%20(DOCCORP-22420)" TargetMode="External" Id="rId298" /><Relationship Type="http://schemas.openxmlformats.org/officeDocument/2006/relationships/hyperlink" Target="https://jira.its-sib.ru/issues/?jql=issue%20in%20(DOCCORP-22420)" TargetMode="External" Id="rId299" /><Relationship Type="http://schemas.openxmlformats.org/officeDocument/2006/relationships/hyperlink" Target="https://jira.its-sib.ru/issues/?jql=issue%20in%20(DOCCORP-22420)" TargetMode="External" Id="rId300" /><Relationship Type="http://schemas.openxmlformats.org/officeDocument/2006/relationships/hyperlink" Target="https://jira.its-sib.ru/issues/?jql=issue%20in%20(DOCCORP-22420)" TargetMode="External" Id="rId301" /><Relationship Type="http://schemas.openxmlformats.org/officeDocument/2006/relationships/hyperlink" Target="https://jira.its-sib.ru/issues/?jql=issue%20in%20(TECHWIM-3500)" TargetMode="External" Id="rId302" /><Relationship Type="http://schemas.openxmlformats.org/officeDocument/2006/relationships/hyperlink" Target="https://jira.its-sib.ru/issues/?jql=issue%20in%20(TECHWIM-3696)" TargetMode="External" Id="rId303" /><Relationship Type="http://schemas.openxmlformats.org/officeDocument/2006/relationships/hyperlink" Target="https://jira.its-sib.ru/issues/?jql=issue%20in%20(TECHWIM-3599,TECHWIM-3589)" TargetMode="External" Id="rId304" /><Relationship Type="http://schemas.openxmlformats.org/officeDocument/2006/relationships/hyperlink" Target="https://jira.its-sib.ru/issues/?jql=issue%20in%20(TECHWIM-3605,TECHWIM-3599)" TargetMode="External" Id="rId305" /><Relationship Type="http://schemas.openxmlformats.org/officeDocument/2006/relationships/hyperlink" Target="https://jira.its-sib.ru/issues/?jql=issue%20in%20(TECHWIM-3605)" TargetMode="External" Id="rId306" /><Relationship Type="http://schemas.openxmlformats.org/officeDocument/2006/relationships/hyperlink" Target="https://jira.its-sib.ru/issues/?jql=issue%20in%20(TECHWIM-3605,TECHWIM-3626,DOCCORP-22660)" TargetMode="External" Id="rId307" /><Relationship Type="http://schemas.openxmlformats.org/officeDocument/2006/relationships/hyperlink" Target="https://jira.its-sib.ru/issues/?jql=issue%20in%20(TECHWIM-3605)" TargetMode="External" Id="rId308" /><Relationship Type="http://schemas.openxmlformats.org/officeDocument/2006/relationships/hyperlink" Target="https://jira.its-sib.ru/issues/?jql=issue%20in%20(TECHWIM-3605)" TargetMode="External" Id="rId309" /><Relationship Type="http://schemas.openxmlformats.org/officeDocument/2006/relationships/hyperlink" Target="https://jira.its-sib.ru/issues/?jql=issue%20in%20(TECHWIM-3695)" TargetMode="External" Id="rId310" /><Relationship Type="http://schemas.openxmlformats.org/officeDocument/2006/relationships/hyperlink" Target="https://jira.its-sib.ru/issues/?jql=issue%20in%20(DOCCORP-22772)" TargetMode="External" Id="rId311" /><Relationship Type="http://schemas.openxmlformats.org/officeDocument/2006/relationships/hyperlink" Target="https://jira.its-sib.ru/issues/?jql=issue%20in%20(TECHWIM-3717,DOCCORP-22742,TECHWIM-3717,DOCCORP-22742,TECHWIM-3500,DOCCORP-22742,TECHWIM-3500,DOCCORP-22742,TECHWIM-3500,DOCCORP-22742)" TargetMode="External" Id="rId312" /><Relationship Type="http://schemas.openxmlformats.org/officeDocument/2006/relationships/hyperlink" Target="https://jira.its-sib.ru/issues/?jql=issue%20in%20(DOCCORP-22742)" TargetMode="External" Id="rId313" /><Relationship Type="http://schemas.openxmlformats.org/officeDocument/2006/relationships/hyperlink" Target="https://jira.its-sib.ru/issues/?jql=issue%20in%20(DOCCORP-22742)" TargetMode="External" Id="rId314" /><Relationship Type="http://schemas.openxmlformats.org/officeDocument/2006/relationships/hyperlink" Target="https://jira.its-sib.ru/issues/?jql=issue%20in%20(TECHWIM-3719,DOCCORP-22742,TECHWIM-3718,DOCCORP-22742,TECHWIM-3718,DOCCORP-22742)" TargetMode="External" Id="rId315" /><Relationship Type="http://schemas.openxmlformats.org/officeDocument/2006/relationships/hyperlink" Target="https://jira.its-sib.ru/issues/?jql=issue%20in%20(TECHWIM-3503)" TargetMode="External" Id="rId316" /><Relationship Type="http://schemas.openxmlformats.org/officeDocument/2006/relationships/hyperlink" Target="https://jira.its-sib.ru/issues/?jql=issue%20in%20(TECHWIM-3707)" TargetMode="External" Id="rId317" /><Relationship Type="http://schemas.openxmlformats.org/officeDocument/2006/relationships/hyperlink" Target="https://jira.its-sib.ru/issues/?jql=issue%20in%20(TECHWIM-3500)" TargetMode="External" Id="rId318" /><Relationship Type="http://schemas.openxmlformats.org/officeDocument/2006/relationships/hyperlink" Target="https://jira.its-sib.ru/issues/?jql=issue%20in%20(TECHWIM-3696,TECHWIM-3696)" TargetMode="External" Id="rId319" /><Relationship Type="http://schemas.openxmlformats.org/officeDocument/2006/relationships/hyperlink" Target="https://jira.its-sib.ru/issues/?jql=issue%20in%20(TECHWIM-3335)" TargetMode="External" Id="rId320" /><Relationship Type="http://schemas.openxmlformats.org/officeDocument/2006/relationships/hyperlink" Target="https://jira.its-sib.ru/issues/?jql=issue%20in%20(TECHWIM-3335)" TargetMode="External" Id="rId321" /><Relationship Type="http://schemas.openxmlformats.org/officeDocument/2006/relationships/hyperlink" Target="https://jira.its-sib.ru/issues/?jql=issue%20in%20(TECHWIM-3335)" TargetMode="External" Id="rId322" /><Relationship Type="http://schemas.openxmlformats.org/officeDocument/2006/relationships/hyperlink" Target="https://jira.its-sib.ru/issues/?jql=issue%20in%20(TECHWIM-3545,TECHWIM-3545,TECHWIM-3335)" TargetMode="External" Id="rId323" /><Relationship Type="http://schemas.openxmlformats.org/officeDocument/2006/relationships/hyperlink" Target="https://jira.its-sib.ru/issues/?jql=issue%20in%20(TECHWIM-3335)" TargetMode="External" Id="rId324" /><Relationship Type="http://schemas.openxmlformats.org/officeDocument/2006/relationships/hyperlink" Target="https://jira.its-sib.ru/issues/?jql=issue%20in%20(TECHWIM-3599,TECHWIM-3589,TECHWIM-3589)" TargetMode="External" Id="rId325" /><Relationship Type="http://schemas.openxmlformats.org/officeDocument/2006/relationships/hyperlink" Target="https://jira.its-sib.ru/issues/?jql=issue%20in%20(TECHWIM-3605)" TargetMode="External" Id="rId326" /><Relationship Type="http://schemas.openxmlformats.org/officeDocument/2006/relationships/hyperlink" Target="https://jira.its-sib.ru/issues/?jql=issue%20in%20(TECHWIM-3605)" TargetMode="External" Id="rId327" /><Relationship Type="http://schemas.openxmlformats.org/officeDocument/2006/relationships/hyperlink" Target="https://jira.its-sib.ru/issues/?jql=issue%20in%20(TECHWIM-3605,TECHWIM-3642,TECHWIM-3626,TECHWIM-3626,DOCCORP-22659)" TargetMode="External" Id="rId328" /><Relationship Type="http://schemas.openxmlformats.org/officeDocument/2006/relationships/hyperlink" Target="https://jira.its-sib.ru/issues/?jql=issue%20in%20(TECHWIM-3605)" TargetMode="External" Id="rId329" /><Relationship Type="http://schemas.openxmlformats.org/officeDocument/2006/relationships/hyperlink" Target="https://jira.its-sib.ru/issues/?jql=issue%20in%20(TECHWIM-3605)" TargetMode="External" Id="rId330" /><Relationship Type="http://schemas.openxmlformats.org/officeDocument/2006/relationships/hyperlink" Target="https://jira.its-sib.ru/issues/?jql=issue%20in%20(TECHWIM-3695,TECHWIM-3695)" TargetMode="External" Id="rId331" /><Relationship Type="http://schemas.openxmlformats.org/officeDocument/2006/relationships/hyperlink" Target="https://jira.its-sib.ru/issues/?jql=issue%20in%20(DOCCORP-22771)" TargetMode="External" Id="rId332" /><Relationship Type="http://schemas.openxmlformats.org/officeDocument/2006/relationships/hyperlink" Target="https://jira.its-sib.ru/issues/?jql=issue%20in%20(TECHWIM-3717,DOCCORP-22743,TECHWIM-3717,DOCCORP-22743,TECHWIM-3500,DOCCORP-22743,TECHWIM-3500,DOCCORP-22743,TECHWIM-3500,DOCCORP-22743)" TargetMode="External" Id="rId333" /><Relationship Type="http://schemas.openxmlformats.org/officeDocument/2006/relationships/hyperlink" Target="https://jira.its-sib.ru/issues/?jql=issue%20in%20(DOCCORP-22743)" TargetMode="External" Id="rId334" /><Relationship Type="http://schemas.openxmlformats.org/officeDocument/2006/relationships/hyperlink" Target="https://jira.its-sib.ru/issues/?jql=issue%20in%20(DOCCORP-22743)" TargetMode="External" Id="rId335" /><Relationship Type="http://schemas.openxmlformats.org/officeDocument/2006/relationships/hyperlink" Target="https://jira.its-sib.ru/issues/?jql=issue%20in%20(TECHWIM-3719,DOCCORP-22743,TECHWIM-3719,DOCCORP-22743,TECHWIM-3718,DOCCORP-22743,TECHWIM-3718,DOCCORP-22743,TECHWIM-3718,DOCCORP-22743)" TargetMode="External" Id="rId336" /><Relationship Type="http://schemas.openxmlformats.org/officeDocument/2006/relationships/hyperlink" Target="https://jira.its-sib.ru/issues/?jql=issue%20in%20(TECHWIM-3598,TECHWIM-3592)" TargetMode="External" Id="rId337" /><Relationship Type="http://schemas.openxmlformats.org/officeDocument/2006/relationships/hyperlink" Target="https://jira.its-sib.ru/issues/?jql=issue%20in%20(TECHWIM-3605)" TargetMode="External" Id="rId338" /><Relationship Type="http://schemas.openxmlformats.org/officeDocument/2006/relationships/hyperlink" Target="https://jira.its-sib.ru/issues/?jql=issue%20in%20(TECHWIM-3605)" TargetMode="External" Id="rId339" /><Relationship Type="http://schemas.openxmlformats.org/officeDocument/2006/relationships/hyperlink" Target="https://jira.its-sib.ru/issues/?jql=issue%20in%20(TECHWIM-3605)" TargetMode="External" Id="rId340" /><Relationship Type="http://schemas.openxmlformats.org/officeDocument/2006/relationships/hyperlink" Target="https://jira.its-sib.ru/issues/?jql=issue%20in%20(TECHWIM-3605)" TargetMode="External" Id="rId341" /><Relationship Type="http://schemas.openxmlformats.org/officeDocument/2006/relationships/hyperlink" Target="https://jira.its-sib.ru/issues/?jql=issue%20in%20(TECHWIM-3605,TECHWIM-3658,TECHWIM-3643,TECHWIM-3639,TECHWIM-3632)" TargetMode="External" Id="rId342" /><Relationship Type="http://schemas.openxmlformats.org/officeDocument/2006/relationships/hyperlink" Target="https://jira.its-sib.ru/issues/?jql=issue%20in%20(TECHWIM-3678,TECHWIM-3658,TECHWIM-3639)" TargetMode="External" Id="rId343" /><Relationship Type="http://schemas.openxmlformats.org/officeDocument/2006/relationships/hyperlink" Target="https://jira.its-sib.ru/issues/?jql=issue%20in%20(TECHWIM-3639)" TargetMode="External" Id="rId344" /><Relationship Type="http://schemas.openxmlformats.org/officeDocument/2006/relationships/hyperlink" Target="https://jira.its-sib.ru/issues/?jql=issue%20in%20(TECHWIM-3639)" TargetMode="External" Id="rId345" /><Relationship Type="http://schemas.openxmlformats.org/officeDocument/2006/relationships/hyperlink" Target="https://jira.its-sib.ru/issues/?jql=issue%20in%20(TECHWIM-3639)" TargetMode="External" Id="rId346" /><Relationship Type="http://schemas.openxmlformats.org/officeDocument/2006/relationships/hyperlink" Target="https://jira.its-sib.ru/issues/?jql=issue%20in%20(TECHWIM-3721,TECHWIM-3639)" TargetMode="External" Id="rId347" /><Relationship Type="http://schemas.openxmlformats.org/officeDocument/2006/relationships/hyperlink" Target="https://jira.its-sib.ru/issues/?jql=issue%20in%20(TECHWIM-3753)" TargetMode="External" Id="rId348" /><Relationship Type="http://schemas.openxmlformats.org/officeDocument/2006/relationships/hyperlink" Target="https://jira.its-sib.ru/issues/?jql=issue%20in%20(TECHWIM-3567,TECHWIM-3566,TECHWIM-3499,TECHWIM-3378)" TargetMode="External" Id="rId349" /><Relationship Type="http://schemas.openxmlformats.org/officeDocument/2006/relationships/hyperlink" Target="https://jira.its-sib.ru/issues/?jql=issue%20in%20(TECHWIM-3378,TECHWIM-3378,TECHWIM-3378,TECHWIM-3378)" TargetMode="External" Id="rId350" /><Relationship Type="http://schemas.openxmlformats.org/officeDocument/2006/relationships/hyperlink" Target="https://jira.its-sib.ru/issues/?jql=issue%20in%20(TECHWIM-3378)" TargetMode="External" Id="rId351" /><Relationship Type="http://schemas.openxmlformats.org/officeDocument/2006/relationships/hyperlink" Target="https://jira.its-sib.ru/issues/?jql=issue%20in%20(TECHWIM-3271)" TargetMode="External" Id="rId352" /><Relationship Type="http://schemas.openxmlformats.org/officeDocument/2006/relationships/hyperlink" Target="https://jira.its-sib.ru/issues/?jql=issue%20in%20(TECHWIM-3545)" TargetMode="External" Id="rId353" /><Relationship Type="http://schemas.openxmlformats.org/officeDocument/2006/relationships/hyperlink" Target="https://jira.its-sib.ru/issues/?jql=issue%20in%20(TECHWIM-3551)" TargetMode="External" Id="rId354" /><Relationship Type="http://schemas.openxmlformats.org/officeDocument/2006/relationships/hyperlink" Target="https://jira.its-sib.ru/issues/?jql=issue%20in%20(TECHWIM-3600)" TargetMode="External" Id="rId355" /><Relationship Type="http://schemas.openxmlformats.org/officeDocument/2006/relationships/hyperlink" Target="https://jira.its-sib.ru/issues/?jql=issue%20in%20(TECHWIM-3605)" TargetMode="External" Id="rId356" /><Relationship Type="http://schemas.openxmlformats.org/officeDocument/2006/relationships/hyperlink" Target="https://jira.its-sib.ru/issues/?jql=issue%20in%20(TECHWIM-3605)" TargetMode="External" Id="rId357" /><Relationship Type="http://schemas.openxmlformats.org/officeDocument/2006/relationships/hyperlink" Target="https://jira.its-sib.ru/issues/?jql=issue%20in%20(TECHWIM-3605)" TargetMode="External" Id="rId358" /><Relationship Type="http://schemas.openxmlformats.org/officeDocument/2006/relationships/hyperlink" Target="https://jira.its-sib.ru/issues/?jql=issue%20in%20(TECHWIM-3679,TECHWIM-3627,TECHWIM-3562)" TargetMode="External" Id="rId359" /><Relationship Type="http://schemas.openxmlformats.org/officeDocument/2006/relationships/hyperlink" Target="https://jira.its-sib.ru/issues/?jql=issue%20in%20(TECHWIM-3698,TECHWIM-3679,TECHWIM-3627,TECHWIM-3562)" TargetMode="External" Id="rId360" /><Relationship Type="http://schemas.openxmlformats.org/officeDocument/2006/relationships/hyperlink" Target="https://jira.its-sib.ru/issues/?jql=issue%20in%20(TECHWIM-3679,TECHWIM-3627,TECHWIM-3562)" TargetMode="External" Id="rId361" /><Relationship Type="http://schemas.openxmlformats.org/officeDocument/2006/relationships/hyperlink" Target="https://jira.its-sib.ru/issues/?jql=issue%20in%20(TECHWIM-3679,TECHWIM-3627,TECHWIM-3562)" TargetMode="External" Id="rId362" /><Relationship Type="http://schemas.openxmlformats.org/officeDocument/2006/relationships/hyperlink" Target="https://jira.its-sib.ru/issues/?jql=issue%20in%20(DOCCORP-22644)" TargetMode="External" Id="rId363" /><Relationship Type="http://schemas.openxmlformats.org/officeDocument/2006/relationships/hyperlink" Target="https://jira.its-sib.ru/issues/?jql=issue%20in%20(DOCCORP-22644)" TargetMode="External" Id="rId364" /><Relationship Type="http://schemas.openxmlformats.org/officeDocument/2006/relationships/hyperlink" Target="https://jira.its-sib.ru/issues/?jql=issue%20in%20(TECHWIM-3634,DOCCORP-22644,TECHWIM-3605,DOCCORP-22644)" TargetMode="External" Id="rId365" /><Relationship Type="http://schemas.openxmlformats.org/officeDocument/2006/relationships/hyperlink" Target="https://jira.its-sib.ru/issues/?jql=issue%20in%20(TECHWIM-3605,DOCCORP-22644)" TargetMode="External" Id="rId366" /><Relationship Type="http://schemas.openxmlformats.org/officeDocument/2006/relationships/hyperlink" Target="https://jira.its-sib.ru/issues/?jql=issue%20in%20(TECHWIM-3679,DOCCORP-22760,TECHWIM-3627,DOCCORP-22760,TECHWIM-3562,DOCCORP-22760)" TargetMode="External" Id="rId367" /><Relationship Type="http://schemas.openxmlformats.org/officeDocument/2006/relationships/hyperlink" Target="https://jira.its-sib.ru/issues/?jql=issue%20in%20(TECHWIM-3721,DOCCORP-22760,TECHWIM-3650,DOCCORP-22760,TECHWIM-3565,DOCCORP-22760,TECHWIM-3562,DOCCORP-22760,TECHWIM-3561,DOCCORP-22760)" TargetMode="External" Id="rId368" /><Relationship Type="http://schemas.openxmlformats.org/officeDocument/2006/relationships/hyperlink" Target="https://jira.its-sib.ru/issues/?jql=issue%20in%20(TECHWIM-3742,DOCCORP-22760,TECHWIM-3564,DOCCORP-22760)" TargetMode="External" Id="rId369" /><Relationship Type="http://schemas.openxmlformats.org/officeDocument/2006/relationships/hyperlink" Target="https://jira.its-sib.ru/issues/?jql=issue%20in%20(TECHWIM-3567,TECHWIM-3566,TECHWIM-3499,TECHWIM-3499,TECHWIM-3378)" TargetMode="External" Id="rId370" /><Relationship Type="http://schemas.openxmlformats.org/officeDocument/2006/relationships/hyperlink" Target="https://jira.its-sib.ru/issues/?jql=issue%20in%20(TECHWIM-3378,TECHWIM-3378,TECHWIM-3378,TECHWIM-3378)" TargetMode="External" Id="rId371" /><Relationship Type="http://schemas.openxmlformats.org/officeDocument/2006/relationships/hyperlink" Target="https://jira.its-sib.ru/issues/?jql=issue%20in%20(TECHWIM-3378)" TargetMode="External" Id="rId372" /><Relationship Type="http://schemas.openxmlformats.org/officeDocument/2006/relationships/hyperlink" Target="https://jira.its-sib.ru/issues/?jql=issue%20in%20(TECHWIM-3271)" TargetMode="External" Id="rId373" /><Relationship Type="http://schemas.openxmlformats.org/officeDocument/2006/relationships/hyperlink" Target="https://jira.its-sib.ru/issues/?jql=issue%20in%20(TECHWIM-3545)" TargetMode="External" Id="rId374" /><Relationship Type="http://schemas.openxmlformats.org/officeDocument/2006/relationships/hyperlink" Target="https://jira.its-sib.ru/issues/?jql=issue%20in%20(TECHWIM-3552,TECHWIM-3551,TECHWIM-3551,TECHWIM-3551)" TargetMode="External" Id="rId375" /><Relationship Type="http://schemas.openxmlformats.org/officeDocument/2006/relationships/hyperlink" Target="https://jira.its-sib.ru/issues/?jql=issue%20in%20(TECHWIM-3600,TECHWIM-3600,TECHWIM-3594,TECHWIM-3590)" TargetMode="External" Id="rId376" /><Relationship Type="http://schemas.openxmlformats.org/officeDocument/2006/relationships/hyperlink" Target="https://jira.its-sib.ru/issues/?jql=issue%20in%20(TECHWIM-3605)" TargetMode="External" Id="rId377" /><Relationship Type="http://schemas.openxmlformats.org/officeDocument/2006/relationships/hyperlink" Target="https://jira.its-sib.ru/issues/?jql=issue%20in%20(TECHWIM-3605)" TargetMode="External" Id="rId378" /><Relationship Type="http://schemas.openxmlformats.org/officeDocument/2006/relationships/hyperlink" Target="https://jira.its-sib.ru/issues/?jql=issue%20in%20(TECHWIM-3605,TECHWIM-3605,TECHWIM-3605)" TargetMode="External" Id="rId379" /><Relationship Type="http://schemas.openxmlformats.org/officeDocument/2006/relationships/hyperlink" Target="https://jira.its-sib.ru/issues/?jql=issue%20in%20(TECHWIM-3679,TECHWIM-3627,TECHWIM-3562)" TargetMode="External" Id="rId380" /><Relationship Type="http://schemas.openxmlformats.org/officeDocument/2006/relationships/hyperlink" Target="https://jira.its-sib.ru/issues/?jql=issue%20in%20(TECHWIM-3698,TECHWIM-3698,TECHWIM-3679,TECHWIM-3627,TECHWIM-3562)" TargetMode="External" Id="rId381" /><Relationship Type="http://schemas.openxmlformats.org/officeDocument/2006/relationships/hyperlink" Target="https://jira.its-sib.ru/issues/?jql=issue%20in%20(TECHWIM-3679,TECHWIM-3627,TECHWIM-3562)" TargetMode="External" Id="rId382" /><Relationship Type="http://schemas.openxmlformats.org/officeDocument/2006/relationships/hyperlink" Target="https://jira.its-sib.ru/issues/?jql=issue%20in%20(TECHWIM-3679,TECHWIM-3627,TECHWIM-3562)" TargetMode="External" Id="rId383" /><Relationship Type="http://schemas.openxmlformats.org/officeDocument/2006/relationships/hyperlink" Target="https://jira.its-sib.ru/issues/?jql=issue%20in%20(TECHWIM-3634,DOCCORP-22645,TECHWIM-3605,DOCCORP-22645)" TargetMode="External" Id="rId384" /><Relationship Type="http://schemas.openxmlformats.org/officeDocument/2006/relationships/hyperlink" Target="https://jira.its-sib.ru/issues/?jql=issue%20in%20(TECHWIM-3605,DOCCORP-22645)" TargetMode="External" Id="rId385" /><Relationship Type="http://schemas.openxmlformats.org/officeDocument/2006/relationships/hyperlink" Target="https://jira.its-sib.ru/issues/?jql=issue%20in%20(TECHWIM-3679,DOCCORP-22750,TECHWIM-3627,DOCCORP-22750,TECHWIM-3562,DOCCORP-22750)" TargetMode="External" Id="rId386" /><Relationship Type="http://schemas.openxmlformats.org/officeDocument/2006/relationships/hyperlink" Target="https://jira.its-sib.ru/issues/?jql=issue%20in%20(TECHWIM-3721,DOCCORP-22750,TECHWIM-3721,DOCCORP-22750,TECHWIM-3650,DOCCORP-22750,TECHWIM-3650,DOCCORP-22750,TECHWIM-3565,DOCCORP-22750,TECHWIM-3565,DOCCORP-22750,TECHWIM-3562,DOCCORP-22750,TECHWIM-3562,DOCCORP-22750,TECHWIM-3561,DOCCORP-22750,TECHWIM-3561,DOCCORP-22750)" TargetMode="External" Id="rId387" /><Relationship Type="http://schemas.openxmlformats.org/officeDocument/2006/relationships/hyperlink" Target="https://jira.its-sib.ru/issues/?jql=issue%20in%20(TECHWIM-3742,DOCCORP-22750,TECHWIM-3564,DOCCORP-22750,TECHWIM-3564,DOCCORP-22750)" TargetMode="External" Id="rId388" /><Relationship Type="http://schemas.openxmlformats.org/officeDocument/2006/relationships/hyperlink" Target="https://jira.its-sib.ru/issues/?jql=issue%20in%20(TECHWIM-3498)" TargetMode="External" Id="rId389" /><Relationship Type="http://schemas.openxmlformats.org/officeDocument/2006/relationships/hyperlink" Target="https://jira.its-sib.ru/issues/?jql=issue%20in%20(TECHWIM-3498)" TargetMode="External" Id="rId390" /><Relationship Type="http://schemas.openxmlformats.org/officeDocument/2006/relationships/hyperlink" Target="https://jira.its-sib.ru/issues/?jql=issue%20in%20(TECHWIM-3519)" TargetMode="External" Id="rId391" /><Relationship Type="http://schemas.openxmlformats.org/officeDocument/2006/relationships/hyperlink" Target="https://jira.its-sib.ru/issues/?jql=issue%20in%20(TECHWIM-3544,TECHWIM-2925)" TargetMode="External" Id="rId392" /><Relationship Type="http://schemas.openxmlformats.org/officeDocument/2006/relationships/hyperlink" Target="https://jira.its-sib.ru/issues/?jql=issue%20in%20(TECHWIM-3556,TECHWIM-3544,TECHWIM-2925)" TargetMode="External" Id="rId393" /><Relationship Type="http://schemas.openxmlformats.org/officeDocument/2006/relationships/hyperlink" Target="https://jira.its-sib.ru/issues/?jql=issue%20in%20(TECHWIM-3556)" TargetMode="External" Id="rId394" /><Relationship Type="http://schemas.openxmlformats.org/officeDocument/2006/relationships/hyperlink" Target="https://jira.its-sib.ru/issues/?jql=issue%20in%20(TECHWIM-3556)" TargetMode="External" Id="rId395" /><Relationship Type="http://schemas.openxmlformats.org/officeDocument/2006/relationships/hyperlink" Target="https://jira.its-sib.ru/issues/?jql=issue%20in%20(TECHWIM-3616,TECHWIM-3614,TECHWIM-3556)" TargetMode="External" Id="rId396" /><Relationship Type="http://schemas.openxmlformats.org/officeDocument/2006/relationships/hyperlink" Target="https://jira.its-sib.ru/issues/?jql=issue%20in%20(TECHWIM-2572)" TargetMode="External" Id="rId397" /><Relationship Type="http://schemas.openxmlformats.org/officeDocument/2006/relationships/hyperlink" Target="https://jira.its-sib.ru/issues/?jql=issue%20in%20(TECHWIM-3723,TECHWIM-3722)" TargetMode="External" Id="rId398" /><Relationship Type="http://schemas.openxmlformats.org/officeDocument/2006/relationships/hyperlink" Target="https://jira.its-sib.ru/issues/?jql=issue%20in%20(TECHWIM-3723,TECHWIM-3722)" TargetMode="External" Id="rId399" /><Relationship Type="http://schemas.openxmlformats.org/officeDocument/2006/relationships/hyperlink" Target="https://jira.its-sib.ru/issues/?jql=issue%20in%20(DOCCORP-22227)" TargetMode="External" Id="rId400" /><Relationship Type="http://schemas.openxmlformats.org/officeDocument/2006/relationships/hyperlink" Target="https://jira.its-sib.ru/issues/?jql=issue%20in%20(DOCCORP-22227)" TargetMode="External" Id="rId401" /><Relationship Type="http://schemas.openxmlformats.org/officeDocument/2006/relationships/hyperlink" Target="https://jira.its-sib.ru/issues/?jql=issue%20in%20(DOCCORP-22227)" TargetMode="External" Id="rId402" /><Relationship Type="http://schemas.openxmlformats.org/officeDocument/2006/relationships/hyperlink" Target="https://jira.its-sib.ru/issues/?jql=issue%20in%20(DOCCORP-22227)" TargetMode="External" Id="rId403" /><Relationship Type="http://schemas.openxmlformats.org/officeDocument/2006/relationships/hyperlink" Target="https://jira.its-sib.ru/issues/?jql=issue%20in%20(DOCCORP-22227)" TargetMode="External" Id="rId404" /><Relationship Type="http://schemas.openxmlformats.org/officeDocument/2006/relationships/hyperlink" Target="https://jira.its-sib.ru/issues/?jql=issue%20in%20(DOCCORP-22227)" TargetMode="External" Id="rId405" /><Relationship Type="http://schemas.openxmlformats.org/officeDocument/2006/relationships/hyperlink" Target="https://jira.its-sib.ru/issues/?jql=issue%20in%20(DOCCORP-22227)" TargetMode="External" Id="rId406" /><Relationship Type="http://schemas.openxmlformats.org/officeDocument/2006/relationships/hyperlink" Target="https://jira.its-sib.ru/issues/?jql=issue%20in%20(DOCCORP-22227)" TargetMode="External" Id="rId407" /><Relationship Type="http://schemas.openxmlformats.org/officeDocument/2006/relationships/hyperlink" Target="https://jira.its-sib.ru/issues/?jql=issue%20in%20(DOCCORP-22227)" TargetMode="External" Id="rId408" /><Relationship Type="http://schemas.openxmlformats.org/officeDocument/2006/relationships/hyperlink" Target="https://jira.its-sib.ru/issues/?jql=issue%20in%20(DOCCORP-22227)" TargetMode="External" Id="rId409" /><Relationship Type="http://schemas.openxmlformats.org/officeDocument/2006/relationships/hyperlink" Target="https://jira.its-sib.ru/issues/?jql=issue%20in%20(DOCCORP-22227)" TargetMode="External" Id="rId410" /><Relationship Type="http://schemas.openxmlformats.org/officeDocument/2006/relationships/hyperlink" Target="https://jira.its-sib.ru/issues/?jql=issue%20in%20(DOCCORP-22227)" TargetMode="External" Id="rId411" /><Relationship Type="http://schemas.openxmlformats.org/officeDocument/2006/relationships/hyperlink" Target="https://jira.its-sib.ru/issues/?jql=issue%20in%20(DOCCORP-22227)" TargetMode="External" Id="rId412" /><Relationship Type="http://schemas.openxmlformats.org/officeDocument/2006/relationships/hyperlink" Target="https://jira.its-sib.ru/issues/?jql=issue%20in%20(DOCCORP-22227)" TargetMode="External" Id="rId413" /><Relationship Type="http://schemas.openxmlformats.org/officeDocument/2006/relationships/hyperlink" Target="https://jira.its-sib.ru/issues/?jql=issue%20in%20(TECHWIM-3543)" TargetMode="External" Id="rId414" /><Relationship Type="http://schemas.openxmlformats.org/officeDocument/2006/relationships/hyperlink" Target="https://jira.its-sib.ru/issues/?jql=issue%20in%20(TECHWIM-3543)" TargetMode="External" Id="rId415" /><Relationship Type="http://schemas.openxmlformats.org/officeDocument/2006/relationships/hyperlink" Target="https://jira.its-sib.ru/issues/?jql=issue%20in%20(TECHWIM-2572)" TargetMode="External" Id="rId416" /><Relationship Type="http://schemas.openxmlformats.org/officeDocument/2006/relationships/hyperlink" Target="https://jira.its-sib.ru/issues/?jql=issue%20in%20(TECHWIM-3708)" TargetMode="External" Id="rId417" /><Relationship Type="http://schemas.openxmlformats.org/officeDocument/2006/relationships/hyperlink" Target="https://jira.its-sib.ru/issues/?jql=issue%20in%20(TECHWIM-3498)" TargetMode="External" Id="rId418" /><Relationship Type="http://schemas.openxmlformats.org/officeDocument/2006/relationships/hyperlink" Target="https://jira.its-sib.ru/issues/?jql=issue%20in%20(TECHWIM-3498)" TargetMode="External" Id="rId419" /><Relationship Type="http://schemas.openxmlformats.org/officeDocument/2006/relationships/hyperlink" Target="https://jira.its-sib.ru/issues/?jql=issue%20in%20(TECHWIM-3519)" TargetMode="External" Id="rId420" /><Relationship Type="http://schemas.openxmlformats.org/officeDocument/2006/relationships/hyperlink" Target="https://jira.its-sib.ru/issues/?jql=issue%20in%20(TECHWIM-3544,TECHWIM-2925)" TargetMode="External" Id="rId421" /><Relationship Type="http://schemas.openxmlformats.org/officeDocument/2006/relationships/hyperlink" Target="https://jira.its-sib.ru/issues/?jql=issue%20in%20(TECHWIM-3556,TECHWIM-3544,TECHWIM-2925)" TargetMode="External" Id="rId422" /><Relationship Type="http://schemas.openxmlformats.org/officeDocument/2006/relationships/hyperlink" Target="https://jira.its-sib.ru/issues/?jql=issue%20in%20(TECHWIM-3556)" TargetMode="External" Id="rId423" /><Relationship Type="http://schemas.openxmlformats.org/officeDocument/2006/relationships/hyperlink" Target="https://jira.its-sib.ru/issues/?jql=issue%20in%20(TECHWIM-3556)" TargetMode="External" Id="rId424" /><Relationship Type="http://schemas.openxmlformats.org/officeDocument/2006/relationships/hyperlink" Target="https://jira.its-sib.ru/issues/?jql=issue%20in%20(TECHWIM-3616,TECHWIM-3614,TECHWIM-3556)" TargetMode="External" Id="rId425" /><Relationship Type="http://schemas.openxmlformats.org/officeDocument/2006/relationships/hyperlink" Target="https://jira.its-sib.ru/issues/?jql=issue%20in%20(TECHWIM-3543)" TargetMode="External" Id="rId426" /><Relationship Type="http://schemas.openxmlformats.org/officeDocument/2006/relationships/hyperlink" Target="https://jira.its-sib.ru/issues/?jql=issue%20in%20(TECHWIM-3543)" TargetMode="External" Id="rId427" /><Relationship Type="http://schemas.openxmlformats.org/officeDocument/2006/relationships/hyperlink" Target="https://jira.its-sib.ru/issues/?jql=issue%20in%20(TECHWIM-3708)" TargetMode="External" Id="rId428" /><Relationship Type="http://schemas.openxmlformats.org/officeDocument/2006/relationships/hyperlink" Target="https://jira.its-sib.ru/issues/?jql=issue%20in%20(TECHWIM-3723,TECHWIM-3722)" TargetMode="External" Id="rId429" /><Relationship Type="http://schemas.openxmlformats.org/officeDocument/2006/relationships/hyperlink" Target="https://jira.its-sib.ru/issues/?jql=issue%20in%20(TECHWIM-3723,TECHWIM-3722)" TargetMode="External" Id="rId430" /><Relationship Type="http://schemas.openxmlformats.org/officeDocument/2006/relationships/hyperlink" Target="https://jira.its-sib.ru/issues/?jql=issue%20in%20(TECHWIM-3838,TECHWIM-3838,DOCCORP-22725)" TargetMode="External" Id="rId431" /><Relationship Type="http://schemas.openxmlformats.org/officeDocument/2006/relationships/hyperlink" Target="https://jira.its-sib.ru/issues/?jql=issue%20in%20(TECHWIM-3838,TECHWIM-3838,DOCCORP-22725)" TargetMode="External" Id="rId432" /><Relationship Type="http://schemas.openxmlformats.org/officeDocument/2006/relationships/hyperlink" Target="https://jira.its-sib.ru/issues/?jql=issue%20in%20(TECHWIM-3281,TECHWIM-3365,TECHWIM-3304,TECHWIM-3209,TECHWIM-3124,TECHWIM-2717,TECHWIM-2244,TECHITS-1445)" TargetMode="External" Id="rId433" /><Relationship Type="http://schemas.openxmlformats.org/officeDocument/2006/relationships/hyperlink" Target="https://jira.its-sib.ru/issues/?jql=issue%20in%20(TECHWIM-2717,TECHWIM-2244,TECHITS-1445)" TargetMode="External" Id="rId434" /><Relationship Type="http://schemas.openxmlformats.org/officeDocument/2006/relationships/hyperlink" Target="https://jira.its-sib.ru/issues/?jql=issue%20in%20(TECHWIM-2655,TECHWIM-3451,TECHWIM-3435,TECHWIM-2717,TECHWIM-2244,TECHITS-1445)" TargetMode="External" Id="rId435" /><Relationship Type="http://schemas.openxmlformats.org/officeDocument/2006/relationships/hyperlink" Target="https://jira.its-sib.ru/issues/?jql=issue%20in%20(TECHWIM-3451,TECHWIM-2717,TECHWIM-2244,TECHITS-1445)" TargetMode="External" Id="rId436" /><Relationship Type="http://schemas.openxmlformats.org/officeDocument/2006/relationships/hyperlink" Target="https://jira.its-sib.ru/issues/?jql=issue%20in%20(TECHWIM-3451,TECHWIM-2717,TECHWIM-2244,TECHITS-1445)" TargetMode="External" Id="rId437" /><Relationship Type="http://schemas.openxmlformats.org/officeDocument/2006/relationships/hyperlink" Target="https://jira.its-sib.ru/issues/?jql=issue%20in%20(TECHWIM-3451,TECHWIM-2717,TECHWIM-2244,TECHITS-1445)" TargetMode="External" Id="rId438" /><Relationship Type="http://schemas.openxmlformats.org/officeDocument/2006/relationships/hyperlink" Target="https://jira.its-sib.ru/issues/?jql=issue%20in%20(TECHWIM-3451,TECHWIM-2717,TECHWIM-2244,TECHITS-1445)" TargetMode="External" Id="rId439" /><Relationship Type="http://schemas.openxmlformats.org/officeDocument/2006/relationships/hyperlink" Target="https://jira.its-sib.ru/issues/?jql=issue%20in%20(TECHWIM-2657,TECHWIM-3569,TECHWIM-3451,TECHWIM-3435,TECHWIM-2717,TECHWIM-2244,TECHITS-1445)" TargetMode="External" Id="rId440" /><Relationship Type="http://schemas.openxmlformats.org/officeDocument/2006/relationships/hyperlink" Target="https://jira.its-sib.ru/issues/?jql=issue%20in%20(TECHWIM-2657,TECHWIM-3451,TECHWIM-3435,TECHWIM-2717,TECHWIM-2244,TECHITS-1445)" TargetMode="External" Id="rId441" /><Relationship Type="http://schemas.openxmlformats.org/officeDocument/2006/relationships/hyperlink" Target="https://jira.its-sib.ru/issues/?jql=issue%20in%20(TECHWIM-2657,TECHWIM-3580,TECHWIM-3451,TECHWIM-3435,TECHWIM-2717,TECHWIM-2244,TECHITS-1445)" TargetMode="External" Id="rId442" /><Relationship Type="http://schemas.openxmlformats.org/officeDocument/2006/relationships/hyperlink" Target="https://jira.its-sib.ru/issues/?jql=issue%20in%20(TECHWIM-3580,TECHWIM-3451,TECHWIM-3435,TECHWIM-2717,TECHWIM-2244,TECHITS-1445)" TargetMode="External" Id="rId443" /><Relationship Type="http://schemas.openxmlformats.org/officeDocument/2006/relationships/hyperlink" Target="https://jira.its-sib.ru/issues/?jql=issue%20in%20(TECHWIM-3580,TECHWIM-3451,TECHWIM-3435,TECHWIM-2717,TECHWIM-2244,TECHITS-1445)" TargetMode="External" Id="rId444" /><Relationship Type="http://schemas.openxmlformats.org/officeDocument/2006/relationships/hyperlink" Target="https://jira.its-sib.ru/issues/?jql=issue%20in%20(TECHWIM-3622,TECHWIM-3608,TECHWIM-3580,TECHWIM-3580,TECHWIM-3664,TECHWIM-3644,TECHWIM-3638,TECHWIM-3607,TECHWIM-3606,TECHWIM-3597,TECHWIM-3451,TECHWIM-3435,TECHWIM-2717,TECHWIM-2244,TECHITS-1617,TECHITS-1445)" TargetMode="External" Id="rId445" /><Relationship Type="http://schemas.openxmlformats.org/officeDocument/2006/relationships/hyperlink" Target="https://jira.its-sib.ru/issues/?jql=issue%20in%20(TECHWIM-3608,TECHWIM-3664,TECHWIM-3607,TECHWIM-3606,TECHWIM-3597,TECHWIM-3691,DOCCORP-22714,TECHWIM-2653,DOCCORP-22714,TECHWIM-3664,DOCCORP-22714,TECHWIM-3607,DOCCORP-22714,TECHWIM-3606,DOCCORP-22714)" TargetMode="External" Id="rId446" /><Relationship Type="http://schemas.openxmlformats.org/officeDocument/2006/relationships/hyperlink" Target="https://jira.its-sib.ru/issues/?jql=issue%20in%20(TECHWIM-3691,TECHWIM-3608,TECHWIM-3597,TECHWIM-2653,TECHWIM-3664,TECHWIM-3607,TECHWIM-3606)" TargetMode="External" Id="rId447" /><Relationship Type="http://schemas.openxmlformats.org/officeDocument/2006/relationships/hyperlink" Target="https://jira.its-sib.ru/issues/?jql=issue%20in%20(TECHWIM-3691,TECHWIM-3597,TECHWIM-2653,TECHWIM-3664,TECHWIM-3607,TECHWIM-3606)" TargetMode="External" Id="rId448" /><Relationship Type="http://schemas.openxmlformats.org/officeDocument/2006/relationships/hyperlink" Target="https://jira.its-sib.ru/issues/?jql=issue%20in%20(TECHWIM-3691,TECHWIM-3597,TECHWIM-2653,TECHWIM-2653,TECHWIM-3664,TECHWIM-3607,TECHWIM-3606)" TargetMode="External" Id="rId449" /><Relationship Type="http://schemas.openxmlformats.org/officeDocument/2006/relationships/hyperlink" Target="https://jira.its-sib.ru/issues/?jql=issue%20in%20(DOCCORP-22713)" TargetMode="External" Id="rId450" /><Relationship Type="http://schemas.openxmlformats.org/officeDocument/2006/relationships/hyperlink" Target="https://jira.its-sib.ru/issues/?jql=issue%20in%20(DOCCORP-22713)" TargetMode="External" Id="rId451" /><Relationship Type="http://schemas.openxmlformats.org/officeDocument/2006/relationships/hyperlink" Target="https://jira.its-sib.ru/issues/?jql=issue%20in%20(DOCCORP-22713)" TargetMode="External" Id="rId452" /><Relationship Type="http://schemas.openxmlformats.org/officeDocument/2006/relationships/hyperlink" Target="https://jira.its-sib.ru/issues/?jql=issue%20in%20(DOCCORP-22632)" TargetMode="External" Id="rId453" /><Relationship Type="http://schemas.openxmlformats.org/officeDocument/2006/relationships/hyperlink" Target="https://jira.its-sib.ru/issues/?jql=issue%20in%20(DOCCORP-22632)" TargetMode="External" Id="rId454" /><Relationship Type="http://schemas.openxmlformats.org/officeDocument/2006/relationships/hyperlink" Target="https://jira.its-sib.ru/issues/?jql=issue%20in%20(DOCCORP-22632)" TargetMode="External" Id="rId455" /><Relationship Type="http://schemas.openxmlformats.org/officeDocument/2006/relationships/hyperlink" Target="https://jira.its-sib.ru/issues/?jql=issue%20in%20(DOCCORP-22632)" TargetMode="External" Id="rId456" /><Relationship Type="http://schemas.openxmlformats.org/officeDocument/2006/relationships/hyperlink" Target="https://jira.its-sib.ru/issues/?jql=issue%20in%20(TECHWIM-3322)" TargetMode="External" Id="rId457" /><Relationship Type="http://schemas.openxmlformats.org/officeDocument/2006/relationships/hyperlink" Target="https://jira.its-sib.ru/issues/?jql=issue%20in%20(TECHWIM-3322)" TargetMode="External" Id="rId458" /><Relationship Type="http://schemas.openxmlformats.org/officeDocument/2006/relationships/hyperlink" Target="https://jira.its-sib.ru/issues/?jql=issue%20in%20(TECHWIM-3322)" TargetMode="External" Id="rId459" /><Relationship Type="http://schemas.openxmlformats.org/officeDocument/2006/relationships/hyperlink" Target="https://jira.its-sib.ru/issues/?jql=issue%20in%20(TECHWIM-3490,TECHWIM-3451,TECHWIM-3448,TECHWIM-3435,TECHWIM-3427,TECHWIM-3331,TECHWIM-3321,TECHWIM-2720,TECHWIM-2706,TECHWIM-2657)" TargetMode="External" Id="rId460" /><Relationship Type="http://schemas.openxmlformats.org/officeDocument/2006/relationships/hyperlink" Target="https://jira.its-sib.ru/issues/?jql=issue%20in%20(TECHWIM-3490,TECHWIM-3451,TECHWIM-3448,TECHWIM-3435,TECHWIM-3427,TECHWIM-3331,TECHWIM-3321,TECHWIM-2720,TECHWIM-2706,TECHWIM-2657)" TargetMode="External" Id="rId461" /><Relationship Type="http://schemas.openxmlformats.org/officeDocument/2006/relationships/hyperlink" Target="https://jira.its-sib.ru/issues/?jql=issue%20in%20(TECHWIM-3490,TECHWIM-3451,TECHWIM-3448,TECHWIM-3435,TECHWIM-3427,TECHWIM-3331,TECHWIM-3321,TECHWIM-2720,TECHWIM-2706,TECHWIM-2657)" TargetMode="External" Id="rId462" /><Relationship Type="http://schemas.openxmlformats.org/officeDocument/2006/relationships/hyperlink" Target="https://jira.its-sib.ru/issues/?jql=issue%20in%20(TECHWIM-3427,TECHWIM-2706,TECHWIM-2657)" TargetMode="External" Id="rId463" /><Relationship Type="http://schemas.openxmlformats.org/officeDocument/2006/relationships/hyperlink" Target="https://jira.its-sib.ru/issues/?jql=issue%20in%20(TECHWIM-2657)" TargetMode="External" Id="rId464" /><Relationship Type="http://schemas.openxmlformats.org/officeDocument/2006/relationships/hyperlink" Target="https://jira.its-sib.ru/issues/?jql=issue%20in%20(TECHWIM-2657)" TargetMode="External" Id="rId465" /><Relationship Type="http://schemas.openxmlformats.org/officeDocument/2006/relationships/hyperlink" Target="https://jira.its-sib.ru/issues/?jql=issue%20in%20(TECHWIM-3418,TECHWIM-3281)" TargetMode="External" Id="rId466" /><Relationship Type="http://schemas.openxmlformats.org/officeDocument/2006/relationships/hyperlink" Target="https://jira.its-sib.ru/issues/?jql=issue%20in%20(TECHWIM-3418)" TargetMode="External" Id="rId467" /><Relationship Type="http://schemas.openxmlformats.org/officeDocument/2006/relationships/hyperlink" Target="https://jira.its-sib.ru/issues/?jql=issue%20in%20(TECHWIM-2655)" TargetMode="External" Id="rId468" /><Relationship Type="http://schemas.openxmlformats.org/officeDocument/2006/relationships/hyperlink" Target="https://jira.its-sib.ru/issues/?jql=issue%20in%20(TECHWIM-3569,TECHWIM-3568)" TargetMode="External" Id="rId469" /><Relationship Type="http://schemas.openxmlformats.org/officeDocument/2006/relationships/hyperlink" Target="https://jira.its-sib.ru/issues/?jql=issue%20in%20(TECHWIM-3569,TECHWIM-3568)" TargetMode="External" Id="rId470" /><Relationship Type="http://schemas.openxmlformats.org/officeDocument/2006/relationships/hyperlink" Target="https://jira.its-sib.ru/issues/?jql=issue%20in%20(TECHWIM-3569,TECHWIM-3568)" TargetMode="External" Id="rId471" /><Relationship Type="http://schemas.openxmlformats.org/officeDocument/2006/relationships/hyperlink" Target="https://jira.its-sib.ru/issues/?jql=issue%20in%20(TECHWIM-3580)" TargetMode="External" Id="rId472" /><Relationship Type="http://schemas.openxmlformats.org/officeDocument/2006/relationships/hyperlink" Target="https://jira.its-sib.ru/issues/?jql=issue%20in%20(TECHWIM-3675,DOCCORP-22715)" TargetMode="External" Id="rId473" /><Relationship Type="http://schemas.openxmlformats.org/officeDocument/2006/relationships/hyperlink" Target="https://jira.its-sib.ru/issues/?jql=issue%20in%20(DOCCORP-22712)" TargetMode="External" Id="rId474" /><Relationship Type="http://schemas.openxmlformats.org/officeDocument/2006/relationships/hyperlink" Target="https://jira.its-sib.ru/issues/?jql=issue%20in%20(DOCCORP-22712)" TargetMode="External" Id="rId475" /><Relationship Type="http://schemas.openxmlformats.org/officeDocument/2006/relationships/hyperlink" Target="https://jira.its-sib.ru/issues/?jql=issue%20in%20(DOCCORP-22712)" TargetMode="External" Id="rId476" /><Relationship Type="http://schemas.openxmlformats.org/officeDocument/2006/relationships/hyperlink" Target="https://jira.its-sib.ru/issues/?jql=issue%20in%20(DOCCORP-22528)" TargetMode="External" Id="rId477" /><Relationship Type="http://schemas.openxmlformats.org/officeDocument/2006/relationships/hyperlink" Target="https://jira.its-sib.ru/issues/?jql=issue%20in%20(DOCCORP-22528)" TargetMode="External" Id="rId478" /><Relationship Type="http://schemas.openxmlformats.org/officeDocument/2006/relationships/hyperlink" Target="https://jira.its-sib.ru/issues/?jql=issue%20in%20(DOCCORP-22528)" TargetMode="External" Id="rId479" /><Relationship Type="http://schemas.openxmlformats.org/officeDocument/2006/relationships/hyperlink" Target="https://jira.its-sib.ru/issues/?jql=issue%20in%20(DOCCORP-22278)" TargetMode="External" Id="rId480" /><Relationship Type="http://schemas.openxmlformats.org/officeDocument/2006/relationships/hyperlink" Target="https://jira.its-sib.ru/issues/?jql=issue%20in%20(DOCCORP-22278)" TargetMode="External" Id="rId481" /><Relationship Type="http://schemas.openxmlformats.org/officeDocument/2006/relationships/hyperlink" Target="https://jira.its-sib.ru/issues/?jql=issue%20in%20(TECHWIM-3537)" TargetMode="External" Id="rId482" /><Relationship Type="http://schemas.openxmlformats.org/officeDocument/2006/relationships/hyperlink" Target="https://jira.its-sib.ru/issues/?jql=issue%20in%20(TECHWIM-3479,TECHWIM-3429)" TargetMode="External" Id="rId483" /><Relationship Type="http://schemas.openxmlformats.org/officeDocument/2006/relationships/hyperlink" Target="https://jira.its-sib.ru/issues/?jql=issue%20in%20(TECHWIM-3511,TECHWIM-3429)" TargetMode="External" Id="rId484" /><Relationship Type="http://schemas.openxmlformats.org/officeDocument/2006/relationships/hyperlink" Target="https://jira.its-sib.ru/issues/?jql=issue%20in%20(TECHWIM-3522,TECHWIM-3429)" TargetMode="External" Id="rId485" /><Relationship Type="http://schemas.openxmlformats.org/officeDocument/2006/relationships/hyperlink" Target="https://jira.its-sib.ru/issues/?jql=issue%20in%20(TECHWIM-3541,TECHWIM-3429)" TargetMode="External" Id="rId486" /><Relationship Type="http://schemas.openxmlformats.org/officeDocument/2006/relationships/hyperlink" Target="https://jira.its-sib.ru/issues/?jql=issue%20in%20(TECHWIM-3630)" TargetMode="External" Id="rId487" /><Relationship Type="http://schemas.openxmlformats.org/officeDocument/2006/relationships/hyperlink" Target="https://jira.its-sib.ru/issues/?jql=issue%20in%20(TECHWIM-3657,TECHWIM-3653)" TargetMode="External" Id="rId488" /><Relationship Type="http://schemas.openxmlformats.org/officeDocument/2006/relationships/hyperlink" Target="https://jira.its-sib.ru/issues/?jql=issue%20in%20(TECHWIM-3726)" TargetMode="External" Id="rId489" /><Relationship Type="http://schemas.openxmlformats.org/officeDocument/2006/relationships/hyperlink" Target="https://jira.its-sib.ru/issues/?jql=issue%20in%20(TECHWIM-3726)" TargetMode="External" Id="rId490" /><Relationship Type="http://schemas.openxmlformats.org/officeDocument/2006/relationships/hyperlink" Target="https://jira.its-sib.ru/issues/?jql=issue%20in%20(TECHWIM-3489,TECHWIM-3488,TECHWIM-3487,TECHWIM-2888,TECHWIM-2733)" TargetMode="External" Id="rId491" /><Relationship Type="http://schemas.openxmlformats.org/officeDocument/2006/relationships/hyperlink" Target="https://jira.its-sib.ru/issues/?jql=issue%20in%20(TECHWIM-2888,TECHWIM-2733)" TargetMode="External" Id="rId492" /><Relationship Type="http://schemas.openxmlformats.org/officeDocument/2006/relationships/hyperlink" Target="https://jira.its-sib.ru/issues/?jql=issue%20in%20(TECHWIM-2888,TECHWIM-2733)" TargetMode="External" Id="rId493" /><Relationship Type="http://schemas.openxmlformats.org/officeDocument/2006/relationships/hyperlink" Target="https://jira.its-sib.ru/issues/?jql=issue%20in%20(TECHWIM-2888,TECHWIM-2733)" TargetMode="External" Id="rId494" /><Relationship Type="http://schemas.openxmlformats.org/officeDocument/2006/relationships/hyperlink" Target="https://jira.its-sib.ru/issues/?jql=issue%20in%20(TECHWIM-2888,TECHWIM-2733)" TargetMode="External" Id="rId495" /><Relationship Type="http://schemas.openxmlformats.org/officeDocument/2006/relationships/hyperlink" Target="https://jira.its-sib.ru/issues/?jql=issue%20in%20(TECHWIM-3556,TECHWIM-2888,TECHWIM-2733)" TargetMode="External" Id="rId496" /><Relationship Type="http://schemas.openxmlformats.org/officeDocument/2006/relationships/hyperlink" Target="https://jira.its-sib.ru/issues/?jql=issue%20in%20(TECHWIM-3556,TECHWIM-2733)" TargetMode="External" Id="rId497" /><Relationship Type="http://schemas.openxmlformats.org/officeDocument/2006/relationships/hyperlink" Target="https://jira.its-sib.ru/issues/?jql=issue%20in%20(TECHWIM-2733)" TargetMode="External" Id="rId498" /><Relationship Type="http://schemas.openxmlformats.org/officeDocument/2006/relationships/hyperlink" Target="https://jira.its-sib.ru/issues/?jql=issue%20in%20(TECHWIM-2733)" TargetMode="External" Id="rId499" /><Relationship Type="http://schemas.openxmlformats.org/officeDocument/2006/relationships/hyperlink" Target="https://jira.its-sib.ru/issues/?jql=issue%20in%20(TECHWIM-2733)" TargetMode="External" Id="rId500" /><Relationship Type="http://schemas.openxmlformats.org/officeDocument/2006/relationships/hyperlink" Target="https://jira.its-sib.ru/issues/?jql=issue%20in%20(TECHWIM-2733)" TargetMode="External" Id="rId501" /><Relationship Type="http://schemas.openxmlformats.org/officeDocument/2006/relationships/hyperlink" Target="https://jira.its-sib.ru/issues/?jql=issue%20in%20(TECHWIM-2733)" TargetMode="External" Id="rId502" /><Relationship Type="http://schemas.openxmlformats.org/officeDocument/2006/relationships/hyperlink" Target="https://jira.its-sib.ru/issues/?jql=issue%20in%20(TECHWIM-2733)" TargetMode="External" Id="rId503" /><Relationship Type="http://schemas.openxmlformats.org/officeDocument/2006/relationships/hyperlink" Target="https://jira.its-sib.ru/issues/?jql=issue%20in%20(TECHWIM-3677,TECHWIM-2733)" TargetMode="External" Id="rId504" /><Relationship Type="http://schemas.openxmlformats.org/officeDocument/2006/relationships/hyperlink" Target="https://jira.its-sib.ru/issues/?jql=issue%20in%20(TECHWIM-3677,TECHWIM-2733)" TargetMode="External" Id="rId505" /><Relationship Type="http://schemas.openxmlformats.org/officeDocument/2006/relationships/hyperlink" Target="https://jira.its-sib.ru/issues/?jql=issue%20in%20(TECHWIM-3677,TECHWIM-2733)" TargetMode="External" Id="rId506" /><Relationship Type="http://schemas.openxmlformats.org/officeDocument/2006/relationships/hyperlink" Target="https://jira.its-sib.ru/issues/?jql=issue%20in%20(TECHWIM-3708,TECHWIM-3677)" TargetMode="External" Id="rId507" /><Relationship Type="http://schemas.openxmlformats.org/officeDocument/2006/relationships/hyperlink" Target="https://jira.its-sib.ru/issues/?jql=issue%20in%20(TECHWIM-3725,TECHWIM-3677)" TargetMode="External" Id="rId508" /><Relationship Type="http://schemas.openxmlformats.org/officeDocument/2006/relationships/hyperlink" Target="https://jira.its-sib.ru/issues/?jql=issue%20in%20(TECHWIM-3725)" TargetMode="External" Id="rId509" /><Relationship Type="http://schemas.openxmlformats.org/officeDocument/2006/relationships/hyperlink" Target="https://jira.its-sib.ru/issues/?jql=issue%20in%20(TECHWIM-3517)" TargetMode="External" Id="rId510" /><Relationship Type="http://schemas.openxmlformats.org/officeDocument/2006/relationships/hyperlink" Target="https://jira.its-sib.ru/issues/?jql=issue%20in%20(TECHWIM-3530,TECHWIM-3526)" TargetMode="External" Id="rId511" /><Relationship Type="http://schemas.openxmlformats.org/officeDocument/2006/relationships/hyperlink" Target="https://jira.its-sib.ru/issues/?jql=issue%20in%20(TECHWIM-3530,TECHWIM-3525)" TargetMode="External" Id="rId512" /><Relationship Type="http://schemas.openxmlformats.org/officeDocument/2006/relationships/hyperlink" Target="https://jira.its-sib.ru/issues/?jql=issue%20in%20(TECHWIM-3525)" TargetMode="External" Id="rId513" /><Relationship Type="http://schemas.openxmlformats.org/officeDocument/2006/relationships/hyperlink" Target="https://jira.its-sib.ru/issues/?jql=issue%20in%20(TECHWIM-3534)" TargetMode="External" Id="rId514" /><Relationship Type="http://schemas.openxmlformats.org/officeDocument/2006/relationships/hyperlink" Target="https://jira.its-sib.ru/issues/?jql=issue%20in%20(TECHWIM-3625)" TargetMode="External" Id="rId515" /><Relationship Type="http://schemas.openxmlformats.org/officeDocument/2006/relationships/hyperlink" Target="https://jira.its-sib.ru/issues/?jql=issue%20in%20(TECHWIM-3738)" TargetMode="External" Id="rId516" /><Relationship Type="http://schemas.openxmlformats.org/officeDocument/2006/relationships/hyperlink" Target="https://jira.its-sib.ru/issues/?jql=issue%20in%20(TECHWIM-3624)" TargetMode="External" Id="rId517" /><Relationship Type="http://schemas.openxmlformats.org/officeDocument/2006/relationships/hyperlink" Target="https://jira.its-sib.ru/issues/?jql=issue%20in%20(TECHWIM-3644)" TargetMode="External" Id="rId518" /><Relationship Type="http://schemas.openxmlformats.org/officeDocument/2006/relationships/hyperlink" Target="https://jira.its-sib.ru/issues/?jql=issue%20in%20(TECHWIM-3643)" TargetMode="External" Id="rId519" /><Relationship Type="http://schemas.openxmlformats.org/officeDocument/2006/relationships/hyperlink" Target="https://jira.its-sib.ru/issues/?jql=issue%20in%20(TECHWIM-3676)" TargetMode="External" Id="rId520" /><Relationship Type="http://schemas.openxmlformats.org/officeDocument/2006/relationships/hyperlink" Target="https://jira.its-sib.ru/issues/?jql=issue%20in%20(TECHWIM-3693)" TargetMode="External" Id="rId521" /><Relationship Type="http://schemas.openxmlformats.org/officeDocument/2006/relationships/hyperlink" Target="https://jira.its-sib.ru/issues/?jql=issue%20in%20(TECHWIM-3693)" TargetMode="External" Id="rId522" /><Relationship Type="http://schemas.openxmlformats.org/officeDocument/2006/relationships/hyperlink" Target="https://jira.its-sib.ru/issues/?jql=issue%20in%20(TECHWIM-3693)" TargetMode="External" Id="rId523" /><Relationship Type="http://schemas.openxmlformats.org/officeDocument/2006/relationships/hyperlink" Target="https://jira.its-sib.ru/issues/?jql=issue%20in%20(TECHWIM-3693)" TargetMode="External" Id="rId524" /><Relationship Type="http://schemas.openxmlformats.org/officeDocument/2006/relationships/hyperlink" Target="https://jira.its-sib.ru/issues/?jql=issue%20in%20(TECHFVF-75)" TargetMode="External" Id="rId525" /><Relationship Type="http://schemas.openxmlformats.org/officeDocument/2006/relationships/hyperlink" Target="https://jira.its-sib.ru/issues/?jql=issue%20in%20(TECHFVF-83,TECHFVF-82,TECHFVF-81)" TargetMode="External" Id="rId526" /><Relationship Type="http://schemas.openxmlformats.org/officeDocument/2006/relationships/hyperlink" Target="https://jira.its-sib.ru/issues/?jql=issue%20in%20(TECHFVF-81)" TargetMode="External" Id="rId527" /><Relationship Type="http://schemas.openxmlformats.org/officeDocument/2006/relationships/hyperlink" Target="https://jira.its-sib.ru/issues/?jql=issue%20in%20(TECHFVF-81)" TargetMode="External" Id="rId528" /><Relationship Type="http://schemas.openxmlformats.org/officeDocument/2006/relationships/hyperlink" Target="https://jira.its-sib.ru/issues/?jql=issue%20in%20(TECHFVF-81)" TargetMode="External" Id="rId529" /><Relationship Type="http://schemas.openxmlformats.org/officeDocument/2006/relationships/hyperlink" Target="https://jira.its-sib.ru/issues/?jql=issue%20in%20(TECHFVF-81)" TargetMode="External" Id="rId530" /><Relationship Type="http://schemas.openxmlformats.org/officeDocument/2006/relationships/hyperlink" Target="https://jira.its-sib.ru/issues/?jql=issue%20in%20(TECHFVF-81)" TargetMode="External" Id="rId531" /><Relationship Type="http://schemas.openxmlformats.org/officeDocument/2006/relationships/hyperlink" Target="https://jira.its-sib.ru/issues/?jql=issue%20in%20(TECHFVF-81)" TargetMode="External" Id="rId532" /><Relationship Type="http://schemas.openxmlformats.org/officeDocument/2006/relationships/hyperlink" Target="https://jira.its-sib.ru/issues/?jql=issue%20in%20(TECHFVF-81)" TargetMode="External" Id="rId533" /><Relationship Type="http://schemas.openxmlformats.org/officeDocument/2006/relationships/hyperlink" Target="https://jira.its-sib.ru/issues/?jql=issue%20in%20(TECHFVF-81)" TargetMode="External" Id="rId534" /><Relationship Type="http://schemas.openxmlformats.org/officeDocument/2006/relationships/hyperlink" Target="https://jira.its-sib.ru/issues/?jql=issue%20in%20(TECHFVF-81)" TargetMode="External" Id="rId535" /><Relationship Type="http://schemas.openxmlformats.org/officeDocument/2006/relationships/hyperlink" Target="https://jira.its-sib.ru/issues/?jql=issue%20in%20(TECHFVF-81)" TargetMode="External" Id="rId536" /><Relationship Type="http://schemas.openxmlformats.org/officeDocument/2006/relationships/hyperlink" Target="https://jira.its-sib.ru/issues/?jql=issue%20in%20(TECHFVF-81)" TargetMode="External" Id="rId537" /><Relationship Type="http://schemas.openxmlformats.org/officeDocument/2006/relationships/hyperlink" Target="https://jira.its-sib.ru/issues/?jql=issue%20in%20(TECHFVF-81)" TargetMode="External" Id="rId538" /><Relationship Type="http://schemas.openxmlformats.org/officeDocument/2006/relationships/hyperlink" Target="https://jira.its-sib.ru/issues/?jql=issue%20in%20(TECHFVF-81)" TargetMode="External" Id="rId539" /><Relationship Type="http://schemas.openxmlformats.org/officeDocument/2006/relationships/hyperlink" Target="https://jira.its-sib.ru/issues/?jql=issue%20in%20(TECHWIM-3752)" TargetMode="External" Id="rId540" /><Relationship Type="http://schemas.openxmlformats.org/officeDocument/2006/relationships/hyperlink" Target="https://jira.its-sib.ru/issues/?jql=issue%20in%20(TECHWIM-3502)" TargetMode="External" Id="rId541" /><Relationship Type="http://schemas.openxmlformats.org/officeDocument/2006/relationships/hyperlink" Target="https://jira.its-sib.ru/issues/?jql=issue%20in%20(TECHWIM-3473)" TargetMode="External" Id="rId542" /><Relationship Type="http://schemas.openxmlformats.org/officeDocument/2006/relationships/hyperlink" Target="https://jira.its-sib.ru/issues/?jql=issue%20in%20(TECHWIM-3473)" TargetMode="External" Id="rId543" /><Relationship Type="http://schemas.openxmlformats.org/officeDocument/2006/relationships/hyperlink" Target="https://jira.its-sib.ru/issues/?jql=issue%20in%20(TECHWIM-3473)" TargetMode="External" Id="rId544" /><Relationship Type="http://schemas.openxmlformats.org/officeDocument/2006/relationships/hyperlink" Target="https://jira.its-sib.ru/issues/?jql=issue%20in%20(TECHWIM-3473)" TargetMode="External" Id="rId545" /><Relationship Type="http://schemas.openxmlformats.org/officeDocument/2006/relationships/hyperlink" Target="https://jira.its-sib.ru/issues/?jql=issue%20in%20(TECHWIM-3473)" TargetMode="External" Id="rId546" /><Relationship Type="http://schemas.openxmlformats.org/officeDocument/2006/relationships/hyperlink" Target="https://jira.its-sib.ru/issues/?jql=issue%20in%20(TECHWIM-3473)" TargetMode="External" Id="rId547" /><Relationship Type="http://schemas.openxmlformats.org/officeDocument/2006/relationships/hyperlink" Target="https://jira.its-sib.ru/issues/?jql=issue%20in%20(TECHWIM-3473)" TargetMode="External" Id="rId548" /><Relationship Type="http://schemas.openxmlformats.org/officeDocument/2006/relationships/hyperlink" Target="https://jira.its-sib.ru/issues/?jql=issue%20in%20(TECHWIM-3473)" TargetMode="External" Id="rId549" /><Relationship Type="http://schemas.openxmlformats.org/officeDocument/2006/relationships/hyperlink" Target="https://jira.its-sib.ru/issues/?jql=issue%20in%20(TECHWIM-3473)" TargetMode="External" Id="rId550" /><Relationship Type="http://schemas.openxmlformats.org/officeDocument/2006/relationships/hyperlink" Target="https://jira.its-sib.ru/issues/?jql=issue%20in%20(TECHWIM-3473)" TargetMode="External" Id="rId551" /><Relationship Type="http://schemas.openxmlformats.org/officeDocument/2006/relationships/hyperlink" Target="https://jira.its-sib.ru/issues/?jql=issue%20in%20(TECHWIM-3473)" TargetMode="External" Id="rId552" /><Relationship Type="http://schemas.openxmlformats.org/officeDocument/2006/relationships/hyperlink" Target="https://jira.its-sib.ru/issues/?jql=issue%20in%20(TECHWIM-3473)" TargetMode="External" Id="rId553" /><Relationship Type="http://schemas.openxmlformats.org/officeDocument/2006/relationships/hyperlink" Target="https://jira.its-sib.ru/issues/?jql=issue%20in%20(TECHWIM-3473)" TargetMode="External" Id="rId554" /><Relationship Type="http://schemas.openxmlformats.org/officeDocument/2006/relationships/hyperlink" Target="https://jira.its-sib.ru/issues/?jql=issue%20in%20(TECHWIM-3473)" TargetMode="External" Id="rId555" /><Relationship Type="http://schemas.openxmlformats.org/officeDocument/2006/relationships/hyperlink" Target="https://jira.its-sib.ru/issues/?jql=issue%20in%20(TECHWIM-3473)" TargetMode="External" Id="rId556" /><Relationship Type="http://schemas.openxmlformats.org/officeDocument/2006/relationships/hyperlink" Target="https://jira.its-sib.ru/issues/?jql=issue%20in%20(TECHWIM-3508)" TargetMode="External" Id="rId557" /><Relationship Type="http://schemas.openxmlformats.org/officeDocument/2006/relationships/hyperlink" Target="https://jira.its-sib.ru/issues/?jql=issue%20in%20(TECHWIM-3539)" TargetMode="External" Id="rId558" /><Relationship Type="http://schemas.openxmlformats.org/officeDocument/2006/relationships/hyperlink" Target="https://jira.its-sib.ru/issues/?jql=issue%20in%20(TECHWIM-3657)" TargetMode="External" Id="rId559" /><Relationship Type="http://schemas.openxmlformats.org/officeDocument/2006/relationships/hyperlink" Target="https://jira.its-sib.ru/issues/?jql=issue%20in%20(TECHWIM-3692)" TargetMode="External" Id="rId560" /><Relationship Type="http://schemas.openxmlformats.org/officeDocument/2006/relationships/hyperlink" Target="https://jira.its-sib.ru/issues/?jql=issue%20in%20(TECHWIM-3692)" TargetMode="External" Id="rId561" /><Relationship Type="http://schemas.openxmlformats.org/officeDocument/2006/relationships/hyperlink" Target="https://jira.its-sib.ru/issues/?jql=issue%20in%20(TECHWIM-3692)" TargetMode="External" Id="rId562" /><Relationship Type="http://schemas.openxmlformats.org/officeDocument/2006/relationships/hyperlink" Target="https://jira.its-sib.ru/issues/?jql=issue%20in%20(TECHWIM-3692)" TargetMode="External" Id="rId563" /><Relationship Type="http://schemas.openxmlformats.org/officeDocument/2006/relationships/hyperlink" Target="https://jira.its-sib.ru/issues/?jql=issue%20in%20(TECHWIM-3636)" TargetMode="External" Id="rId564" /><Relationship Type="http://schemas.openxmlformats.org/officeDocument/2006/relationships/hyperlink" Target="https://jira.its-sib.ru/issues/?jql=issue%20in%20(TECHWIM-3490,TECHWIM-3484)" TargetMode="External" Id="rId565" /><Relationship Type="http://schemas.openxmlformats.org/officeDocument/2006/relationships/hyperlink" Target="https://jira.its-sib.ru/issues/?jql=issue%20in%20(TECHWIM-3486,TECHWIM-3485,TECHWIM-3470)" TargetMode="External" Id="rId566" /><Relationship Type="http://schemas.openxmlformats.org/officeDocument/2006/relationships/hyperlink" Target="https://jira.its-sib.ru/issues/?jql=issue%20in%20(TECHWIM-3621)" TargetMode="External" Id="rId567" /><Relationship Type="http://schemas.openxmlformats.org/officeDocument/2006/relationships/hyperlink" Target="https://jira.its-sib.ru/issues/?jql=issue%20in%20(TECHWIM-3657)" TargetMode="External" Id="rId568" /><Relationship Type="http://schemas.openxmlformats.org/officeDocument/2006/relationships/hyperlink" Target="https://jira.its-sib.ru/issues/?jql=issue%20in%20(DOCCORP-22098)" TargetMode="External" Id="rId569" /><Relationship Type="http://schemas.openxmlformats.org/officeDocument/2006/relationships/hyperlink" Target="https://jira.its-sib.ru/issues/?jql=issue%20in%20(TECHWIM-3496)" TargetMode="External" Id="rId570" /><Relationship Type="http://schemas.openxmlformats.org/officeDocument/2006/relationships/hyperlink" Target="https://jira.its-sib.ru/issues/?jql=issue%20in%20(TECHWIM-3495,TECHWIM-3417,TECHWIM-3416)" TargetMode="External" Id="rId571" /><Relationship Type="http://schemas.openxmlformats.org/officeDocument/2006/relationships/hyperlink" Target="https://jira.its-sib.ru/issues/?jql=issue%20in%20(TECHWIM-3417,TECHWIM-3416)" TargetMode="External" Id="rId572" /><Relationship Type="http://schemas.openxmlformats.org/officeDocument/2006/relationships/hyperlink" Target="https://jira.its-sib.ru/issues/?jql=issue%20in%20(TECHWIM-3417,TECHWIM-3416)" TargetMode="External" Id="rId573" /><Relationship Type="http://schemas.openxmlformats.org/officeDocument/2006/relationships/hyperlink" Target="https://jira.its-sib.ru/issues/?jql=issue%20in%20(TECHWIM-3536,TECHWIM-3535,TECHWIM-3417,TECHWIM-3416)" TargetMode="External" Id="rId574" /><Relationship Type="http://schemas.openxmlformats.org/officeDocument/2006/relationships/hyperlink" Target="https://jira.its-sib.ru/issues/?jql=issue%20in%20(TECHWIM-3571,TECHWIM-3536,TECHWIM-3535)" TargetMode="External" Id="rId575" /><Relationship Type="http://schemas.openxmlformats.org/officeDocument/2006/relationships/hyperlink" Target="https://jira.its-sib.ru/issues/?jql=issue%20in%20(TECHWIM-3571,TECHWIM-3536,TECHWIM-3535)" TargetMode="External" Id="rId576" /><Relationship Type="http://schemas.openxmlformats.org/officeDocument/2006/relationships/hyperlink" Target="https://jira.its-sib.ru/issues/?jql=issue%20in%20(TECHWIM-3571,TECHWIM-3536,TECHWIM-3535)" TargetMode="External" Id="rId577" /><Relationship Type="http://schemas.openxmlformats.org/officeDocument/2006/relationships/hyperlink" Target="https://jira.its-sib.ru/issues/?jql=issue%20in%20(TECHWIM-3571,TECHWIM-3536,TECHWIM-3535)" TargetMode="External" Id="rId578" /><Relationship Type="http://schemas.openxmlformats.org/officeDocument/2006/relationships/hyperlink" Target="https://jira.its-sib.ru/issues/?jql=issue%20in%20(TECHWIM-3571,TECHWIM-3536,TECHWIM-3535)" TargetMode="External" Id="rId579" /><Relationship Type="http://schemas.openxmlformats.org/officeDocument/2006/relationships/hyperlink" Target="https://jira.its-sib.ru/issues/?jql=issue%20in%20(TECHWIM-3571,TECHWIM-3536,TECHWIM-3535)" TargetMode="External" Id="rId580" /><Relationship Type="http://schemas.openxmlformats.org/officeDocument/2006/relationships/hyperlink" Target="https://jira.its-sib.ru/issues/?jql=issue%20in%20(TECHWIM-3571,TECHWIM-3536,TECHWIM-3535)" TargetMode="External" Id="rId581" /><Relationship Type="http://schemas.openxmlformats.org/officeDocument/2006/relationships/hyperlink" Target="https://jira.its-sib.ru/issues/?jql=issue%20in%20(TECHWIM-3536,TECHWIM-3535)" TargetMode="External" Id="rId582" /><Relationship Type="http://schemas.openxmlformats.org/officeDocument/2006/relationships/hyperlink" Target="https://jira.its-sib.ru/issues/?jql=issue%20in%20(TECHWIM-3536,TECHWIM-3535)" TargetMode="External" Id="rId583" /><Relationship Type="http://schemas.openxmlformats.org/officeDocument/2006/relationships/hyperlink" Target="https://jira.its-sib.ru/issues/?jql=issue%20in%20(TECHWIM-3536,TECHWIM-3535)" TargetMode="External" Id="rId584" /><Relationship Type="http://schemas.openxmlformats.org/officeDocument/2006/relationships/hyperlink" Target="https://jira.its-sib.ru/issues/?jql=issue%20in%20(TECHWIM-3536,TECHWIM-3535)" TargetMode="External" Id="rId585" /><Relationship Type="http://schemas.openxmlformats.org/officeDocument/2006/relationships/hyperlink" Target="https://jira.its-sib.ru/issues/?jql=issue%20in%20(TECHWIM-3483)" TargetMode="External" Id="rId586" /><Relationship Type="http://schemas.openxmlformats.org/officeDocument/2006/relationships/hyperlink" Target="https://jira.its-sib.ru/issues/?jql=issue%20in%20(TECHWIM-3619,TECHWIM-3618)" TargetMode="External" Id="rId587" /><Relationship Type="http://schemas.openxmlformats.org/officeDocument/2006/relationships/hyperlink" Target="https://jira.its-sib.ru/issues/?jql=issue%20in%20(TECHWIM-3465)" TargetMode="External" Id="rId588" /><Relationship Type="http://schemas.openxmlformats.org/officeDocument/2006/relationships/hyperlink" Target="https://jira.its-sib.ru/issues/?jql=issue%20in%20(TECHWIM-3208,TECHWIM-2056)" TargetMode="External" Id="rId589" /><Relationship Type="http://schemas.openxmlformats.org/officeDocument/2006/relationships/hyperlink" Target="https://jira.its-sib.ru/issues/?jql=issue%20in%20(TECHWIM-3208,TECHWIM-2056)" TargetMode="External" Id="rId590" /><Relationship Type="http://schemas.openxmlformats.org/officeDocument/2006/relationships/hyperlink" Target="https://jira.its-sib.ru/issues/?jql=issue%20in%20(TECHWIM-3208,TECHWIM-2056)" TargetMode="External" Id="rId591" /><Relationship Type="http://schemas.openxmlformats.org/officeDocument/2006/relationships/hyperlink" Target="https://jira.its-sib.ru/issues/?jql=issue%20in%20(TECHWIM-3208,TECHWIM-2056)" TargetMode="External" Id="rId592" /><Relationship Type="http://schemas.openxmlformats.org/officeDocument/2006/relationships/hyperlink" Target="https://jira.its-sib.ru/issues/?jql=issue%20in%20(TECHWIM-3539,TECHWIM-3208,TECHWIM-2056)" TargetMode="External" Id="rId593" /><Relationship Type="http://schemas.openxmlformats.org/officeDocument/2006/relationships/hyperlink" Target="https://jira.its-sib.ru/issues/?jql=issue%20in%20(TECHWIM-3208,TECHWIM-2056)" TargetMode="External" Id="rId594" /><Relationship Type="http://schemas.openxmlformats.org/officeDocument/2006/relationships/hyperlink" Target="https://jira.its-sib.ru/issues/?jql=issue%20in%20(TECHWIM-3208,TECHWIM-2056)" TargetMode="External" Id="rId595" /><Relationship Type="http://schemas.openxmlformats.org/officeDocument/2006/relationships/hyperlink" Target="https://jira.its-sib.ru/issues/?jql=issue%20in%20(TECHWIM-3208,TECHWIM-2056)" TargetMode="External" Id="rId596" /><Relationship Type="http://schemas.openxmlformats.org/officeDocument/2006/relationships/hyperlink" Target="https://jira.its-sib.ru/issues/?jql=issue%20in%20(TECHWIM-3208,TECHWIM-2056)" TargetMode="External" Id="rId597" /><Relationship Type="http://schemas.openxmlformats.org/officeDocument/2006/relationships/hyperlink" Target="https://jira.its-sib.ru/issues/?jql=issue%20in%20(TECHWIM-3208,TECHWIM-2056)" TargetMode="External" Id="rId598" /><Relationship Type="http://schemas.openxmlformats.org/officeDocument/2006/relationships/hyperlink" Target="https://jira.its-sib.ru/issues/?jql=issue%20in%20(TECHWIM-3208,TECHWIM-2056)" TargetMode="External" Id="rId599" /><Relationship Type="http://schemas.openxmlformats.org/officeDocument/2006/relationships/hyperlink" Target="https://jira.its-sib.ru/issues/?jql=issue%20in%20(TECHWIM-3208,TECHWIM-2056)" TargetMode="External" Id="rId600" /><Relationship Type="http://schemas.openxmlformats.org/officeDocument/2006/relationships/hyperlink" Target="https://jira.its-sib.ru/issues/?jql=issue%20in%20(TECHWIM-3208,TECHWIM-2056)" TargetMode="External" Id="rId601" /><Relationship Type="http://schemas.openxmlformats.org/officeDocument/2006/relationships/hyperlink" Target="https://jira.its-sib.ru/issues/?jql=issue%20in%20(TECHWIM-3208,TECHWIM-2056)" TargetMode="External" Id="rId602" /><Relationship Type="http://schemas.openxmlformats.org/officeDocument/2006/relationships/hyperlink" Target="https://jira.its-sib.ru/issues/?jql=issue%20in%20(TECHWIM-2056)" TargetMode="External" Id="rId603" /><Relationship Type="http://schemas.openxmlformats.org/officeDocument/2006/relationships/hyperlink" Target="https://jira.its-sib.ru/issues/?jql=issue%20in%20(TECHWIM-3534)" TargetMode="External" Id="rId604" /><Relationship Type="http://schemas.openxmlformats.org/officeDocument/2006/relationships/hyperlink" Target="https://jira.its-sib.ru/issues/?jql=issue%20in%20(TECHWIM-3534)" TargetMode="External" Id="rId605" /><Relationship Type="http://schemas.openxmlformats.org/officeDocument/2006/relationships/hyperlink" Target="https://jira.its-sib.ru/issues/?jql=issue%20in%20(TECHWIM-3553)" TargetMode="External" Id="rId606" /><Relationship Type="http://schemas.openxmlformats.org/officeDocument/2006/relationships/hyperlink" Target="https://jira.its-sib.ru/issues/?jql=issue%20in%20(TECHWIM-3553)" TargetMode="External" Id="rId607" /><Relationship Type="http://schemas.openxmlformats.org/officeDocument/2006/relationships/hyperlink" Target="https://jira.its-sib.ru/issues/?jql=issue%20in%20(TECHWIM-3385)" TargetMode="External" Id="rId608" /><Relationship Type="http://schemas.openxmlformats.org/officeDocument/2006/relationships/hyperlink" Target="https://jira.its-sib.ru/issues/?jql=issue%20in%20(TECHWIM-3385)" TargetMode="External" Id="rId609" /><Relationship Type="http://schemas.openxmlformats.org/officeDocument/2006/relationships/hyperlink" Target="https://jira.its-sib.ru/issues/?jql=issue%20in%20(TECHWIM-3385)" TargetMode="External" Id="rId610" /><Relationship Type="http://schemas.openxmlformats.org/officeDocument/2006/relationships/hyperlink" Target="https://jira.its-sib.ru/issues/?jql=issue%20in%20(TECHWIM-3385)" TargetMode="External" Id="rId611" /><Relationship Type="http://schemas.openxmlformats.org/officeDocument/2006/relationships/hyperlink" Target="https://jira.its-sib.ru/issues/?jql=issue%20in%20(TECHWIM-3385)" TargetMode="External" Id="rId612" /><Relationship Type="http://schemas.openxmlformats.org/officeDocument/2006/relationships/hyperlink" Target="https://jira.its-sib.ru/issues/?jql=issue%20in%20(TECHWIM-3385)" TargetMode="External" Id="rId613" /><Relationship Type="http://schemas.openxmlformats.org/officeDocument/2006/relationships/hyperlink" Target="https://jira.its-sib.ru/issues/?jql=issue%20in%20(TECHWIM-3581)" TargetMode="External" Id="rId614" /><Relationship Type="http://schemas.openxmlformats.org/officeDocument/2006/relationships/hyperlink" Target="https://jira.its-sib.ru/issues/?jql=issue%20in%20(TECHWIM-3581)" TargetMode="External" Id="rId615" /><Relationship Type="http://schemas.openxmlformats.org/officeDocument/2006/relationships/hyperlink" Target="https://jira.its-sib.ru/issues/?jql=issue%20in%20(TECHWIM-3656)" TargetMode="External" Id="rId616" /><Relationship Type="http://schemas.openxmlformats.org/officeDocument/2006/relationships/hyperlink" Target="https://jira.its-sib.ru/issues/?jql=issue%20in%20(TECHWIM-3656)" TargetMode="External" Id="rId617" /><Relationship Type="http://schemas.openxmlformats.org/officeDocument/2006/relationships/hyperlink" Target="https://jira.its-sib.ru/issues/?jql=issue%20in%20(TECHWIM-3632)" TargetMode="External" Id="rId618" /><Relationship Type="http://schemas.openxmlformats.org/officeDocument/2006/relationships/hyperlink" Target="https://jira.its-sib.ru/issues/?jql=issue%20in%20(TECHWIM-3472)" TargetMode="External" Id="rId619" /><Relationship Type="http://schemas.openxmlformats.org/officeDocument/2006/relationships/hyperlink" Target="https://jira.its-sib.ru/issues/?jql=issue%20in%20(TECHWIM-3472)" TargetMode="External" Id="rId620" /><Relationship Type="http://schemas.openxmlformats.org/officeDocument/2006/relationships/hyperlink" Target="https://jira.its-sib.ru/issues/?jql=issue%20in%20(TECHWIM-3472)" TargetMode="External" Id="rId621" /><Relationship Type="http://schemas.openxmlformats.org/officeDocument/2006/relationships/hyperlink" Target="https://jira.its-sib.ru/issues/?jql=issue%20in%20(TECHWIM-3472)" TargetMode="External" Id="rId622" /><Relationship Type="http://schemas.openxmlformats.org/officeDocument/2006/relationships/hyperlink" Target="https://jira.its-sib.ru/issues/?jql=issue%20in%20(DOCCORP-22412)" TargetMode="External" Id="rId623" /><Relationship Type="http://schemas.openxmlformats.org/officeDocument/2006/relationships/hyperlink" Target="https://jira.its-sib.ru/issues/?jql=issue%20in%20(DOCCORP-22427)" TargetMode="External" Id="rId624" /><Relationship Type="http://schemas.openxmlformats.org/officeDocument/2006/relationships/hyperlink" Target="https://jira.its-sib.ru/issues/?jql=issue%20in%20(DOCCORP-22427)" TargetMode="External" Id="rId625" /><Relationship Type="http://schemas.openxmlformats.org/officeDocument/2006/relationships/hyperlink" Target="https://jira.its-sib.ru/issues/?jql=issue%20in%20(TECHWIM-3550,DOCCORP-22427,TECHWIM-3549,DOCCORP-22427,TECHWIM-3548,DOCCORP-22427)" TargetMode="External" Id="rId626" /><Relationship Type="http://schemas.openxmlformats.org/officeDocument/2006/relationships/hyperlink" Target="https://jira.its-sib.ru/issues/?jql=issue%20in%20(TECHWIM-3549,DOCCORP-22427,TECHWIM-3548,DOCCORP-22427)" TargetMode="External" Id="rId627" /><Relationship Type="http://schemas.openxmlformats.org/officeDocument/2006/relationships/hyperlink" Target="https://jira.its-sib.ru/issues/?jql=issue%20in%20(TECHWIM-3549,DOCCORP-22427,TECHWIM-3548,DOCCORP-22427)" TargetMode="External" Id="rId628" /><Relationship Type="http://schemas.openxmlformats.org/officeDocument/2006/relationships/hyperlink" Target="https://jira.its-sib.ru/issues/?jql=issue%20in%20(TECHWIM-3549,DOCCORP-22427,TECHWIM-3548,DOCCORP-22427)" TargetMode="External" Id="rId629" /><Relationship Type="http://schemas.openxmlformats.org/officeDocument/2006/relationships/hyperlink" Target="https://jira.its-sib.ru/issues/?jql=issue%20in%20(TECHWIM-3549,DOCCORP-22427,TECHWIM-3548,DOCCORP-22427)" TargetMode="External" Id="rId630" /><Relationship Type="http://schemas.openxmlformats.org/officeDocument/2006/relationships/hyperlink" Target="https://jira.its-sib.ru/issues/?jql=issue%20in%20(TECHWIM-3549,DOCCORP-22427,TECHWIM-3548,DOCCORP-22427)" TargetMode="External" Id="rId631" /><Relationship Type="http://schemas.openxmlformats.org/officeDocument/2006/relationships/hyperlink" Target="https://jira.its-sib.ru/issues/?jql=issue%20in%20(TECHWIM-3549,DOCCORP-22427,TECHWIM-3548,DOCCORP-22427)" TargetMode="External" Id="rId632" /><Relationship Type="http://schemas.openxmlformats.org/officeDocument/2006/relationships/hyperlink" Target="https://jira.its-sib.ru/issues/?jql=issue%20in%20(TECHWIM-3549,DOCCORP-22427,TECHWIM-3548,DOCCORP-22427)" TargetMode="External" Id="rId633" /><Relationship Type="http://schemas.openxmlformats.org/officeDocument/2006/relationships/hyperlink" Target="https://jira.its-sib.ru/issues/?jql=issue%20in%20(TECHWIM-3549,DOCCORP-22427,TECHWIM-3548,DOCCORP-22427)" TargetMode="External" Id="rId634" /><Relationship Type="http://schemas.openxmlformats.org/officeDocument/2006/relationships/hyperlink" Target="https://jira.its-sib.ru/issues/?jql=issue%20in%20(TECHWIM-3549,DOCCORP-22427,TECHWIM-3548,DOCCORP-22427)" TargetMode="External" Id="rId635" /><Relationship Type="http://schemas.openxmlformats.org/officeDocument/2006/relationships/hyperlink" Target="https://jira.its-sib.ru/issues/?jql=issue%20in%20(TECHWIM-3549,DOCCORP-22427,TECHWIM-3548,DOCCORP-22427)" TargetMode="External" Id="rId636" /><Relationship Type="http://schemas.openxmlformats.org/officeDocument/2006/relationships/hyperlink" Target="https://jira.its-sib.ru/issues/?jql=issue%20in%20(TECHWIM-3549,DOCCORP-22427,TECHWIM-3548,DOCCORP-22427)" TargetMode="External" Id="rId637" /><Relationship Type="http://schemas.openxmlformats.org/officeDocument/2006/relationships/hyperlink" Target="https://jira.its-sib.ru/issues/?jql=issue%20in%20(TECHWIM-3549,DOCCORP-22427,TECHWIM-3548,DOCCORP-22427)" TargetMode="External" Id="rId638" /><Relationship Type="http://schemas.openxmlformats.org/officeDocument/2006/relationships/hyperlink" Target="https://jira.its-sib.ru/issues/?jql=issue%20in%20(TECHWIM-3549,DOCCORP-22427,TECHWIM-3548,DOCCORP-22427)" TargetMode="External" Id="rId639" /><Relationship Type="http://schemas.openxmlformats.org/officeDocument/2006/relationships/hyperlink" Target="https://jira.its-sib.ru/issues/?jql=issue%20in%20(TECHWIM-3549,DOCCORP-22427,TECHWIM-3548,DOCCORP-22427)" TargetMode="External" Id="rId640" /><Relationship Type="http://schemas.openxmlformats.org/officeDocument/2006/relationships/hyperlink" Target="https://jira.its-sib.ru/issues/?jql=issue%20in%20(TECHWIM-3549,DOCCORP-22427,TECHWIM-3548,DOCCORP-22427)" TargetMode="External" Id="rId641" /><Relationship Type="http://schemas.openxmlformats.org/officeDocument/2006/relationships/hyperlink" Target="https://jira.its-sib.ru/issues/?jql=issue%20in%20(TECHWIM-3549,DOCCORP-22427,TECHWIM-3548,DOCCORP-22427)" TargetMode="External" Id="rId642" /><Relationship Type="http://schemas.openxmlformats.org/officeDocument/2006/relationships/hyperlink" Target="https://jira.its-sib.ru/issues/?jql=issue%20in%20(TECHWIM-3549,DOCCORP-22728,TECHWIM-3548,DOCCORP-22728)" TargetMode="External" Id="rId643" /><Relationship Type="http://schemas.openxmlformats.org/officeDocument/2006/relationships/hyperlink" Target="https://jira.its-sib.ru/issues/?jql=issue%20in%20(TECHWIM-3549,DOCCORP-22728,TECHWIM-3548,DOCCORP-22728)" TargetMode="External" Id="rId644" /><Relationship Type="http://schemas.openxmlformats.org/officeDocument/2006/relationships/hyperlink" Target="https://jira.its-sib.ru/issues/?jql=issue%20in%20(TECHWIM-3549,DOCCORP-22728,TECHWIM-3548,DOCCORP-22728)" TargetMode="External" Id="rId645" /><Relationship Type="http://schemas.openxmlformats.org/officeDocument/2006/relationships/hyperlink" Target="https://jira.its-sib.ru/issues/?jql=issue%20in%20(TECHWIM-3549,DOCCORP-22728,TECHWIM-3548,DOCCORP-22728)" TargetMode="External" Id="rId646" /><Relationship Type="http://schemas.openxmlformats.org/officeDocument/2006/relationships/hyperlink" Target="https://jira.its-sib.ru/issues/?jql=issue%20in%20(TECHWIM-3549,DOCCORP-22728,TECHWIM-3548,DOCCORP-22728)" TargetMode="External" Id="rId647" /><Relationship Type="http://schemas.openxmlformats.org/officeDocument/2006/relationships/hyperlink" Target="https://jira.its-sib.ru/issues/?jql=issue%20in%20(TECHWIM-3549,DOCCORP-22728,TECHWIM-3548,DOCCORP-22728)" TargetMode="External" Id="rId648" /><Relationship Type="http://schemas.openxmlformats.org/officeDocument/2006/relationships/hyperlink" Target="https://jira.its-sib.ru/issues/?jql=issue%20in%20(TECHWIM-3505,DOCCORP-22429)" TargetMode="External" Id="rId649" /><Relationship Type="http://schemas.openxmlformats.org/officeDocument/2006/relationships/hyperlink" Target="https://jira.its-sib.ru/issues/?jql=issue%20in%20(TECHWIM-3518,TECHWIM-3505)" TargetMode="External" Id="rId650" /><Relationship Type="http://schemas.openxmlformats.org/officeDocument/2006/relationships/hyperlink" Target="https://jira.its-sib.ru/issues/?jql=issue%20in%20(TECHWIM-3518)" TargetMode="External" Id="rId651" /><Relationship Type="http://schemas.openxmlformats.org/officeDocument/2006/relationships/hyperlink" Target="https://jira.its-sib.ru/issues/?jql=issue%20in%20(TECHWIM-3480)" TargetMode="External" Id="rId652" /><Relationship Type="http://schemas.openxmlformats.org/officeDocument/2006/relationships/hyperlink" Target="https://jira.its-sib.ru/issues/?jql=issue%20in%20(TECHWIM-3509)" TargetMode="External" Id="rId653" /><Relationship Type="http://schemas.openxmlformats.org/officeDocument/2006/relationships/hyperlink" Target="https://jira.its-sib.ru/issues/?jql=issue%20in%20(TECHWIM-3729)" TargetMode="External" Id="rId654" /><Relationship Type="http://schemas.openxmlformats.org/officeDocument/2006/relationships/hyperlink" Target="https://jira.its-sib.ru/issues/?jql=issue%20in%20(TECHWIM-3729)" TargetMode="External" Id="rId655" /><Relationship Type="http://schemas.openxmlformats.org/officeDocument/2006/relationships/hyperlink" Target="https://jira.its-sib.ru/issues/?jql=issue%20in%20(TECHWIM-3504)" TargetMode="External" Id="rId656" /><Relationship Type="http://schemas.openxmlformats.org/officeDocument/2006/relationships/hyperlink" Target="https://jira.its-sib.ru/issues/?jql=issue%20in%20(TECHWIM-3504)" TargetMode="External" Id="rId657" /><Relationship Type="http://schemas.openxmlformats.org/officeDocument/2006/relationships/hyperlink" Target="https://jira.its-sib.ru/issues/?jql=issue%20in%20(TECHWIM-3683)" TargetMode="External" Id="rId658" /><Relationship Type="http://schemas.openxmlformats.org/officeDocument/2006/relationships/hyperlink" Target="https://jira.its-sib.ru/issues/?jql=issue%20in%20(TECHWIM-3684)" TargetMode="External" Id="rId659" /><Relationship Type="http://schemas.openxmlformats.org/officeDocument/2006/relationships/hyperlink" Target="https://jira.its-sib.ru/issues/?jql=issue%20in%20(TECHWIM-3547)" TargetMode="External" Id="rId660" /><Relationship Type="http://schemas.openxmlformats.org/officeDocument/2006/relationships/hyperlink" Target="https://jira.its-sib.ru/issues/?jql=issue%20in%20(TECHWIM-3651)" TargetMode="External" Id="rId661" /><Relationship Type="http://schemas.openxmlformats.org/officeDocument/2006/relationships/hyperlink" Target="https://jira.its-sib.ru/issues/?jql=issue%20in%20(TECHWIM-3651)" TargetMode="External" Id="rId662" /><Relationship Type="http://schemas.openxmlformats.org/officeDocument/2006/relationships/hyperlink" Target="https://jira.its-sib.ru/issues/?jql=issue%20in%20(TECHWIM-3651)" TargetMode="External" Id="rId663" /><Relationship Type="http://schemas.openxmlformats.org/officeDocument/2006/relationships/hyperlink" Target="https://jira.its-sib.ru/issues/?jql=issue%20in%20(TECHWIM-3651)" TargetMode="External" Id="rId664" /><Relationship Type="http://schemas.openxmlformats.org/officeDocument/2006/relationships/hyperlink" Target="https://jira.its-sib.ru/issues/?jql=issue%20in%20(TECHWIM-3613)" TargetMode="External" Id="rId665" /><Relationship Type="http://schemas.openxmlformats.org/officeDocument/2006/relationships/hyperlink" Target="https://jira.its-sib.ru/issues/?jql=issue%20in%20(TECHWIM-3728,DOCCORP-22768)" TargetMode="External" Id="rId666" /><Relationship Type="http://schemas.openxmlformats.org/officeDocument/2006/relationships/hyperlink" Target="https://jira.its-sib.ru/issues/?jql=issue%20in%20(TECHWIM-3739,TECHWIM-3728,DOCCORP-22793)" TargetMode="External" Id="rId667" /><Relationship Type="http://schemas.openxmlformats.org/officeDocument/2006/relationships/hyperlink" Target="https://jira.its-sib.ru/issues/?jql=issue%20in%20(TECHWIM-3739)" TargetMode="External" Id="rId668" /><Relationship Type="http://schemas.openxmlformats.org/officeDocument/2006/relationships/hyperlink" Target="https://jira.its-sib.ru/issues/?jql=issue%20in%20(TECHWIM-3380)" TargetMode="External" Id="rId669" /><Relationship Type="http://schemas.openxmlformats.org/officeDocument/2006/relationships/hyperlink" Target="https://jira.its-sib.ru/issues/?jql=issue%20in%20(TECHWIM-3380)" TargetMode="External" Id="rId670" /><Relationship Type="http://schemas.openxmlformats.org/officeDocument/2006/relationships/hyperlink" Target="https://jira.its-sib.ru/issues/?jql=issue%20in%20(TECHWIM-3380)" TargetMode="External" Id="rId671" /><Relationship Type="http://schemas.openxmlformats.org/officeDocument/2006/relationships/hyperlink" Target="https://jira.its-sib.ru/issues/?jql=issue%20in%20(TECHWIM-3701,TECHWIM-3700)" TargetMode="External" Id="rId672" /><Relationship Type="http://schemas.openxmlformats.org/officeDocument/2006/relationships/hyperlink" Target="https://jira.its-sib.ru/issues/?jql=issue%20in%20(TECHWIM-3701,TECHWIM-3700)" TargetMode="External" Id="rId673" /><Relationship Type="http://schemas.openxmlformats.org/officeDocument/2006/relationships/hyperlink" Target="https://jira.its-sib.ru/issues/?jql=issue%20in%20(TECHWIM-3701,TECHWIM-3700)" TargetMode="External" Id="rId674" /><Relationship Type="http://schemas.openxmlformats.org/officeDocument/2006/relationships/hyperlink" Target="https://jira.its-sib.ru/issues/?jql=issue%20in%20(TECHWIM-3701,TECHWIM-3700)" TargetMode="External" Id="rId675" /><Relationship Type="http://schemas.openxmlformats.org/officeDocument/2006/relationships/hyperlink" Target="https://jira.its-sib.ru/issues/?jql=issue%20in%20(TECHWIM-3491)" TargetMode="External" Id="rId676" /><Relationship Type="http://schemas.openxmlformats.org/officeDocument/2006/relationships/hyperlink" Target="https://jira.its-sib.ru/issues/?jql=issue%20in%20(TECHWIM-3736)" TargetMode="External" Id="rId677" /><Relationship Type="http://schemas.openxmlformats.org/officeDocument/2006/relationships/hyperlink" Target="https://jira.its-sib.ru/issues/?jql=issue%20in%20(TECHWIM-3740)" TargetMode="External" Id="rId678" /><Relationship Type="http://schemas.openxmlformats.org/officeDocument/2006/relationships/hyperlink" Target="https://jira.its-sib.ru/issues/?jql=issue%20in%20(TECHWIM-3477)" TargetMode="External" Id="rId679" /><Relationship Type="http://schemas.openxmlformats.org/officeDocument/2006/relationships/hyperlink" Target="https://jira.its-sib.ru/issues/?jql=issue%20in%20(TECHWIM-3603)" TargetMode="External" Id="rId680" /><Relationship Type="http://schemas.openxmlformats.org/officeDocument/2006/relationships/hyperlink" Target="https://jira.its-sib.ru/issues/?jql=issue%20in%20(TECHWIM-3603)" TargetMode="External" Id="rId681" /><Relationship Type="http://schemas.openxmlformats.org/officeDocument/2006/relationships/hyperlink" Target="https://jira.its-sib.ru/issues/?jql=issue%20in%20(TECHWIM-3603)" TargetMode="External" Id="rId682" /><Relationship Type="http://schemas.openxmlformats.org/officeDocument/2006/relationships/hyperlink" Target="https://jira.its-sib.ru/issues/?jql=issue%20in%20(TECHWIM-3603)" TargetMode="External" Id="rId683" /><Relationship Type="http://schemas.openxmlformats.org/officeDocument/2006/relationships/hyperlink" Target="https://jira.its-sib.ru/issues/?jql=issue%20in%20(TECHWIM-3603)" TargetMode="External" Id="rId684" /><Relationship Type="http://schemas.openxmlformats.org/officeDocument/2006/relationships/hyperlink" Target="https://jira.its-sib.ru/issues/?jql=issue%20in%20(TECHWIM-3744,TECHWIM-3743)" TargetMode="External" Id="rId685" /><Relationship Type="http://schemas.openxmlformats.org/officeDocument/2006/relationships/hyperlink" Target="https://jira.its-sib.ru/issues/?jql=issue%20in%20(TECHWIM-3452)" TargetMode="External" Id="rId686" /><Relationship Type="http://schemas.openxmlformats.org/officeDocument/2006/relationships/hyperlink" Target="https://jira.its-sib.ru/issues/?jql=issue%20in%20(TECHWIM-3452)" TargetMode="External" Id="rId687" /><Relationship Type="http://schemas.openxmlformats.org/officeDocument/2006/relationships/hyperlink" Target="https://jira.its-sib.ru/issues/?jql=issue%20in%20(TECHWIM-3520,TECHWIM-3452)" TargetMode="External" Id="rId688" /><Relationship Type="http://schemas.openxmlformats.org/officeDocument/2006/relationships/hyperlink" Target="https://jira.its-sib.ru/issues/?jql=issue%20in%20(TECHWIM-3452)" TargetMode="External" Id="rId689" /><Relationship Type="http://schemas.openxmlformats.org/officeDocument/2006/relationships/hyperlink" Target="https://jira.its-sib.ru/issues/?jql=issue%20in%20(TECHWIM-3654)" TargetMode="External" Id="rId690" /><Relationship Type="http://schemas.openxmlformats.org/officeDocument/2006/relationships/hyperlink" Target="https://jira.its-sib.ru/issues/?jql=issue%20in%20(TECHWIM-3702)" TargetMode="External" Id="rId691" /><Relationship Type="http://schemas.openxmlformats.org/officeDocument/2006/relationships/hyperlink" Target="https://jira.its-sib.ru/issues/?jql=issue%20in%20(TECHWIM-3515)" TargetMode="External" Id="rId692" /><Relationship Type="http://schemas.openxmlformats.org/officeDocument/2006/relationships/hyperlink" Target="https://jira.its-sib.ru/issues/?jql=issue%20in%20(TECHWIM-3515)" TargetMode="External" Id="rId693" /><Relationship Type="http://schemas.openxmlformats.org/officeDocument/2006/relationships/hyperlink" Target="https://jira.its-sib.ru/issues/?jql=issue%20in%20(TECHWIM-3515)" TargetMode="External" Id="rId694" /><Relationship Type="http://schemas.openxmlformats.org/officeDocument/2006/relationships/hyperlink" Target="https://jira.its-sib.ru/issues/?jql=issue%20in%20(TECHWIM-3515)" TargetMode="External" Id="rId695" /><Relationship Type="http://schemas.openxmlformats.org/officeDocument/2006/relationships/hyperlink" Target="https://jira.its-sib.ru/issues/?jql=issue%20in%20(TECHWIM-3515)" TargetMode="External" Id="rId696" /><Relationship Type="http://schemas.openxmlformats.org/officeDocument/2006/relationships/hyperlink" Target="https://jira.its-sib.ru/issues/?jql=issue%20in%20(TECHWIM-3515)" TargetMode="External" Id="rId697" /><Relationship Type="http://schemas.openxmlformats.org/officeDocument/2006/relationships/hyperlink" Target="https://jira.its-sib.ru/issues/?jql=issue%20in%20(TECHWIM-3515)" TargetMode="External" Id="rId698" /><Relationship Type="http://schemas.openxmlformats.org/officeDocument/2006/relationships/hyperlink" Target="https://jira.its-sib.ru/issues/?jql=issue%20in%20(TECHWIM-3515)" TargetMode="External" Id="rId699" /><Relationship Type="http://schemas.openxmlformats.org/officeDocument/2006/relationships/hyperlink" Target="https://jira.its-sib.ru/issues/?jql=issue%20in%20(TECHWIM-3515)" TargetMode="External" Id="rId700" /><Relationship Type="http://schemas.openxmlformats.org/officeDocument/2006/relationships/hyperlink" Target="https://jira.its-sib.ru/issues/?jql=issue%20in%20(TECHWIM-3737,TECHWIM-3515)" TargetMode="External" Id="rId701" /><Relationship Type="http://schemas.openxmlformats.org/officeDocument/2006/relationships/hyperlink" Target="https://jira.its-sib.ru/issues/?jql=issue%20in%20(TECHWIM-3737,TECHWIM-3515)" TargetMode="External" Id="rId702" /><Relationship Type="http://schemas.openxmlformats.org/officeDocument/2006/relationships/hyperlink" Target="https://jira.its-sib.ru/issues/?jql=issue%20in%20(TECHWIM-3532)" TargetMode="External" Id="rId703" /><Relationship Type="http://schemas.openxmlformats.org/officeDocument/2006/relationships/hyperlink" Target="https://jira.its-sib.ru/issues/?jql=issue%20in%20(TECHWIM-3546)" TargetMode="External" Id="rId704" /><Relationship Type="http://schemas.openxmlformats.org/officeDocument/2006/relationships/hyperlink" Target="https://jira.its-sib.ru/issues/?jql=issue%20in%20(TECHWIM-3555)" TargetMode="External" Id="rId705" /><Relationship Type="http://schemas.openxmlformats.org/officeDocument/2006/relationships/hyperlink" Target="https://jira.its-sib.ru/issues/?jql=issue%20in%20(TECHWIM-3555)" TargetMode="External" Id="rId706" /><Relationship Type="http://schemas.openxmlformats.org/officeDocument/2006/relationships/hyperlink" Target="https://jira.its-sib.ru/issues/?jql=issue%20in%20(TECHWIM-3555)" TargetMode="External" Id="rId707" /><Relationship Type="http://schemas.openxmlformats.org/officeDocument/2006/relationships/hyperlink" Target="https://jira.its-sib.ru/issues/?jql=issue%20in%20(TECHWIM-3555)" TargetMode="External" Id="rId708" /><Relationship Type="http://schemas.openxmlformats.org/officeDocument/2006/relationships/hyperlink" Target="https://jira.its-sib.ru/issues/?jql=issue%20in%20(TECHWIM-3714)" TargetMode="External" Id="rId709" /><Relationship Type="http://schemas.openxmlformats.org/officeDocument/2006/relationships/hyperlink" Target="https://jira.its-sib.ru/issues/?jql=issue%20in%20(TECHWIM-3748)" TargetMode="External" Id="rId710" /><Relationship Type="http://schemas.openxmlformats.org/officeDocument/2006/relationships/hyperlink" Target="https://jira.its-sib.ru/issues/?jql=issue%20in%20(TECHWIM-3745)" TargetMode="External" Id="rId711" /><Relationship Type="http://schemas.openxmlformats.org/officeDocument/2006/relationships/hyperlink" Target="https://jira.its-sib.ru/issues/?jql=issue%20in%20(DOCCORP-22396)" TargetMode="External" Id="rId712" /><Relationship Type="http://schemas.openxmlformats.org/officeDocument/2006/relationships/hyperlink" Target="https://jira.its-sib.ru/issues/?jql=issue%20in%20(DOCCORP-22396)" TargetMode="External" Id="rId713" /><Relationship Type="http://schemas.openxmlformats.org/officeDocument/2006/relationships/hyperlink" Target="https://jira.its-sib.ru/issues/?jql=issue%20in%20(SPAUTO-669,DOCCORP-22405)" TargetMode="External" Id="rId714" /><Relationship Type="http://schemas.openxmlformats.org/officeDocument/2006/relationships/hyperlink" Target="https://jira.its-sib.ru/issues/?jql=issue%20in%20(SPAUTO-669,DOCCORP-22405)" TargetMode="External" Id="rId715" /><Relationship Type="http://schemas.openxmlformats.org/officeDocument/2006/relationships/hyperlink" Target="https://jira.its-sib.ru/issues/?jql=issue%20in%20(SPAUTO-669,DOCCORP-22405)" TargetMode="External" Id="rId716" /><Relationship Type="http://schemas.openxmlformats.org/officeDocument/2006/relationships/hyperlink" Target="https://jira.its-sib.ru/issues/?jql=issue%20in%20(SPAUTO-669,DOCCORP-22405)" TargetMode="External" Id="rId717" /><Relationship Type="http://schemas.openxmlformats.org/officeDocument/2006/relationships/hyperlink" Target="https://jira.its-sib.ru/issues/?jql=issue%20in%20(SPAUTO-669,DOCCORP-22405)" TargetMode="External" Id="rId718" /><Relationship Type="http://schemas.openxmlformats.org/officeDocument/2006/relationships/hyperlink" Target="https://jira.its-sib.ru/issues/?jql=issue%20in%20(SPAUTO-669,DOCCORP-22405)" TargetMode="External" Id="rId719" /><Relationship Type="http://schemas.openxmlformats.org/officeDocument/2006/relationships/hyperlink" Target="https://jira.its-sib.ru/issues/?jql=issue%20in%20(SPAUTO-669,DOCCORP-22405)" TargetMode="External" Id="rId720" /><Relationship Type="http://schemas.openxmlformats.org/officeDocument/2006/relationships/hyperlink" Target="https://jira.its-sib.ru/issues/?jql=issue%20in%20(SPAUTO-669,DOCCORP-22405)" TargetMode="External" Id="rId721" /><Relationship Type="http://schemas.openxmlformats.org/officeDocument/2006/relationships/hyperlink" Target="https://jira.its-sib.ru/issues/?jql=issue%20in%20(SPAUTO-669,DOCCORP-22405)" TargetMode="External" Id="rId722" /><Relationship Type="http://schemas.openxmlformats.org/officeDocument/2006/relationships/hyperlink" Target="https://jira.its-sib.ru/issues/?jql=issue%20in%20(SPAUTO-669,DOCCORP-22405)" TargetMode="External" Id="rId723" /><Relationship Type="http://schemas.openxmlformats.org/officeDocument/2006/relationships/hyperlink" Target="https://jira.its-sib.ru/issues/?jql=issue%20in%20(SPAUTO-669,DOCCORP-22405)" TargetMode="External" Id="rId724" /><Relationship Type="http://schemas.openxmlformats.org/officeDocument/2006/relationships/hyperlink" Target="https://jira.its-sib.ru/issues/?jql=issue%20in%20(SPAUTO-669,DOCCORP-22405)" TargetMode="External" Id="rId725" /><Relationship Type="http://schemas.openxmlformats.org/officeDocument/2006/relationships/hyperlink" Target="https://jira.its-sib.ru/issues/?jql=issue%20in%20(SPAUTO-669,DOCCORP-22405)" TargetMode="External" Id="rId726" /><Relationship Type="http://schemas.openxmlformats.org/officeDocument/2006/relationships/hyperlink" Target="https://jira.its-sib.ru/issues/?jql=issue%20in%20(SPAUTO-669,DOCCORP-22405)" TargetMode="External" Id="rId727" /><Relationship Type="http://schemas.openxmlformats.org/officeDocument/2006/relationships/hyperlink" Target="https://jira.its-sib.ru/issues/?jql=issue%20in%20(DOCCORP-22405)" TargetMode="External" Id="rId728" /><Relationship Type="http://schemas.openxmlformats.org/officeDocument/2006/relationships/hyperlink" Target="https://jira.its-sib.ru/issues/?jql=issue%20in%20(DOCCORP-22472)" TargetMode="External" Id="rId729" /><Relationship Type="http://schemas.openxmlformats.org/officeDocument/2006/relationships/hyperlink" Target="https://jira.its-sib.ru/issues/?jql=issue%20in%20(DOCCORP-22473)" TargetMode="External" Id="rId730" /><Relationship Type="http://schemas.openxmlformats.org/officeDocument/2006/relationships/hyperlink" Target="https://jira.its-sib.ru/issues/?jql=issue%20in%20(DOCCORP-22646)" TargetMode="External" Id="rId731" /><Relationship Type="http://schemas.openxmlformats.org/officeDocument/2006/relationships/hyperlink" Target="https://jira.its-sib.ru/issues/?jql=issue%20in%20(DOCCORP-22605)" TargetMode="External" Id="rId732" /><Relationship Type="http://schemas.openxmlformats.org/officeDocument/2006/relationships/hyperlink" Target="https://jira.its-sib.ru/issues/?jql=issue%20in%20(DOCCORP-22646)" TargetMode="External" Id="rId733" /><Relationship Type="http://schemas.openxmlformats.org/officeDocument/2006/relationships/hyperlink" Target="https://jira.its-sib.ru/issues/?jql=issue%20in%20(DOCCORP-22646,DOCCORP-22605)" TargetMode="External" Id="rId734" /><Relationship Type="http://schemas.openxmlformats.org/officeDocument/2006/relationships/hyperlink" Target="https://jira.its-sib.ru/issues/?jql=issue%20in%20(SPAUTO-673)" TargetMode="External" Id="rId735" /><Relationship Type="http://schemas.openxmlformats.org/officeDocument/2006/relationships/hyperlink" Target="https://jira.its-sib.ru/issues/?jql=issue%20in%20(SPAUTO-673)" TargetMode="External" Id="rId736" /><Relationship Type="http://schemas.openxmlformats.org/officeDocument/2006/relationships/hyperlink" Target="https://jira.its-sib.ru/issues/?jql=issue%20in%20(DOCCORP-22411)" TargetMode="External" Id="rId737" /><Relationship Type="http://schemas.openxmlformats.org/officeDocument/2006/relationships/hyperlink" Target="https://jira.its-sib.ru/issues/?jql=issue%20in%20(DOCCORP-22411)" TargetMode="External" Id="rId738" /><Relationship Type="http://schemas.openxmlformats.org/officeDocument/2006/relationships/hyperlink" Target="https://jira.its-sib.ru/issues/?jql=issue%20in%20(TECHITS-1543)" TargetMode="External" Id="rId739" /><Relationship Type="http://schemas.openxmlformats.org/officeDocument/2006/relationships/hyperlink" Target="https://jira.its-sib.ru/issues/?jql=issue%20in%20(TECHITS-1567)" TargetMode="External" Id="rId740" /><Relationship Type="http://schemas.openxmlformats.org/officeDocument/2006/relationships/hyperlink" Target="https://jira.its-sib.ru/issues/?jql=issue%20in%20(TECHITS-1567)" TargetMode="External" Id="rId741" /><Relationship Type="http://schemas.openxmlformats.org/officeDocument/2006/relationships/hyperlink" Target="https://jira.its-sib.ru/issues/?jql=issue%20in%20(TECHITS-1576)" TargetMode="External" Id="rId742" /><Relationship Type="http://schemas.openxmlformats.org/officeDocument/2006/relationships/hyperlink" Target="https://jira.its-sib.ru/issues/?jql=issue%20in%20(TECHITS-1576)" TargetMode="External" Id="rId743" /><Relationship Type="http://schemas.openxmlformats.org/officeDocument/2006/relationships/hyperlink" Target="https://jira.its-sib.ru/issues/?jql=issue%20in%20(TECHITS-1598,TECHITS-1593)" TargetMode="External" Id="rId744" /><Relationship Type="http://schemas.openxmlformats.org/officeDocument/2006/relationships/hyperlink" Target="https://jira.its-sib.ru/issues/?jql=issue%20in%20(TECHITS-1603)" TargetMode="External" Id="rId745" /><Relationship Type="http://schemas.openxmlformats.org/officeDocument/2006/relationships/hyperlink" Target="https://jira.its-sib.ru/issues/?jql=issue%20in%20(TECHITS-1614,TECHITS-1608)" TargetMode="External" Id="rId746" /><Relationship Type="http://schemas.openxmlformats.org/officeDocument/2006/relationships/hyperlink" Target="https://jira.its-sib.ru/issues/?jql=issue%20in%20(TECHITS-1615,TECHITS-1623,TECHITS-1620)" TargetMode="External" Id="rId747" /><Relationship Type="http://schemas.openxmlformats.org/officeDocument/2006/relationships/hyperlink" Target="https://jira.its-sib.ru/issues/?jql=issue%20in%20(TECHITS-1625)" TargetMode="External" Id="rId748" /><Relationship Type="http://schemas.openxmlformats.org/officeDocument/2006/relationships/hyperlink" Target="https://jira.its-sib.ru/issues/?jql=issue%20in%20(TECHITS-1629)" TargetMode="External" Id="rId749" /><Relationship Type="http://schemas.openxmlformats.org/officeDocument/2006/relationships/hyperlink" Target="https://jira.its-sib.ru/issues/?jql=issue%20in%20(TECHITS-1631,TECHITS-1630)" TargetMode="External" Id="rId750" /><Relationship Type="http://schemas.openxmlformats.org/officeDocument/2006/relationships/hyperlink" Target="https://jira.its-sib.ru/issues/?jql=issue%20in%20(TECHITS-1643)" TargetMode="External" Id="rId751" /><Relationship Type="http://schemas.openxmlformats.org/officeDocument/2006/relationships/hyperlink" Target="https://jira.its-sib.ru/issues/?jql=issue%20in%20(TECHITS-1648)" TargetMode="External" Id="rId752" /><Relationship Type="http://schemas.openxmlformats.org/officeDocument/2006/relationships/hyperlink" Target="https://jira.its-sib.ru/issues/?jql=issue%20in%20(TECHITS-1651,TECHITS-1649)" TargetMode="External" Id="rId753" /><Relationship Type="http://schemas.openxmlformats.org/officeDocument/2006/relationships/hyperlink" Target="https://jira.its-sib.ru/issues/?jql=issue%20in%20(TECHWIM-3554)" TargetMode="External" Id="rId754" /><Relationship Type="http://schemas.openxmlformats.org/officeDocument/2006/relationships/hyperlink" Target="https://jira.its-sib.ru/issues/?jql=issue%20in%20(TECHWIM-3554)" TargetMode="External" Id="rId755" /><Relationship Type="http://schemas.openxmlformats.org/officeDocument/2006/relationships/hyperlink" Target="https://jira.its-sib.ru/issues/?jql=issue%20in%20(TECHWIM-3596,TECHWIM-3595,TECHWIM-3593,TECHWIM-3554)" TargetMode="External" Id="rId756" /><Relationship Type="http://schemas.openxmlformats.org/officeDocument/2006/relationships/hyperlink" Target="https://jira.its-sib.ru/issues/?jql=issue%20in%20(TECHWIM-3609,TECHWIM-3554)" TargetMode="External" Id="rId757" /><Relationship Type="http://schemas.openxmlformats.org/officeDocument/2006/relationships/hyperlink" Target="https://jira.its-sib.ru/issues/?jql=issue%20in%20(TECHWIM-3554)" TargetMode="External" Id="rId758" /><Relationship Type="http://schemas.openxmlformats.org/officeDocument/2006/relationships/hyperlink" Target="https://jira.its-sib.ru/issues/?jql=issue%20in%20(TECHWIM-3554)" TargetMode="External" Id="rId759" /><Relationship Type="http://schemas.openxmlformats.org/officeDocument/2006/relationships/hyperlink" Target="https://jira.its-sib.ru/issues/?jql=issue%20in%20(TECHWIM-3554)" TargetMode="External" Id="rId760" /><Relationship Type="http://schemas.openxmlformats.org/officeDocument/2006/relationships/hyperlink" Target="https://jira.its-sib.ru/issues/?jql=issue%20in%20(TECHWIM-3554)" TargetMode="External" Id="rId761" /><Relationship Type="http://schemas.openxmlformats.org/officeDocument/2006/relationships/hyperlink" Target="https://jira.its-sib.ru/issues/?jql=issue%20in%20(TECHWIM-3554)" TargetMode="External" Id="rId762" /><Relationship Type="http://schemas.openxmlformats.org/officeDocument/2006/relationships/hyperlink" Target="https://jira.its-sib.ru/issues/?jql=issue%20in%20(TECHWIM-3694,TECHWIM-3554)" TargetMode="External" Id="rId763" /><Relationship Type="http://schemas.openxmlformats.org/officeDocument/2006/relationships/hyperlink" Target="https://jira.its-sib.ru/issues/?jql=issue%20in%20(TECHWIM-3554)" TargetMode="External" Id="rId764" /><Relationship Type="http://schemas.openxmlformats.org/officeDocument/2006/relationships/hyperlink" Target="https://jira.its-sib.ru/issues/?jql=issue%20in%20(TECHWIM-3554)" TargetMode="External" Id="rId765" /><Relationship Type="http://schemas.openxmlformats.org/officeDocument/2006/relationships/hyperlink" Target="https://jira.its-sib.ru/issues/?jql=issue%20in%20(TECHWIM-3554)" TargetMode="External" Id="rId766" /><Relationship Type="http://schemas.openxmlformats.org/officeDocument/2006/relationships/hyperlink" Target="https://jira.its-sib.ru/issues/?jql=issue%20in%20(TECHWIM-3554)" TargetMode="External" Id="rId767" /><Relationship Type="http://schemas.openxmlformats.org/officeDocument/2006/relationships/hyperlink" Target="https://jira.its-sib.ru/issues/?jql=issue%20in%20(TECHWIM-3749,TECHWIM-3554)" TargetMode="External" Id="rId768" /><Relationship Type="http://schemas.openxmlformats.org/officeDocument/2006/relationships/hyperlink" Target="https://jira.its-sib.ru/issues/?jql=issue%20in%20(TECHWIM-3582)" TargetMode="External" Id="rId769" /><Relationship Type="http://schemas.openxmlformats.org/officeDocument/2006/relationships/hyperlink" Target="https://jira.its-sib.ru/issues/?jql=issue%20in%20(TECHITS-1624,TECHITS-1619)" TargetMode="External" Id="rId770" /><Relationship Type="http://schemas.openxmlformats.org/officeDocument/2006/relationships/hyperlink" Target="https://jira.its-sib.ru/issues/?jql=issue%20in%20(TECHITS-1646,TECHITS-1645,TECHITS-1644)" TargetMode="External" Id="rId771" /><Relationship Type="http://schemas.openxmlformats.org/officeDocument/2006/relationships/hyperlink" Target="https://jira.its-sib.ru/issues/?jql=issue%20in%20(TECHITS-1647)" TargetMode="External" Id="rId772" /><Relationship Type="http://schemas.openxmlformats.org/officeDocument/2006/relationships/hyperlink" Target="https://jira.its-sib.ru/issues/?jql=issue%20in%20(TECHITS-1650)" TargetMode="External" Id="rId773" /><Relationship Type="http://schemas.openxmlformats.org/officeDocument/2006/relationships/hyperlink" Target="https://jira.its-sib.ru/issues/?jql=issue%20in%20(DOCCORP-22363)" TargetMode="External" Id="rId774" /><Relationship Type="http://schemas.openxmlformats.org/officeDocument/2006/relationships/hyperlink" Target="https://jira.its-sib.ru/issues/?jql=issue%20in%20(DOCCORP-22363)" TargetMode="External" Id="rId775" /><Relationship Type="http://schemas.openxmlformats.org/officeDocument/2006/relationships/hyperlink" Target="https://jira.its-sib.ru/issues/?jql=issue%20in%20(DOCCORP-22486)" TargetMode="External" Id="rId776" /><Relationship Type="http://schemas.openxmlformats.org/officeDocument/2006/relationships/hyperlink" Target="https://jira.its-sib.ru/issues/?jql=issue%20in%20(DOCCORP-22486)" TargetMode="External" Id="rId777" /><Relationship Type="http://schemas.openxmlformats.org/officeDocument/2006/relationships/hyperlink" Target="https://jira.its-sib.ru/issues/?jql=issue%20in%20(DOCCORP-22486)" TargetMode="External" Id="rId778" /><Relationship Type="http://schemas.openxmlformats.org/officeDocument/2006/relationships/hyperlink" Target="https://jira.its-sib.ru/issues/?jql=issue%20in%20(DOCCORP-22428)" TargetMode="External" Id="rId779" /><Relationship Type="http://schemas.openxmlformats.org/officeDocument/2006/relationships/hyperlink" Target="https://jira.its-sib.ru/issues/?jql=issue%20in%20(DOCCORP-22428)" TargetMode="External" Id="rId780" /><Relationship Type="http://schemas.openxmlformats.org/officeDocument/2006/relationships/hyperlink" Target="https://jira.its-sib.ru/issues/?jql=issue%20in%20(DOCCORP-22428)" TargetMode="External" Id="rId781" /><Relationship Type="http://schemas.openxmlformats.org/officeDocument/2006/relationships/hyperlink" Target="https://jira.its-sib.ru/issues/?jql=issue%20in%20(DOCCORP-22428)" TargetMode="External" Id="rId782" /><Relationship Type="http://schemas.openxmlformats.org/officeDocument/2006/relationships/hyperlink" Target="https://jira.its-sib.ru/issues/?jql=issue%20in%20(DOCCORP-22428)" TargetMode="External" Id="rId783" /><Relationship Type="http://schemas.openxmlformats.org/officeDocument/2006/relationships/hyperlink" Target="https://jira.its-sib.ru/issues/?jql=issue%20in%20(DOCCORP-22428)" TargetMode="External" Id="rId784" /><Relationship Type="http://schemas.openxmlformats.org/officeDocument/2006/relationships/hyperlink" Target="https://jira.its-sib.ru/issues/?jql=issue%20in%20(DOCCORP-22428)" TargetMode="External" Id="rId785" /><Relationship Type="http://schemas.openxmlformats.org/officeDocument/2006/relationships/hyperlink" Target="https://jira.its-sib.ru/issues/?jql=issue%20in%20(DOCCORP-22428)" TargetMode="External" Id="rId786" /><Relationship Type="http://schemas.openxmlformats.org/officeDocument/2006/relationships/hyperlink" Target="https://jira.its-sib.ru/issues/?jql=issue%20in%20(DOCCORP-22428)" TargetMode="External" Id="rId787" /><Relationship Type="http://schemas.openxmlformats.org/officeDocument/2006/relationships/hyperlink" Target="https://jira.its-sib.ru/issues/?jql=issue%20in%20(DOCCORP-22428)" TargetMode="External" Id="rId788" /><Relationship Type="http://schemas.openxmlformats.org/officeDocument/2006/relationships/hyperlink" Target="https://jira.its-sib.ru/issues/?jql=issue%20in%20(DOCCORP-22428)" TargetMode="External" Id="rId789" /><Relationship Type="http://schemas.openxmlformats.org/officeDocument/2006/relationships/hyperlink" Target="https://jira.its-sib.ru/issues/?jql=issue%20in%20(DOCCORP-22428)" TargetMode="External" Id="rId790" /><Relationship Type="http://schemas.openxmlformats.org/officeDocument/2006/relationships/hyperlink" Target="https://jira.its-sib.ru/issues/?jql=issue%20in%20(DOCCORP-22428)" TargetMode="External" Id="rId791" /><Relationship Type="http://schemas.openxmlformats.org/officeDocument/2006/relationships/hyperlink" Target="https://jira.its-sib.ru/issues/?jql=issue%20in%20(DOCCORP-22428)" TargetMode="External" Id="rId792" /><Relationship Type="http://schemas.openxmlformats.org/officeDocument/2006/relationships/hyperlink" Target="https://jira.its-sib.ru/issues/?jql=issue%20in%20(DOCCORP-22428)" TargetMode="External" Id="rId793" /><Relationship Type="http://schemas.openxmlformats.org/officeDocument/2006/relationships/hyperlink" Target="https://jira.its-sib.ru/issues/?jql=issue%20in%20(DOCCORP-22428)" TargetMode="External" Id="rId794" /><Relationship Type="http://schemas.openxmlformats.org/officeDocument/2006/relationships/hyperlink" Target="https://jira.its-sib.ru/issues/?jql=issue%20in%20(DOCCORP-22428)" TargetMode="External" Id="rId795" /><Relationship Type="http://schemas.openxmlformats.org/officeDocument/2006/relationships/hyperlink" Target="https://jira.its-sib.ru/issues/?jql=issue%20in%20(DOCCORP-22428)" TargetMode="External" Id="rId796" /><Relationship Type="http://schemas.openxmlformats.org/officeDocument/2006/relationships/hyperlink" Target="https://jira.its-sib.ru/issues/?jql=issue%20in%20(DOCCORP-22428)" TargetMode="External" Id="rId797" /><Relationship Type="http://schemas.openxmlformats.org/officeDocument/2006/relationships/hyperlink" Target="https://jira.its-sib.ru/issues/?jql=issue%20in%20(DOCCORP-22428)" TargetMode="External" Id="rId798" /><Relationship Type="http://schemas.openxmlformats.org/officeDocument/2006/relationships/hyperlink" Target="https://jira.its-sib.ru/issues/?jql=issue%20in%20(DOCCORP-22428)" TargetMode="External" Id="rId799" /><Relationship Type="http://schemas.openxmlformats.org/officeDocument/2006/relationships/hyperlink" Target="https://jira.its-sib.ru/issues/?jql=issue%20in%20(DOCCORP-22706)" TargetMode="External" Id="rId800" /><Relationship Type="http://schemas.openxmlformats.org/officeDocument/2006/relationships/hyperlink" Target="https://jira.its-sib.ru/issues/?jql=issue%20in%20(DOCCORP-22727)" TargetMode="External" Id="rId801" /><Relationship Type="http://schemas.openxmlformats.org/officeDocument/2006/relationships/hyperlink" Target="https://jira.its-sib.ru/issues/?jql=issue%20in%20(DOCCORP-22727)" TargetMode="External" Id="rId802" /><Relationship Type="http://schemas.openxmlformats.org/officeDocument/2006/relationships/hyperlink" Target="https://jira.its-sib.ru/issues/?jql=issue%20in%20(DOCCORP-22727)" TargetMode="External" Id="rId803" /><Relationship Type="http://schemas.openxmlformats.org/officeDocument/2006/relationships/hyperlink" Target="https://jira.its-sib.ru/issues/?jql=issue%20in%20(DOCCORP-22464)" TargetMode="External" Id="rId804" /><Relationship Type="http://schemas.openxmlformats.org/officeDocument/2006/relationships/hyperlink" Target="https://jira.its-sib.ru/issues/?jql=issue%20in%20(DOCCORP-22464)" TargetMode="External" Id="rId805" /><Relationship Type="http://schemas.openxmlformats.org/officeDocument/2006/relationships/hyperlink" Target="https://jira.its-sib.ru/issues/?jql=issue%20in%20(DOCCORP-22464)" TargetMode="External" Id="rId806" /><Relationship Type="http://schemas.openxmlformats.org/officeDocument/2006/relationships/hyperlink" Target="https://jira.its-sib.ru/issues/?jql=issue%20in%20(DOCCORP-22464)" TargetMode="External" Id="rId807" /><Relationship Type="http://schemas.openxmlformats.org/officeDocument/2006/relationships/hyperlink" Target="https://jira.its-sib.ru/issues/?jql=issue%20in%20(TECHWIM-3715,TECHWIM-3705)" TargetMode="External" Id="rId808" /><Relationship Type="http://schemas.openxmlformats.org/officeDocument/2006/relationships/hyperlink" Target="https://jira.its-sib.ru/issues/?jql=issue%20in%20(TECHWIM-3715)" TargetMode="External" Id="rId809" /><Relationship Type="http://schemas.openxmlformats.org/officeDocument/2006/relationships/hyperlink" Target="https://jira.its-sib.ru/issues/?jql=issue%20in%20(TECHWIM-3735,TECHWIM-3731)" TargetMode="External" Id="rId810" /><Relationship Type="http://schemas.openxmlformats.org/officeDocument/2006/relationships/hyperlink" Target="https://jira.its-sib.ru/issues/?jql=issue%20in%20(TECHWIM-3610)" TargetMode="External" Id="rId811" /><Relationship Type="http://schemas.openxmlformats.org/officeDocument/2006/relationships/hyperlink" Target="https://jira.its-sib.ru/issues/?jql=issue%20in%20(DOCCORP-22463)" TargetMode="External" Id="rId812" /><Relationship Type="http://schemas.openxmlformats.org/officeDocument/2006/relationships/hyperlink" Target="https://jira.its-sib.ru/issues/?jql=issue%20in%20(DOCCORP-22454)" TargetMode="External" Id="rId813" /><Relationship Type="http://schemas.openxmlformats.org/officeDocument/2006/relationships/hyperlink" Target="https://jira.its-sib.ru/issues/?jql=issue%20in%20(DOCCORP-22463)" TargetMode="External" Id="rId814" /><Relationship Type="http://schemas.openxmlformats.org/officeDocument/2006/relationships/hyperlink" Target="https://jira.its-sib.ru/issues/?jql=issue%20in%20(DOCCORP-22454)" TargetMode="External" Id="rId815" /><Relationship Type="http://schemas.openxmlformats.org/officeDocument/2006/relationships/hyperlink" Target="https://jira.its-sib.ru/issues/?jql=issue%20in%20(DOCCORP-22321)" TargetMode="External" Id="rId816" /><Relationship Type="http://schemas.openxmlformats.org/officeDocument/2006/relationships/hyperlink" Target="https://jira.its-sib.ru/issues/?jql=issue%20in%20(DOCCORP-22321)" TargetMode="External" Id="rId817" /><Relationship Type="http://schemas.openxmlformats.org/officeDocument/2006/relationships/hyperlink" Target="https://jira.its-sib.ru/issues/?jql=issue%20in%20(DOCCORP-22321)" TargetMode="External" Id="rId818" /><Relationship Type="http://schemas.openxmlformats.org/officeDocument/2006/relationships/hyperlink" Target="https://jira.its-sib.ru/issues/?jql=issue%20in%20(DOCCORP-22321)" TargetMode="External" Id="rId819" /><Relationship Type="http://schemas.openxmlformats.org/officeDocument/2006/relationships/hyperlink" Target="https://jira.its-sib.ru/issues/?jql=issue%20in%20(TECHWIM-3429)" TargetMode="External" Id="rId820" /><Relationship Type="http://schemas.openxmlformats.org/officeDocument/2006/relationships/hyperlink" Target="https://jira.its-sib.ru/issues/?jql=issue%20in%20(TECHWIM-3715,TECHWIM-3705)" TargetMode="External" Id="rId821" /><Relationship Type="http://schemas.openxmlformats.org/officeDocument/2006/relationships/hyperlink" Target="https://jira.its-sib.ru/issues/?jql=issue%20in%20(TECHWIM-3715)" TargetMode="External" Id="rId822" /><Relationship Type="http://schemas.openxmlformats.org/officeDocument/2006/relationships/hyperlink" Target="https://jira.its-sib.ru/issues/?jql=issue%20in%20(TECHWIM-3735,TECHWIM-3731)" TargetMode="External" Id="rId823" /><Relationship Type="http://schemas.openxmlformats.org/officeDocument/2006/relationships/hyperlink" Target="https://jira.its-sib.ru/issues/?jql=issue%20in%20(TECHITS-1570)" TargetMode="External" Id="rId824" /><Relationship Type="http://schemas.openxmlformats.org/officeDocument/2006/relationships/hyperlink" Target="https://jira.its-sib.ru/issues/?jql=issue%20in%20(TECHITS-1602)" TargetMode="External" Id="rId825" /><Relationship Type="http://schemas.openxmlformats.org/officeDocument/2006/relationships/hyperlink" Target="https://jira.its-sib.ru/issues/?jql=issue%20in%20(TECHITS-1573,TECHITS-1572,TECHITS-1571)" TargetMode="External" Id="rId826" /><Relationship Type="http://schemas.openxmlformats.org/officeDocument/2006/relationships/hyperlink" Target="https://jira.its-sib.ru/issues/?jql=issue%20in%20(DOCCORP-22460)" TargetMode="External" Id="rId827" /><Relationship Type="http://schemas.openxmlformats.org/officeDocument/2006/relationships/hyperlink" Target="https://jira.its-sib.ru/issues/?jql=issue%20in%20(DOCCORP-22455)" TargetMode="External" Id="rId828" /><Relationship Type="http://schemas.openxmlformats.org/officeDocument/2006/relationships/hyperlink" Target="https://jira.its-sib.ru/issues/?jql=issue%20in%20(DOCCORP-22460)" TargetMode="External" Id="rId829" /><Relationship Type="http://schemas.openxmlformats.org/officeDocument/2006/relationships/hyperlink" Target="https://jira.its-sib.ru/issues/?jql=issue%20in%20(DOCCORP-22455)" TargetMode="External" Id="rId830" /><Relationship Type="http://schemas.openxmlformats.org/officeDocument/2006/relationships/hyperlink" Target="https://jira.its-sib.ru/issues/?jql=issue%20in%20(DOCCORP-22322)" TargetMode="External" Id="rId831" /><Relationship Type="http://schemas.openxmlformats.org/officeDocument/2006/relationships/hyperlink" Target="https://jira.its-sib.ru/issues/?jql=issue%20in%20(DOCCORP-22322)" TargetMode="External" Id="rId832" /><Relationship Type="http://schemas.openxmlformats.org/officeDocument/2006/relationships/hyperlink" Target="https://jira.its-sib.ru/issues/?jql=issue%20in%20(DOCCORP-22322)" TargetMode="External" Id="rId833" /><Relationship Type="http://schemas.openxmlformats.org/officeDocument/2006/relationships/hyperlink" Target="https://jira.its-sib.ru/issues/?jql=issue%20in%20(DOCCORP-22322)" TargetMode="External" Id="rId834" /><Relationship Type="http://schemas.openxmlformats.org/officeDocument/2006/relationships/hyperlink" Target="https://jira.its-sib.ru/issues/?jql=issue%20in%20(TECHWIM-3621)" TargetMode="External" Id="rId835" /><Relationship Type="http://schemas.openxmlformats.org/officeDocument/2006/relationships/hyperlink" Target="https://jira.its-sib.ru/issues/?jql=issue%20in%20(TECHITS-1595,TECHITS-1594)" TargetMode="External" Id="rId836" /><Relationship Type="http://schemas.openxmlformats.org/officeDocument/2006/relationships/hyperlink" Target="https://jira.its-sib.ru/issues/?jql=issue%20in%20(TECHITS-1595,TECHITS-1594)" TargetMode="External" Id="rId837" /><Relationship Type="http://schemas.openxmlformats.org/officeDocument/2006/relationships/hyperlink" Target="https://jira.its-sib.ru/issues/?jql=issue%20in%20(DOCCORP-22364)" TargetMode="External" Id="rId838" /><Relationship Type="http://schemas.openxmlformats.org/officeDocument/2006/relationships/hyperlink" Target="https://jira.its-sib.ru/issues/?jql=issue%20in%20(DOCCORP-22364)" TargetMode="External" Id="rId839" /><Relationship Type="http://schemas.openxmlformats.org/officeDocument/2006/relationships/hyperlink" Target="https://jira.its-sib.ru/issues/?jql=issue%20in%20(TECHWIM-3579)" TargetMode="External" Id="rId840" /><Relationship Type="http://schemas.openxmlformats.org/officeDocument/2006/relationships/hyperlink" Target="https://jira.its-sib.ru/issues/?jql=issue%20in%20(TECHWIM-3635)" TargetMode="External" Id="rId841" /><Relationship Type="http://schemas.openxmlformats.org/officeDocument/2006/relationships/hyperlink" Target="https://jira.its-sib.ru/issues/?jql=issue%20in%20(TECHWIM-3653)" TargetMode="External" Id="rId842" /><Relationship Type="http://schemas.openxmlformats.org/officeDocument/2006/relationships/hyperlink" Target="https://jira.its-sib.ru/issues/?jql=issue%20in%20(TECHWIM-3690)" TargetMode="External" Id="rId843" /><Relationship Type="http://schemas.openxmlformats.org/officeDocument/2006/relationships/hyperlink" Target="https://jira.its-sib.ru/issues/?jql=issue%20in%20(TECHWIM-3715,TECHWIM-3705)" TargetMode="External" Id="rId844" /><Relationship Type="http://schemas.openxmlformats.org/officeDocument/2006/relationships/hyperlink" Target="https://jira.its-sib.ru/issues/?jql=issue%20in%20(TECHITS-1543)" TargetMode="External" Id="rId845" /><Relationship Type="http://schemas.openxmlformats.org/officeDocument/2006/relationships/hyperlink" Target="https://jira.its-sib.ru/issues/?jql=issue%20in%20(TECHITS-1566)" TargetMode="External" Id="rId846" /><Relationship Type="http://schemas.openxmlformats.org/officeDocument/2006/relationships/hyperlink" Target="https://jira.its-sib.ru/issues/?jql=issue%20in%20(TECHITS-1567,TECHITS-1566)" TargetMode="External" Id="rId847" /><Relationship Type="http://schemas.openxmlformats.org/officeDocument/2006/relationships/hyperlink" Target="https://jira.its-sib.ru/issues/?jql=issue%20in%20(TECHITS-1575)" TargetMode="External" Id="rId848" /><Relationship Type="http://schemas.openxmlformats.org/officeDocument/2006/relationships/hyperlink" Target="https://jira.its-sib.ru/issues/?jql=issue%20in%20(TECHITS-1575)" TargetMode="External" Id="rId849" /><Relationship Type="http://schemas.openxmlformats.org/officeDocument/2006/relationships/hyperlink" Target="https://jira.its-sib.ru/issues/?jql=issue%20in%20(TECHITS-1607)" TargetMode="External" Id="rId850" /><Relationship Type="http://schemas.openxmlformats.org/officeDocument/2006/relationships/hyperlink" Target="https://jira.its-sib.ru/issues/?jql=issue%20in%20(TECHITS-1625)" TargetMode="External" Id="rId851" /><Relationship Type="http://schemas.openxmlformats.org/officeDocument/2006/relationships/hyperlink" Target="https://jira.its-sib.ru/issues/?jql=issue%20in%20(TECHITS-1625)" TargetMode="External" Id="rId852" /><Relationship Type="http://schemas.openxmlformats.org/officeDocument/2006/relationships/hyperlink" Target="https://jira.its-sib.ru/issues/?jql=issue%20in%20(TECHITS-1552)" TargetMode="External" Id="rId853" /><Relationship Type="http://schemas.openxmlformats.org/officeDocument/2006/relationships/hyperlink" Target="https://jira.its-sib.ru/issues/?jql=issue%20in%20(TECHITS-1552)" TargetMode="External" Id="rId854" /><Relationship Type="http://schemas.openxmlformats.org/officeDocument/2006/relationships/hyperlink" Target="https://jira.its-sib.ru/issues/?jql=issue%20in%20(TECHITS-1570,TECHITS-1552)" TargetMode="External" Id="rId855" /><Relationship Type="http://schemas.openxmlformats.org/officeDocument/2006/relationships/hyperlink" Target="https://jira.its-sib.ru/issues/?jql=issue%20in%20(TECHITS-1582,TECHITS-1582,TECHITS-1581,TECHITS-1581,TECHITS-1578,TECHITS-1578)" TargetMode="External" Id="rId856" /><Relationship Type="http://schemas.openxmlformats.org/officeDocument/2006/relationships/hyperlink" Target="https://jira.its-sib.ru/issues/?jql=issue%20in%20(TECHITS-1587,TECHITS-1586)" TargetMode="External" Id="rId857" /><Relationship Type="http://schemas.openxmlformats.org/officeDocument/2006/relationships/hyperlink" Target="https://jira.its-sib.ru/issues/?jql=issue%20in%20(TECHITS-1597,TECHITS-1596)" TargetMode="External" Id="rId858" /><Relationship Type="http://schemas.openxmlformats.org/officeDocument/2006/relationships/hyperlink" Target="https://jira.its-sib.ru/issues/?jql=issue%20in%20(TECHITS-1602)" TargetMode="External" Id="rId859" /><Relationship Type="http://schemas.openxmlformats.org/officeDocument/2006/relationships/hyperlink" Target="https://jira.its-sib.ru/issues/?jql=issue%20in%20(TECHITS-1613,TECHITS-1612,TECHITS-1611,TECHITS-1609,TECHITS-1606)" TargetMode="External" Id="rId860" /><Relationship Type="http://schemas.openxmlformats.org/officeDocument/2006/relationships/hyperlink" Target="https://jira.its-sib.ru/issues/?jql=issue%20in%20(TECHITS-1613,TECHITS-1612,TECHITS-1611,TECHITS-1609,TECHITS-1606)" TargetMode="External" Id="rId861" /><Relationship Type="http://schemas.openxmlformats.org/officeDocument/2006/relationships/hyperlink" Target="https://jira.its-sib.ru/issues/?jql=issue%20in%20(TECHITS-1624)" TargetMode="External" Id="rId862" /><Relationship Type="http://schemas.openxmlformats.org/officeDocument/2006/relationships/hyperlink" Target="https://jira.its-sib.ru/issues/?jql=issue%20in%20(TECHITS-1633)" TargetMode="External" Id="rId863" /><Relationship Type="http://schemas.openxmlformats.org/officeDocument/2006/relationships/hyperlink" Target="https://jira.its-sib.ru/issues/?jql=issue%20in%20(TECHITS-1574)" TargetMode="External" Id="rId864" /><Relationship Type="http://schemas.openxmlformats.org/officeDocument/2006/relationships/hyperlink" Target="https://jira.its-sib.ru/issues/?jql=issue%20in%20(TECHITS-1574)" TargetMode="External" Id="rId865" /><Relationship Type="http://schemas.openxmlformats.org/officeDocument/2006/relationships/hyperlink" Target="https://jira.its-sib.ru/issues/?jql=issue%20in%20(DOCCORP-22398)" TargetMode="External" Id="rId866" /><Relationship Type="http://schemas.openxmlformats.org/officeDocument/2006/relationships/hyperlink" Target="https://jira.its-sib.ru/issues/?jql=issue%20in%20(TECHWIM-3569,TECHWIM-3568)" TargetMode="External" Id="rId867" /><Relationship Type="http://schemas.openxmlformats.org/officeDocument/2006/relationships/hyperlink" Target="https://jira.its-sib.ru/issues/?jql=issue%20in%20(TECHWIM-3569,TECHWIM-3568)" TargetMode="External" Id="rId868" /><Relationship Type="http://schemas.openxmlformats.org/officeDocument/2006/relationships/hyperlink" Target="https://jira.its-sib.ru/issues/?jql=issue%20in%20(TECHWIM-3569,TECHWIM-3568)" TargetMode="External" Id="rId869" /><Relationship Type="http://schemas.openxmlformats.org/officeDocument/2006/relationships/hyperlink" Target="https://jira.its-sib.ru/issues/?jql=issue%20in%20(TECHWIM-3608)" TargetMode="External" Id="rId870" /><Relationship Type="http://schemas.openxmlformats.org/officeDocument/2006/relationships/hyperlink" Target="https://jira.its-sib.ru/issues/?jql=issue%20in%20(TECHWIM-3608)" TargetMode="External" Id="rId871" /><Relationship Type="http://schemas.openxmlformats.org/officeDocument/2006/relationships/hyperlink" Target="https://jira.its-sib.ru/issues/?jql=issue%20in%20(TECHWIM-3691,TECHWIM-3608,TECHWIM-3597,TECHWIM-2653)" TargetMode="External" Id="rId872" /><Relationship Type="http://schemas.openxmlformats.org/officeDocument/2006/relationships/hyperlink" Target="https://jira.its-sib.ru/issues/?jql=issue%20in%20(TECHWIM-3691,TECHWIM-3597,TECHWIM-2653)" TargetMode="External" Id="rId873" /><Relationship Type="http://schemas.openxmlformats.org/officeDocument/2006/relationships/hyperlink" Target="https://jira.its-sib.ru/issues/?jql=issue%20in%20(TECHWIM-3691,TECHWIM-3597,TECHWIM-2653,TECHWIM-2653)" TargetMode="External" Id="rId874" /><Relationship Type="http://schemas.openxmlformats.org/officeDocument/2006/relationships/hyperlink" Target="https://jira.its-sib.ru/issues/?jql=issue%20in%20(TECHWIM-3691,TECHWIM-3597,TECHWIM-2653)" TargetMode="External" Id="rId875" /><Relationship Type="http://schemas.openxmlformats.org/officeDocument/2006/relationships/hyperlink" Target="https://jira.its-sib.ru/issues/?jql=issue%20in%20(TECHWIM-3691,TECHWIM-2653)" TargetMode="External" Id="rId876" /><Relationship Type="http://schemas.openxmlformats.org/officeDocument/2006/relationships/hyperlink" Target="https://jira.its-sib.ru/issues/?jql=issue%20in%20(TECHWIM-3691,TECHWIM-2653)" TargetMode="External" Id="rId877" /><Relationship Type="http://schemas.openxmlformats.org/officeDocument/2006/relationships/hyperlink" Target="https://jira.its-sib.ru/issues/?jql=issue%20in%20(TECHWIM-2657)" TargetMode="External" Id="rId878" /><Relationship Type="http://schemas.openxmlformats.org/officeDocument/2006/relationships/hyperlink" Target="https://jira.its-sib.ru/issues/?jql=issue%20in%20(TECHWIM-2657)" TargetMode="External" Id="rId879" /><Relationship Type="http://schemas.openxmlformats.org/officeDocument/2006/relationships/hyperlink" Target="https://jira.its-sib.ru/issues/?jql=issue%20in%20(TECHWIM-2657)" TargetMode="External" Id="rId880" /><Relationship Type="http://schemas.openxmlformats.org/officeDocument/2006/relationships/hyperlink" Target="https://jira.its-sib.ru/issues/?jql=issue%20in%20(TECHWIM-3622,TECHWIM-3608)" TargetMode="External" Id="rId881" /><Relationship Type="http://schemas.openxmlformats.org/officeDocument/2006/relationships/hyperlink" Target="https://jira.its-sib.ru/issues/?jql=issue%20in%20(TECHWIM-3608,TECHWIM-3691,TECHWIM-3691,DOCCORP-22726,TECHWIM-2653,DOCCORP-22726,TECHWIM-2653,TECHWIM-3691,DOCCORP-22726,TECHWIM-2653,DOCCORP-22726)" TargetMode="External" Id="rId882" /><Relationship Type="http://schemas.openxmlformats.org/officeDocument/2006/relationships/hyperlink" Target="https://jira.its-sib.ru/issues/?jql=issue%20in%20(TECHWIM-3691,TECHWIM-3608,TECHWIM-3597,TECHWIM-2653)" TargetMode="External" Id="rId883" /><Relationship Type="http://schemas.openxmlformats.org/officeDocument/2006/relationships/hyperlink" Target="https://jira.its-sib.ru/issues/?jql=issue%20in%20(TECHWIM-3691,TECHWIM-3597,TECHWIM-2653)" TargetMode="External" Id="rId884" /><Relationship Type="http://schemas.openxmlformats.org/officeDocument/2006/relationships/hyperlink" Target="https://jira.its-sib.ru/issues/?jql=issue%20in%20(TECHWIM-3691,TECHWIM-3597,TECHWIM-2653,TECHWIM-2653)" TargetMode="External" Id="rId885" /><Relationship Type="http://schemas.openxmlformats.org/officeDocument/2006/relationships/hyperlink" Target="https://jira.its-sib.ru/issues/?jql=issue%20in%20(TECHWIM-3691,TECHWIM-3597,TECHWIM-2653)" TargetMode="External" Id="rId886" /><Relationship Type="http://schemas.openxmlformats.org/officeDocument/2006/relationships/hyperlink" Target="https://jira.its-sib.ru/issues/?jql=issue%20in%20(TECHWIM-3691,TECHWIM-2653)" TargetMode="External" Id="rId887" /><Relationship Type="http://schemas.openxmlformats.org/officeDocument/2006/relationships/hyperlink" Target="https://jira.its-sib.ru/issues/?jql=issue%20in%20(TECHWIM-3691,TECHWIM-2653)" TargetMode="External" Id="rId888" /><Relationship Type="http://schemas.openxmlformats.org/officeDocument/2006/relationships/hyperlink" Target="https://jira.its-sib.ru/issues/?jql=issue%20in%20(TECHWIM-3691,TECHWIM-3691,DOCCORP-22726,TECHWIM-2653,DOCCORP-22726,TECHWIM-2653,TECHWIM-3691,DOCCORP-22726,TECHWIM-2653,DOCCORP-22726)" TargetMode="External" Id="rId889" /><Relationship Type="http://schemas.openxmlformats.org/officeDocument/2006/relationships/hyperlink" Target="https://jira.its-sib.ru/issues/?jql=issue%20in%20(TECHWIM-3635)" TargetMode="External" Id="rId890" /><Relationship Type="http://schemas.openxmlformats.org/officeDocument/2006/relationships/hyperlink" Target="https://jira.its-sib.ru/issues/?jql=issue%20in%20(TECHWIM-3661)" TargetMode="External" Id="rId891" /><Relationship Type="http://schemas.openxmlformats.org/officeDocument/2006/relationships/hyperlink" Target="https://jira.its-sib.ru/issues/?jql=issue%20in%20(TECHWIM-3690)" TargetMode="External" Id="rId892" /><Relationship Type="http://schemas.openxmlformats.org/officeDocument/2006/relationships/hyperlink" Target="https://jira.its-sib.ru/issues/?jql=issue%20in%20(TECHITS-1607)" TargetMode="External" Id="rId893" /><Relationship Type="http://schemas.openxmlformats.org/officeDocument/2006/relationships/hyperlink" Target="https://jira.its-sib.ru/issues/?jql=issue%20in%20(TECHITS-1584,TECHITS-1583)" TargetMode="External" Id="rId894" /><Relationship Type="http://schemas.openxmlformats.org/officeDocument/2006/relationships/hyperlink" Target="https://jira.its-sib.ru/issues/?jql=issue%20in%20(TECHITS-1580,TECHITS-1579)" TargetMode="External" Id="rId895" /><Relationship Type="http://schemas.openxmlformats.org/officeDocument/2006/relationships/hyperlink" Target="https://jira.its-sib.ru/issues/?jql=issue%20in%20(TECHITS-1595,TECHITS-1594)" TargetMode="External" Id="rId896" /><Relationship Type="http://schemas.openxmlformats.org/officeDocument/2006/relationships/hyperlink" Target="https://jira.its-sib.ru/issues/?jql=issue%20in%20(TECHITS-1595,TECHITS-1594)" TargetMode="External" Id="rId897" /><Relationship Type="http://schemas.openxmlformats.org/officeDocument/2006/relationships/hyperlink" Target="https://jira.its-sib.ru/issues/?jql=issue%20in%20(TECHITS-1613,TECHITS-1612,TECHITS-1611,TECHITS-1609,TECHITS-1606)" TargetMode="External" Id="rId898" /><Relationship Type="http://schemas.openxmlformats.org/officeDocument/2006/relationships/hyperlink" Target="https://jira.its-sib.ru/issues/?jql=issue%20in%20(TECHITS-1613,TECHITS-1612,TECHITS-1611,TECHITS-1609,TECHITS-1606)" TargetMode="External" Id="rId899" /><Relationship Type="http://schemas.openxmlformats.org/officeDocument/2006/relationships/hyperlink" Target="https://jira.its-sib.ru/issues/?jql=issue%20in%20(TECHITS-1633)" TargetMode="External" Id="rId900" /><Relationship Type="http://schemas.openxmlformats.org/officeDocument/2006/relationships/hyperlink" Target="https://jira.its-sib.ru/issues/?jql=issue%20in%20(TECHWIM-3578)" TargetMode="External" Id="rId901" /><Relationship Type="http://schemas.openxmlformats.org/officeDocument/2006/relationships/hyperlink" Target="https://jira.its-sib.ru/issues/?jql=issue%20in%20(DOCCORP-22734)" TargetMode="External" Id="rId902" /><Relationship Type="http://schemas.openxmlformats.org/officeDocument/2006/relationships/hyperlink" Target="https://jira.its-sib.ru/issues/?jql=issue%20in%20(DOCCORP-22734)" TargetMode="External" Id="rId903" /><Relationship Type="http://schemas.openxmlformats.org/officeDocument/2006/relationships/hyperlink" Target="https://jira.its-sib.ru/issues/?jql=issue%20in%20(DOCCORP-22709)" TargetMode="External" Id="rId904" /><Relationship Type="http://schemas.openxmlformats.org/officeDocument/2006/relationships/hyperlink" Target="https://jira.its-sib.ru/issues/?jql=issue%20in%20(DOCCORP-22709)" TargetMode="External" Id="rId905" /><Relationship Type="http://schemas.openxmlformats.org/officeDocument/2006/relationships/hyperlink" Target="https://jira.its-sib.ru/issues/?jql=issue%20in%20(DOCCORP-22709)" TargetMode="External" Id="rId906" /><Relationship Type="http://schemas.openxmlformats.org/officeDocument/2006/relationships/hyperlink" Target="https://jira.its-sib.ru/issues/?jql=issue%20in%20(DOCCORP-22709)" TargetMode="External" Id="rId907" /><Relationship Type="http://schemas.openxmlformats.org/officeDocument/2006/relationships/hyperlink" Target="https://jira.its-sib.ru/issues/?jql=issue%20in%20(DOCCORP-22709)" TargetMode="External" Id="rId908" /><Relationship Type="http://schemas.openxmlformats.org/officeDocument/2006/relationships/hyperlink" Target="https://jira.its-sib.ru/issues/?jql=issue%20in%20(DOCCORP-22602)" TargetMode="External" Id="rId909" /><Relationship Type="http://schemas.openxmlformats.org/officeDocument/2006/relationships/hyperlink" Target="https://jira.its-sib.ru/issues/?jql=issue%20in%20(DOCCORP-22736)" TargetMode="External" Id="rId910" /><Relationship Type="http://schemas.openxmlformats.org/officeDocument/2006/relationships/hyperlink" Target="https://jira.its-sib.ru/issues/?jql=issue%20in%20(DOCCORP-22736)" TargetMode="External" Id="rId911" /><Relationship Type="http://schemas.openxmlformats.org/officeDocument/2006/relationships/hyperlink" Target="https://jira.its-sib.ru/issues/?jql=issue%20in%20(DOCCORP-22736)" TargetMode="External" Id="rId912" /><Relationship Type="http://schemas.openxmlformats.org/officeDocument/2006/relationships/hyperlink" Target="https://jira.its-sib.ru/issues/?jql=issue%20in%20(DOCCORP-22736)" TargetMode="External" Id="rId913" /><Relationship Type="http://schemas.openxmlformats.org/officeDocument/2006/relationships/hyperlink" Target="https://jira.its-sib.ru/issues/?jql=issue%20in%20(TECHWIM-3536,TECHWIM-3535)" TargetMode="External" Id="rId914" /><Relationship Type="http://schemas.openxmlformats.org/officeDocument/2006/relationships/hyperlink" Target="https://jira.its-sib.ru/issues/?jql=issue%20in%20(TECHWIM-3536,TECHWIM-3535)" TargetMode="External" Id="rId915" /><Relationship Type="http://schemas.openxmlformats.org/officeDocument/2006/relationships/hyperlink" Target="https://jira.its-sib.ru/issues/?jql=issue%20in%20(TECHWIM-3536,TECHWIM-3535)" TargetMode="External" Id="rId916" /><Relationship Type="http://schemas.openxmlformats.org/officeDocument/2006/relationships/hyperlink" Target="https://jira.its-sib.ru/issues/?jql=issue%20in%20(TECHWIM-3536,TECHWIM-3535)" TargetMode="External" Id="rId917" /><Relationship Type="http://schemas.openxmlformats.org/officeDocument/2006/relationships/hyperlink" Target="https://jira.its-sib.ru/issues/?jql=issue%20in%20(TECHWIM-2056)" TargetMode="External" Id="rId918" /><Relationship Type="http://schemas.openxmlformats.org/officeDocument/2006/relationships/hyperlink" Target="https://jira.its-sib.ru/issues/?jql=issue%20in%20(TECHWIM-2056)" TargetMode="External" Id="rId919" /><Relationship Type="http://schemas.openxmlformats.org/officeDocument/2006/relationships/hyperlink" Target="https://jira.its-sib.ru/issues/?jql=issue%20in%20(TECHWIM-2056)" TargetMode="External" Id="rId920" /><Relationship Type="http://schemas.openxmlformats.org/officeDocument/2006/relationships/hyperlink" Target="https://jira.its-sib.ru/issues/?jql=issue%20in%20(TECHWIM-3755,TECHWIM-2056)" TargetMode="External" Id="rId921" /><Relationship Type="http://schemas.openxmlformats.org/officeDocument/2006/relationships/hyperlink" Target="https://jira.its-sib.ru/issues/?jql=issue%20in%20(TECHWIM-3751)" TargetMode="External" Id="rId922" /><Relationship Type="http://schemas.openxmlformats.org/officeDocument/2006/relationships/hyperlink" Target="https://jira.its-sib.ru/issues/?jql=issue%20in%20(TECHWIM-3741)" TargetMode="External" Id="rId923" /></Relationships>
</file>

<file path=xl/worksheets/_rels/sheet3.xml.rels><Relationships xmlns="http://schemas.openxmlformats.org/package/2006/relationships"><Relationship Type="http://schemas.openxmlformats.org/officeDocument/2006/relationships/hyperlink" Target="https://jira.its-sib.ru/issues/?jql=issue%20in%20(DOCCORP-22643)" TargetMode="External" Id="rId1" /><Relationship Type="http://schemas.openxmlformats.org/officeDocument/2006/relationships/hyperlink" Target="https://jira.its-sib.ru/issues/?jql=issue%20in%20(DOCCORP-22643)" TargetMode="External" Id="rId2" /><Relationship Type="http://schemas.openxmlformats.org/officeDocument/2006/relationships/hyperlink" Target="https://jira.its-sib.ru/issues/?jql=issue%20in%20(DOCCORP-22643)" TargetMode="External" Id="rId3" /><Relationship Type="http://schemas.openxmlformats.org/officeDocument/2006/relationships/hyperlink" Target="https://jira.its-sib.ru/issues/?jql=issue%20in%20(DOCCORP-22643)" TargetMode="External" Id="rId4" /><Relationship Type="http://schemas.openxmlformats.org/officeDocument/2006/relationships/hyperlink" Target="https://jira.its-sib.ru/issues/?jql=issue%20in%20(DOCCORP-22643)" TargetMode="External" Id="rId5" /><Relationship Type="http://schemas.openxmlformats.org/officeDocument/2006/relationships/hyperlink" Target="https://jira.its-sib.ru/issues/?jql=issue%20in%20(DOCCORP-22643)" TargetMode="External" Id="rId6" /><Relationship Type="http://schemas.openxmlformats.org/officeDocument/2006/relationships/hyperlink" Target="https://jira.its-sib.ru/issues/?jql=issue%20in%20(DOCCORP-22643)" TargetMode="External" Id="rId7" /><Relationship Type="http://schemas.openxmlformats.org/officeDocument/2006/relationships/hyperlink" Target="https://jira.its-sib.ru/issues/?jql=issue%20in%20(DOCCORP-22643)" TargetMode="External" Id="rId8" /><Relationship Type="http://schemas.openxmlformats.org/officeDocument/2006/relationships/hyperlink" Target="https://jira.its-sib.ru/issues/?jql=issue%20in%20(DOCCORP-22643)" TargetMode="External" Id="rId9" /><Relationship Type="http://schemas.openxmlformats.org/officeDocument/2006/relationships/hyperlink" Target="https://jira.its-sib.ru/issues/?jql=issue%20in%20(DOCCORP-22643)" TargetMode="External" Id="rId10" /><Relationship Type="http://schemas.openxmlformats.org/officeDocument/2006/relationships/hyperlink" Target="https://jira.its-sib.ru/issues/?jql=issue%20in%20(DOCCORP-22643)" TargetMode="External" Id="rId11" /><Relationship Type="http://schemas.openxmlformats.org/officeDocument/2006/relationships/hyperlink" Target="https://jira.its-sib.ru/issues/?jql=issue%20in%20(DOCCORP-22643)" TargetMode="External" Id="rId12" /><Relationship Type="http://schemas.openxmlformats.org/officeDocument/2006/relationships/hyperlink" Target="https://jira.its-sib.ru/issues/?jql=issue%20in%20(DOCCORP-22643)" TargetMode="External" Id="rId13" /><Relationship Type="http://schemas.openxmlformats.org/officeDocument/2006/relationships/hyperlink" Target="https://jira.its-sib.ru/issues/?jql=issue%20in%20(DOCCORP-22643)" TargetMode="External" Id="rId14" /><Relationship Type="http://schemas.openxmlformats.org/officeDocument/2006/relationships/hyperlink" Target="https://jira.its-sib.ru/issues/?jql=issue%20in%20(DOCCORP-22643)" TargetMode="External" Id="rId15" /><Relationship Type="http://schemas.openxmlformats.org/officeDocument/2006/relationships/hyperlink" Target="https://jira.its-sib.ru/issues/?jql=issue%20in%20(DOCCORP-22643)" TargetMode="External" Id="rId16" /><Relationship Type="http://schemas.openxmlformats.org/officeDocument/2006/relationships/hyperlink" Target="https://jira.its-sib.ru/issues/?jql=issue%20in%20(TECHWIM-3688)" TargetMode="External" Id="rId17" /><Relationship Type="http://schemas.openxmlformats.org/officeDocument/2006/relationships/hyperlink" Target="https://jira.its-sib.ru/issues/?jql=issue%20in%20(TECHWIM-3688)" TargetMode="External" Id="rId18" /><Relationship Type="http://schemas.openxmlformats.org/officeDocument/2006/relationships/hyperlink" Target="https://jira.its-sib.ru/issues/?jql=issue%20in%20(TECHWIM-3688)" TargetMode="External" Id="rId19" /><Relationship Type="http://schemas.openxmlformats.org/officeDocument/2006/relationships/hyperlink" Target="https://jira.its-sib.ru/issues/?jql=issue%20in%20(DOCCORP-22894)" TargetMode="External" Id="rId20" /><Relationship Type="http://schemas.openxmlformats.org/officeDocument/2006/relationships/hyperlink" Target="https://jira.its-sib.ru/issues/?jql=issue%20in%20(TECHWIM-3801)" TargetMode="External" Id="rId21" /><Relationship Type="http://schemas.openxmlformats.org/officeDocument/2006/relationships/hyperlink" Target="https://jira.its-sib.ru/issues/?jql=issue%20in%20(TECHWIM-3822)" TargetMode="External" Id="rId22" /><Relationship Type="http://schemas.openxmlformats.org/officeDocument/2006/relationships/hyperlink" Target="https://jira.its-sib.ru/issues/?jql=issue%20in%20(TECHWIM-3854,TECHWIM-3845)" TargetMode="External" Id="rId23" /><Relationship Type="http://schemas.openxmlformats.org/officeDocument/2006/relationships/hyperlink" Target="https://jira.its-sib.ru/issues/?jql=issue%20in%20(TECHWIM-3896)" TargetMode="External" Id="rId24" /><Relationship Type="http://schemas.openxmlformats.org/officeDocument/2006/relationships/hyperlink" Target="https://jira.its-sib.ru/issues/?jql=issue%20in%20(TECHWIM-3908)" TargetMode="External" Id="rId25" /><Relationship Type="http://schemas.openxmlformats.org/officeDocument/2006/relationships/hyperlink" Target="https://jira.its-sib.ru/issues/?jql=issue%20in%20(TECHWIM-3908)" TargetMode="External" Id="rId26" /><Relationship Type="http://schemas.openxmlformats.org/officeDocument/2006/relationships/hyperlink" Target="https://jira.its-sib.ru/issues/?jql=issue%20in%20(TECHWIM-3924)" TargetMode="External" Id="rId27" /><Relationship Type="http://schemas.openxmlformats.org/officeDocument/2006/relationships/hyperlink" Target="https://jira.its-sib.ru/issues/?jql=issue%20in%20(TECHITS-1664)" TargetMode="External" Id="rId28" /><Relationship Type="http://schemas.openxmlformats.org/officeDocument/2006/relationships/hyperlink" Target="https://jira.its-sib.ru/issues/?jql=issue%20in%20(TECHITS-1667,TECHITS-1663,TECHITS-1662)" TargetMode="External" Id="rId29" /><Relationship Type="http://schemas.openxmlformats.org/officeDocument/2006/relationships/hyperlink" Target="https://jira.its-sib.ru/issues/?jql=issue%20in%20(TECHITS-1675,TECHITS-1674,TECHITS-1673,TECHITS-1672,TECHITS-1671,TECHITS-1670,TECHITS-1669)" TargetMode="External" Id="rId30" /><Relationship Type="http://schemas.openxmlformats.org/officeDocument/2006/relationships/hyperlink" Target="https://jira.its-sib.ru/issues/?jql=issue%20in%20(TECHITS-1691,TECHITS-1690)" TargetMode="External" Id="rId31" /><Relationship Type="http://schemas.openxmlformats.org/officeDocument/2006/relationships/hyperlink" Target="https://jira.its-sib.ru/issues/?jql=issue%20in%20(TECHITS-1705)" TargetMode="External" Id="rId32" /><Relationship Type="http://schemas.openxmlformats.org/officeDocument/2006/relationships/hyperlink" Target="https://jira.its-sib.ru/issues/?jql=issue%20in%20(TECHWIM-3955,DOCCORP-23031,TECHWIM-3924,DOCCORP-23031)" TargetMode="External" Id="rId33" /><Relationship Type="http://schemas.openxmlformats.org/officeDocument/2006/relationships/hyperlink" Target="https://jira.its-sib.ru/issues/?jql=issue%20in%20(TECHWIM-3954,DOCCORP-23031)" TargetMode="External" Id="rId34" /><Relationship Type="http://schemas.openxmlformats.org/officeDocument/2006/relationships/hyperlink" Target="https://jira.its-sib.ru/issues/?jql=issue%20in%20(TECHWIM-3754)" TargetMode="External" Id="rId35" /><Relationship Type="http://schemas.openxmlformats.org/officeDocument/2006/relationships/hyperlink" Target="https://jira.its-sib.ru/issues/?jql=issue%20in%20(TECHWIM-3804)" TargetMode="External" Id="rId36" /><Relationship Type="http://schemas.openxmlformats.org/officeDocument/2006/relationships/hyperlink" Target="https://jira.its-sib.ru/issues/?jql=issue%20in%20(TECHWIM-3816)" TargetMode="External" Id="rId37" /><Relationship Type="http://schemas.openxmlformats.org/officeDocument/2006/relationships/hyperlink" Target="https://jira.its-sib.ru/issues/?jql=issue%20in%20(TECHWIM-3864)" TargetMode="External" Id="rId38" /><Relationship Type="http://schemas.openxmlformats.org/officeDocument/2006/relationships/hyperlink" Target="https://jira.its-sib.ru/issues/?jql=issue%20in%20(TECHWIM-3892,TECHWIM-3855)" TargetMode="External" Id="rId39" /><Relationship Type="http://schemas.openxmlformats.org/officeDocument/2006/relationships/hyperlink" Target="https://jira.its-sib.ru/issues/?jql=issue%20in%20(TECHWIM-3903,TECHWIM-3892)" TargetMode="External" Id="rId40" /><Relationship Type="http://schemas.openxmlformats.org/officeDocument/2006/relationships/hyperlink" Target="https://jira.its-sib.ru/issues/?jql=issue%20in%20(TECHWIM-3915,TECHWIM-3914)" TargetMode="External" Id="rId41" /><Relationship Type="http://schemas.openxmlformats.org/officeDocument/2006/relationships/hyperlink" Target="https://jira.its-sib.ru/issues/?jql=issue%20in%20(TECHWIM-3922,TECHWIM-3914,TECHWIM-3772)" TargetMode="External" Id="rId42" /><Relationship Type="http://schemas.openxmlformats.org/officeDocument/2006/relationships/hyperlink" Target="https://jira.its-sib.ru/issues/?jql=issue%20in%20(TECHWIM-3955)" TargetMode="External" Id="rId43" /><Relationship Type="http://schemas.openxmlformats.org/officeDocument/2006/relationships/hyperlink" Target="https://jira.its-sib.ru/issues/?jql=issue%20in%20(TECHITS-1676)" TargetMode="External" Id="rId44" /><Relationship Type="http://schemas.openxmlformats.org/officeDocument/2006/relationships/hyperlink" Target="https://jira.its-sib.ru/issues/?jql=issue%20in%20(TECHITS-1679)" TargetMode="External" Id="rId45" /><Relationship Type="http://schemas.openxmlformats.org/officeDocument/2006/relationships/hyperlink" Target="https://jira.its-sib.ru/issues/?jql=issue%20in%20(TECHITS-1694)" TargetMode="External" Id="rId46" /><Relationship Type="http://schemas.openxmlformats.org/officeDocument/2006/relationships/hyperlink" Target="https://jira.its-sib.ru/issues/?jql=issue%20in%20(TECHITS-1660)" TargetMode="External" Id="rId47" /><Relationship Type="http://schemas.openxmlformats.org/officeDocument/2006/relationships/hyperlink" Target="https://jira.its-sib.ru/issues/?jql=issue%20in%20(TECHITS-1697,TECHITS-1696,TECHITS-1695)" TargetMode="External" Id="rId48" /><Relationship Type="http://schemas.openxmlformats.org/officeDocument/2006/relationships/hyperlink" Target="https://jira.its-sib.ru/issues/?jql=issue%20in%20(TECHWIM-3954,DOCCORP-23038)" TargetMode="External" Id="rId49" /><Relationship Type="http://schemas.openxmlformats.org/officeDocument/2006/relationships/hyperlink" Target="https://jira.its-sib.ru/issues/?jql=issue%20in%20(DOCCORP-22561)" TargetMode="External" Id="rId50" /><Relationship Type="http://schemas.openxmlformats.org/officeDocument/2006/relationships/hyperlink" Target="https://jira.its-sib.ru/issues/?jql=issue%20in%20(DOCCORP-22561)" TargetMode="External" Id="rId51" /><Relationship Type="http://schemas.openxmlformats.org/officeDocument/2006/relationships/hyperlink" Target="https://jira.its-sib.ru/issues/?jql=issue%20in%20(DOCCORP-22561)" TargetMode="External" Id="rId52" /><Relationship Type="http://schemas.openxmlformats.org/officeDocument/2006/relationships/hyperlink" Target="https://jira.its-sib.ru/issues/?jql=issue%20in%20(DOCCORP-22561)" TargetMode="External" Id="rId53" /><Relationship Type="http://schemas.openxmlformats.org/officeDocument/2006/relationships/hyperlink" Target="https://jira.its-sib.ru/issues/?jql=issue%20in%20(DOCCORP-22561)" TargetMode="External" Id="rId54" /><Relationship Type="http://schemas.openxmlformats.org/officeDocument/2006/relationships/hyperlink" Target="https://jira.its-sib.ru/issues/?jql=issue%20in%20(DOCCORP-22561)" TargetMode="External" Id="rId55" /><Relationship Type="http://schemas.openxmlformats.org/officeDocument/2006/relationships/hyperlink" Target="https://jira.its-sib.ru/issues/?jql=issue%20in%20(DOCCORP-22561)" TargetMode="External" Id="rId56" /><Relationship Type="http://schemas.openxmlformats.org/officeDocument/2006/relationships/hyperlink" Target="https://jira.its-sib.ru/issues/?jql=issue%20in%20(DOCCORP-22561)" TargetMode="External" Id="rId57" /><Relationship Type="http://schemas.openxmlformats.org/officeDocument/2006/relationships/hyperlink" Target="https://jira.its-sib.ru/issues/?jql=issue%20in%20(DOCCORP-22561)" TargetMode="External" Id="rId58" /><Relationship Type="http://schemas.openxmlformats.org/officeDocument/2006/relationships/hyperlink" Target="https://jira.its-sib.ru/issues/?jql=issue%20in%20(DOCCORP-22561)" TargetMode="External" Id="rId59" /><Relationship Type="http://schemas.openxmlformats.org/officeDocument/2006/relationships/hyperlink" Target="https://jira.its-sib.ru/issues/?jql=issue%20in%20(DOCCORP-22561)" TargetMode="External" Id="rId60" /><Relationship Type="http://schemas.openxmlformats.org/officeDocument/2006/relationships/hyperlink" Target="https://jira.its-sib.ru/issues/?jql=issue%20in%20(DOCCORP-22561)" TargetMode="External" Id="rId61" /><Relationship Type="http://schemas.openxmlformats.org/officeDocument/2006/relationships/hyperlink" Target="https://jira.its-sib.ru/issues/?jql=issue%20in%20(DOCCORP-22561)" TargetMode="External" Id="rId62" /><Relationship Type="http://schemas.openxmlformats.org/officeDocument/2006/relationships/hyperlink" Target="https://jira.its-sib.ru/issues/?jql=issue%20in%20(DOCCORP-22561)" TargetMode="External" Id="rId63" /><Relationship Type="http://schemas.openxmlformats.org/officeDocument/2006/relationships/hyperlink" Target="https://jira.its-sib.ru/issues/?jql=issue%20in%20(DOCCORP-22561)" TargetMode="External" Id="rId64" /><Relationship Type="http://schemas.openxmlformats.org/officeDocument/2006/relationships/hyperlink" Target="https://jira.its-sib.ru/issues/?jql=issue%20in%20(DOCCORP-22561)" TargetMode="External" Id="rId65" /><Relationship Type="http://schemas.openxmlformats.org/officeDocument/2006/relationships/hyperlink" Target="https://jira.its-sib.ru/issues/?jql=issue%20in%20(DOCCORP-22561)" TargetMode="External" Id="rId66" /><Relationship Type="http://schemas.openxmlformats.org/officeDocument/2006/relationships/hyperlink" Target="https://jira.its-sib.ru/issues/?jql=issue%20in%20(DOCCORP-22561)" TargetMode="External" Id="rId67" /><Relationship Type="http://schemas.openxmlformats.org/officeDocument/2006/relationships/hyperlink" Target="https://jira.its-sib.ru/issues/?jql=issue%20in%20(DOCCORP-22561)" TargetMode="External" Id="rId68" /><Relationship Type="http://schemas.openxmlformats.org/officeDocument/2006/relationships/hyperlink" Target="https://jira.its-sib.ru/issues/?jql=issue%20in%20(DOCCORP-22572)" TargetMode="External" Id="rId69" /><Relationship Type="http://schemas.openxmlformats.org/officeDocument/2006/relationships/hyperlink" Target="https://jira.its-sib.ru/issues/?jql=issue%20in%20(TECHWIM-3873)" TargetMode="External" Id="rId70" /><Relationship Type="http://schemas.openxmlformats.org/officeDocument/2006/relationships/hyperlink" Target="https://jira.its-sib.ru/issues/?jql=issue%20in%20(TECHWIM-3896,TECHWIM-3896,TECHWIM-3873)" TargetMode="External" Id="rId71" /><Relationship Type="http://schemas.openxmlformats.org/officeDocument/2006/relationships/hyperlink" Target="https://jira.its-sib.ru/issues/?jql=issue%20in%20(TECHWIM-3908)" TargetMode="External" Id="rId72" /><Relationship Type="http://schemas.openxmlformats.org/officeDocument/2006/relationships/hyperlink" Target="https://jira.its-sib.ru/issues/?jql=issue%20in%20(TECHWIM-3917,TECHWIM-3908)" TargetMode="External" Id="rId73" /><Relationship Type="http://schemas.openxmlformats.org/officeDocument/2006/relationships/hyperlink" Target="https://jira.its-sib.ru/issues/?jql=issue%20in%20(TECHWIM-3931,TECHWIM-3929,TECHWIM-3917)" TargetMode="External" Id="rId74" /><Relationship Type="http://schemas.openxmlformats.org/officeDocument/2006/relationships/hyperlink" Target="https://jira.its-sib.ru/issues/?jql=issue%20in%20(TECHITS-1680)" TargetMode="External" Id="rId75" /><Relationship Type="http://schemas.openxmlformats.org/officeDocument/2006/relationships/hyperlink" Target="https://jira.its-sib.ru/issues/?jql=issue%20in%20(TECHITS-1680)" TargetMode="External" Id="rId76" /><Relationship Type="http://schemas.openxmlformats.org/officeDocument/2006/relationships/hyperlink" Target="https://jira.its-sib.ru/issues/?jql=issue%20in%20(TECHITS-1707)" TargetMode="External" Id="rId77" /><Relationship Type="http://schemas.openxmlformats.org/officeDocument/2006/relationships/hyperlink" Target="https://jira.its-sib.ru/issues/?jql=issue%20in%20(TECHITS-1685,TECHITS-1684,TECHITS-1683,TECHITS-1682,TECHITS-1681)" TargetMode="External" Id="rId78" /><Relationship Type="http://schemas.openxmlformats.org/officeDocument/2006/relationships/hyperlink" Target="https://jira.its-sib.ru/issues/?jql=issue%20in%20(TECHITS-1685,TECHITS-1684,TECHITS-1683,TECHITS-1682,TECHITS-1681)" TargetMode="External" Id="rId79" /><Relationship Type="http://schemas.openxmlformats.org/officeDocument/2006/relationships/hyperlink" Target="https://jira.its-sib.ru/issues/?jql=issue%20in%20(TECHITS-1706)" TargetMode="External" Id="rId80" /><Relationship Type="http://schemas.openxmlformats.org/officeDocument/2006/relationships/hyperlink" Target="https://jira.its-sib.ru/issues/?jql=issue%20in%20(TECHITS-1666,TECHITS-1665)" TargetMode="External" Id="rId81" /><Relationship Type="http://schemas.openxmlformats.org/officeDocument/2006/relationships/hyperlink" Target="https://jira.its-sib.ru/issues/?jql=issue%20in%20(TECHWIM-3928)" TargetMode="External" Id="rId82" /><Relationship Type="http://schemas.openxmlformats.org/officeDocument/2006/relationships/hyperlink" Target="https://jira.its-sib.ru/issues/?jql=issue%20in%20(TECHWIM-3951,DOCCORP-23034)" TargetMode="External" Id="rId83" /><Relationship Type="http://schemas.openxmlformats.org/officeDocument/2006/relationships/hyperlink" Target="https://jira.its-sib.ru/issues/?jql=issue%20in%20(TECHWIM-3951,DOCCORP-23034)" TargetMode="External" Id="rId84" /><Relationship Type="http://schemas.openxmlformats.org/officeDocument/2006/relationships/hyperlink" Target="https://jira.its-sib.ru/issues/?jql=issue%20in%20(TECHWIM-3953,DOCCORP-23034)" TargetMode="External" Id="rId85" /><Relationship Type="http://schemas.openxmlformats.org/officeDocument/2006/relationships/hyperlink" Target="https://jira.its-sib.ru/issues/?jql=issue%20in%20(TECHWIM-3953,DOCCORP-23034)" TargetMode="External" Id="rId86" /><Relationship Type="http://schemas.openxmlformats.org/officeDocument/2006/relationships/hyperlink" Target="https://jira.its-sib.ru/issues/?jql=issue%20in%20(DOCCORP-22843)" TargetMode="External" Id="rId87" /><Relationship Type="http://schemas.openxmlformats.org/officeDocument/2006/relationships/hyperlink" Target="https://jira.its-sib.ru/issues/?jql=issue%20in%20(DOCCORP-22843)" TargetMode="External" Id="rId88" /><Relationship Type="http://schemas.openxmlformats.org/officeDocument/2006/relationships/hyperlink" Target="https://jira.its-sib.ru/issues/?jql=issue%20in%20(DOCCORP-22843)" TargetMode="External" Id="rId89" /><Relationship Type="http://schemas.openxmlformats.org/officeDocument/2006/relationships/hyperlink" Target="https://jira.its-sib.ru/issues/?jql=issue%20in%20(TECHWIM-3952,DOCCORP-23034)" TargetMode="External" Id="rId90" /><Relationship Type="http://schemas.openxmlformats.org/officeDocument/2006/relationships/hyperlink" Target="https://jira.its-sib.ru/issues/?jql=issue%20in%20(TECHWIM-3952,DOCCORP-23034)" TargetMode="External" Id="rId91" /><Relationship Type="http://schemas.openxmlformats.org/officeDocument/2006/relationships/hyperlink" Target="https://jira.its-sib.ru/issues/?jql=issue%20in%20(TECHWIM-3754)" TargetMode="External" Id="rId92" /><Relationship Type="http://schemas.openxmlformats.org/officeDocument/2006/relationships/hyperlink" Target="https://jira.its-sib.ru/issues/?jql=issue%20in%20(TECHWIM-3804)" TargetMode="External" Id="rId93" /><Relationship Type="http://schemas.openxmlformats.org/officeDocument/2006/relationships/hyperlink" Target="https://jira.its-sib.ru/issues/?jql=issue%20in%20(TECHWIM-3816)" TargetMode="External" Id="rId94" /><Relationship Type="http://schemas.openxmlformats.org/officeDocument/2006/relationships/hyperlink" Target="https://jira.its-sib.ru/issues/?jql=issue%20in%20(TECHWIM-3892,TECHWIM-3855)" TargetMode="External" Id="rId95" /><Relationship Type="http://schemas.openxmlformats.org/officeDocument/2006/relationships/hyperlink" Target="https://jira.its-sib.ru/issues/?jql=issue%20in%20(TECHWIM-3903,TECHWIM-3892)" TargetMode="External" Id="rId96" /><Relationship Type="http://schemas.openxmlformats.org/officeDocument/2006/relationships/hyperlink" Target="https://jira.its-sib.ru/issues/?jql=issue%20in%20(TECHWIM-3915,TECHWIM-3914)" TargetMode="External" Id="rId97" /><Relationship Type="http://schemas.openxmlformats.org/officeDocument/2006/relationships/hyperlink" Target="https://jira.its-sib.ru/issues/?jql=issue%20in%20(TECHWIM-3922,TECHWIM-3914,TECHWIM-3772)" TargetMode="External" Id="rId98" /><Relationship Type="http://schemas.openxmlformats.org/officeDocument/2006/relationships/hyperlink" Target="https://jira.its-sib.ru/issues/?jql=issue%20in%20(TECHWIM-3955)" TargetMode="External" Id="rId99" /><Relationship Type="http://schemas.openxmlformats.org/officeDocument/2006/relationships/hyperlink" Target="https://jira.its-sib.ru/issues/?jql=issue%20in%20(TECHITS-1676)" TargetMode="External" Id="rId100" /><Relationship Type="http://schemas.openxmlformats.org/officeDocument/2006/relationships/hyperlink" Target="https://jira.its-sib.ru/issues/?jql=issue%20in%20(TECHITS-1679)" TargetMode="External" Id="rId101" /><Relationship Type="http://schemas.openxmlformats.org/officeDocument/2006/relationships/hyperlink" Target="https://jira.its-sib.ru/issues/?jql=issue%20in%20(TECHITS-1694)" TargetMode="External" Id="rId102" /><Relationship Type="http://schemas.openxmlformats.org/officeDocument/2006/relationships/hyperlink" Target="https://jira.its-sib.ru/issues/?jql=issue%20in%20(TECHITS-1660)" TargetMode="External" Id="rId103" /><Relationship Type="http://schemas.openxmlformats.org/officeDocument/2006/relationships/hyperlink" Target="https://jira.its-sib.ru/issues/?jql=issue%20in%20(TECHITS-1697,TECHITS-1696,TECHITS-1695)" TargetMode="External" Id="rId104" /><Relationship Type="http://schemas.openxmlformats.org/officeDocument/2006/relationships/hyperlink" Target="https://jira.its-sib.ru/issues/?jql=issue%20in%20(TECHWIM-3954,DOCCORP-23036)" TargetMode="External" Id="rId105" /><Relationship Type="http://schemas.openxmlformats.org/officeDocument/2006/relationships/hyperlink" Target="https://jira.its-sib.ru/issues/?jql=issue%20in%20(TECHWIM-3762,TECHWIM-3757)" TargetMode="External" Id="rId106" /><Relationship Type="http://schemas.openxmlformats.org/officeDocument/2006/relationships/hyperlink" Target="https://jira.its-sib.ru/issues/?jql=issue%20in%20(TECHWIM-3761)" TargetMode="External" Id="rId107" /><Relationship Type="http://schemas.openxmlformats.org/officeDocument/2006/relationships/hyperlink" Target="https://jira.its-sib.ru/issues/?jql=issue%20in%20(TECHWIM-3760)" TargetMode="External" Id="rId108" /><Relationship Type="http://schemas.openxmlformats.org/officeDocument/2006/relationships/hyperlink" Target="https://jira.its-sib.ru/issues/?jql=issue%20in%20(TECHWIM-3759)" TargetMode="External" Id="rId109" /><Relationship Type="http://schemas.openxmlformats.org/officeDocument/2006/relationships/hyperlink" Target="https://jira.its-sib.ru/issues/?jql=issue%20in%20(TECHWIM-3668)" TargetMode="External" Id="rId110" /><Relationship Type="http://schemas.openxmlformats.org/officeDocument/2006/relationships/hyperlink" Target="https://jira.its-sib.ru/issues/?jql=issue%20in%20(TECHWIM-3823)" TargetMode="External" Id="rId111" /><Relationship Type="http://schemas.openxmlformats.org/officeDocument/2006/relationships/hyperlink" Target="https://jira.its-sib.ru/issues/?jql=issue%20in%20(DOCCORP-22737)" TargetMode="External" Id="rId112" /><Relationship Type="http://schemas.openxmlformats.org/officeDocument/2006/relationships/hyperlink" Target="https://jira.its-sib.ru/issues/?jql=issue%20in%20(TECHITS-1655,TECHITS-1654,TECHITS-1653)" TargetMode="External" Id="rId113" /><Relationship Type="http://schemas.openxmlformats.org/officeDocument/2006/relationships/hyperlink" Target="https://jira.its-sib.ru/issues/?jql=issue%20in%20(TECHITS-1652)" TargetMode="External" Id="rId114" /><Relationship Type="http://schemas.openxmlformats.org/officeDocument/2006/relationships/hyperlink" Target="https://jira.its-sib.ru/issues/?jql=issue%20in%20(DOCCORP-22796)" TargetMode="External" Id="rId115" /><Relationship Type="http://schemas.openxmlformats.org/officeDocument/2006/relationships/hyperlink" Target="https://jira.its-sib.ru/issues/?jql=issue%20in%20(DOCCORP-22796)" TargetMode="External" Id="rId116" /><Relationship Type="http://schemas.openxmlformats.org/officeDocument/2006/relationships/hyperlink" Target="https://jira.its-sib.ru/issues/?jql=issue%20in%20(DOCCORP-22796)" TargetMode="External" Id="rId117" /><Relationship Type="http://schemas.openxmlformats.org/officeDocument/2006/relationships/hyperlink" Target="https://jira.its-sib.ru/issues/?jql=issue%20in%20(DOCCORP-22796)" TargetMode="External" Id="rId118" /><Relationship Type="http://schemas.openxmlformats.org/officeDocument/2006/relationships/hyperlink" Target="https://jira.its-sib.ru/issues/?jql=issue%20in%20(TECHWIM-3824)" TargetMode="External" Id="rId119" /><Relationship Type="http://schemas.openxmlformats.org/officeDocument/2006/relationships/hyperlink" Target="https://jira.its-sib.ru/issues/?jql=issue%20in%20(TECHWIM-3930)" TargetMode="External" Id="rId120" /><Relationship Type="http://schemas.openxmlformats.org/officeDocument/2006/relationships/hyperlink" Target="https://jira.its-sib.ru/issues/?jql=issue%20in%20(TECHITS-1702,TECHITS-1701,TECHITS-1700)" TargetMode="External" Id="rId121" /><Relationship Type="http://schemas.openxmlformats.org/officeDocument/2006/relationships/hyperlink" Target="https://jira.its-sib.ru/issues/?jql=issue%20in%20(TECHITS-1699,TECHITS-1698)" TargetMode="External" Id="rId122" /><Relationship Type="http://schemas.openxmlformats.org/officeDocument/2006/relationships/hyperlink" Target="https://jira.its-sib.ru/issues/?jql=issue%20in%20(DOCCORP-22735)" TargetMode="External" Id="rId123" /><Relationship Type="http://schemas.openxmlformats.org/officeDocument/2006/relationships/hyperlink" Target="https://jira.its-sib.ru/issues/?jql=issue%20in%20(TECHWIM-3775)" TargetMode="External" Id="rId124" /><Relationship Type="http://schemas.openxmlformats.org/officeDocument/2006/relationships/hyperlink" Target="https://jira.its-sib.ru/issues/?jql=issue%20in%20(DOCCORP-22560)" TargetMode="External" Id="rId125" /><Relationship Type="http://schemas.openxmlformats.org/officeDocument/2006/relationships/hyperlink" Target="https://jira.its-sib.ru/issues/?jql=issue%20in%20(DOCCORP-22560)" TargetMode="External" Id="rId126" /><Relationship Type="http://schemas.openxmlformats.org/officeDocument/2006/relationships/hyperlink" Target="https://jira.its-sib.ru/issues/?jql=issue%20in%20(DOCCORP-22560)" TargetMode="External" Id="rId127" /><Relationship Type="http://schemas.openxmlformats.org/officeDocument/2006/relationships/hyperlink" Target="https://jira.its-sib.ru/issues/?jql=issue%20in%20(DOCCORP-22560)" TargetMode="External" Id="rId128" /><Relationship Type="http://schemas.openxmlformats.org/officeDocument/2006/relationships/hyperlink" Target="https://jira.its-sib.ru/issues/?jql=issue%20in%20(DOCCORP-22560)" TargetMode="External" Id="rId129" /><Relationship Type="http://schemas.openxmlformats.org/officeDocument/2006/relationships/hyperlink" Target="https://jira.its-sib.ru/issues/?jql=issue%20in%20(DOCCORP-22560)" TargetMode="External" Id="rId130" /><Relationship Type="http://schemas.openxmlformats.org/officeDocument/2006/relationships/hyperlink" Target="https://jira.its-sib.ru/issues/?jql=issue%20in%20(DOCCORP-22560)" TargetMode="External" Id="rId131" /><Relationship Type="http://schemas.openxmlformats.org/officeDocument/2006/relationships/hyperlink" Target="https://jira.its-sib.ru/issues/?jql=issue%20in%20(DOCCORP-22560)" TargetMode="External" Id="rId132" /><Relationship Type="http://schemas.openxmlformats.org/officeDocument/2006/relationships/hyperlink" Target="https://jira.its-sib.ru/issues/?jql=issue%20in%20(DOCCORP-22560)" TargetMode="External" Id="rId133" /><Relationship Type="http://schemas.openxmlformats.org/officeDocument/2006/relationships/hyperlink" Target="https://jira.its-sib.ru/issues/?jql=issue%20in%20(DOCCORP-22560)" TargetMode="External" Id="rId134" /><Relationship Type="http://schemas.openxmlformats.org/officeDocument/2006/relationships/hyperlink" Target="https://jira.its-sib.ru/issues/?jql=issue%20in%20(DOCCORP-22560)" TargetMode="External" Id="rId135" /><Relationship Type="http://schemas.openxmlformats.org/officeDocument/2006/relationships/hyperlink" Target="https://jira.its-sib.ru/issues/?jql=issue%20in%20(DOCCORP-22560)" TargetMode="External" Id="rId136" /><Relationship Type="http://schemas.openxmlformats.org/officeDocument/2006/relationships/hyperlink" Target="https://jira.its-sib.ru/issues/?jql=issue%20in%20(DOCCORP-22560)" TargetMode="External" Id="rId137" /><Relationship Type="http://schemas.openxmlformats.org/officeDocument/2006/relationships/hyperlink" Target="https://jira.its-sib.ru/issues/?jql=issue%20in%20(DOCCORP-22560)" TargetMode="External" Id="rId138" /><Relationship Type="http://schemas.openxmlformats.org/officeDocument/2006/relationships/hyperlink" Target="https://jira.its-sib.ru/issues/?jql=issue%20in%20(DOCCORP-22560)" TargetMode="External" Id="rId139" /><Relationship Type="http://schemas.openxmlformats.org/officeDocument/2006/relationships/hyperlink" Target="https://jira.its-sib.ru/issues/?jql=issue%20in%20(DOCCORP-22560)" TargetMode="External" Id="rId140" /><Relationship Type="http://schemas.openxmlformats.org/officeDocument/2006/relationships/hyperlink" Target="https://jira.its-sib.ru/issues/?jql=issue%20in%20(DOCCORP-22560)" TargetMode="External" Id="rId141" /><Relationship Type="http://schemas.openxmlformats.org/officeDocument/2006/relationships/hyperlink" Target="https://jira.its-sib.ru/issues/?jql=issue%20in%20(DOCCORP-22560)" TargetMode="External" Id="rId142" /><Relationship Type="http://schemas.openxmlformats.org/officeDocument/2006/relationships/hyperlink" Target="https://jira.its-sib.ru/issues/?jql=issue%20in%20(DOCCORP-22560)" TargetMode="External" Id="rId143" /><Relationship Type="http://schemas.openxmlformats.org/officeDocument/2006/relationships/hyperlink" Target="https://jira.its-sib.ru/issues/?jql=issue%20in%20(DOCCORP-22817)" TargetMode="External" Id="rId144" /><Relationship Type="http://schemas.openxmlformats.org/officeDocument/2006/relationships/hyperlink" Target="https://jira.its-sib.ru/issues/?jql=issue%20in%20(DOCCORP-22817)" TargetMode="External" Id="rId145" /><Relationship Type="http://schemas.openxmlformats.org/officeDocument/2006/relationships/hyperlink" Target="https://jira.its-sib.ru/issues/?jql=issue%20in%20(DOCCORP-22817)" TargetMode="External" Id="rId146" /><Relationship Type="http://schemas.openxmlformats.org/officeDocument/2006/relationships/hyperlink" Target="https://jira.its-sib.ru/issues/?jql=issue%20in%20(DOCCORP-22817)" TargetMode="External" Id="rId147" /><Relationship Type="http://schemas.openxmlformats.org/officeDocument/2006/relationships/hyperlink" Target="https://jira.its-sib.ru/issues/?jql=issue%20in%20(DOCCORP-22817)" TargetMode="External" Id="rId148" /><Relationship Type="http://schemas.openxmlformats.org/officeDocument/2006/relationships/hyperlink" Target="https://jira.its-sib.ru/issues/?jql=issue%20in%20(DOCCORP-22839)" TargetMode="External" Id="rId149" /><Relationship Type="http://schemas.openxmlformats.org/officeDocument/2006/relationships/hyperlink" Target="https://jira.its-sib.ru/issues/?jql=issue%20in%20(DOCCORP-22839)" TargetMode="External" Id="rId150" /><Relationship Type="http://schemas.openxmlformats.org/officeDocument/2006/relationships/hyperlink" Target="https://jira.its-sib.ru/issues/?jql=issue%20in%20(METROLOGY-58,METROLOGY-51)" TargetMode="External" Id="rId151" /><Relationship Type="http://schemas.openxmlformats.org/officeDocument/2006/relationships/hyperlink" Target="https://jira.its-sib.ru/issues/?jql=issue%20in%20(METROLOGY-58,METROLOGY-51)" TargetMode="External" Id="rId152" /><Relationship Type="http://schemas.openxmlformats.org/officeDocument/2006/relationships/hyperlink" Target="https://jira.its-sib.ru/issues/?jql=issue%20in%20(METROLOGY-57,METROLOGY-56,METROLOGY-55,METROLOGY-54,METROLOGY-53,METROLOGY-52)" TargetMode="External" Id="rId153" /><Relationship Type="http://schemas.openxmlformats.org/officeDocument/2006/relationships/hyperlink" Target="https://jira.its-sib.ru/issues/?jql=issue%20in%20(METROLOGY-57,DOCCORP-22838,METROLOGY-56,DOCCORP-22838,METROLOGY-55,DOCCORP-22838,METROLOGY-54,DOCCORP-22838,METROLOGY-53,DOCCORP-22838,METROLOGY-52,DOCCORP-22838)" TargetMode="External" Id="rId154" /><Relationship Type="http://schemas.openxmlformats.org/officeDocument/2006/relationships/hyperlink" Target="https://jira.its-sib.ru/issues/?jql=issue%20in%20(METROLOGY-57,DOCCORP-22838,METROLOGY-56,DOCCORP-22838,METROLOGY-55,DOCCORP-22838,METROLOGY-54,DOCCORP-22838,METROLOGY-53,DOCCORP-22838,METROLOGY-52,DOCCORP-22838)" TargetMode="External" Id="rId155" /><Relationship Type="http://schemas.openxmlformats.org/officeDocument/2006/relationships/hyperlink" Target="https://jira.its-sib.ru/issues/?jql=issue%20in%20(DOCCORP-22919)" TargetMode="External" Id="rId156" /><Relationship Type="http://schemas.openxmlformats.org/officeDocument/2006/relationships/hyperlink" Target="https://jira.its-sib.ru/issues/?jql=issue%20in%20(DOCCORP-22919)" TargetMode="External" Id="rId157" /><Relationship Type="http://schemas.openxmlformats.org/officeDocument/2006/relationships/hyperlink" Target="https://jira.its-sib.ru/issues/?jql=issue%20in%20(DOCCORP-22919)" TargetMode="External" Id="rId158" /><Relationship Type="http://schemas.openxmlformats.org/officeDocument/2006/relationships/hyperlink" Target="https://jira.its-sib.ru/issues/?jql=issue%20in%20(DOCCORP-22420)" TargetMode="External" Id="rId159" /><Relationship Type="http://schemas.openxmlformats.org/officeDocument/2006/relationships/hyperlink" Target="https://jira.its-sib.ru/issues/?jql=issue%20in%20(DOCCORP-22799)" TargetMode="External" Id="rId160" /><Relationship Type="http://schemas.openxmlformats.org/officeDocument/2006/relationships/hyperlink" Target="https://jira.its-sib.ru/issues/?jql=issue%20in%20(DOCCORP-22799)" TargetMode="External" Id="rId161" /><Relationship Type="http://schemas.openxmlformats.org/officeDocument/2006/relationships/hyperlink" Target="https://jira.its-sib.ru/issues/?jql=issue%20in%20(DOCCORP-22799)" TargetMode="External" Id="rId162" /><Relationship Type="http://schemas.openxmlformats.org/officeDocument/2006/relationships/hyperlink" Target="https://jira.its-sib.ru/issues/?jql=issue%20in%20(DOCCORP-22799)" TargetMode="External" Id="rId163" /><Relationship Type="http://schemas.openxmlformats.org/officeDocument/2006/relationships/hyperlink" Target="https://jira.its-sib.ru/issues/?jql=issue%20in%20(DOCCORP-22799)" TargetMode="External" Id="rId164" /><Relationship Type="http://schemas.openxmlformats.org/officeDocument/2006/relationships/hyperlink" Target="https://jira.its-sib.ru/issues/?jql=issue%20in%20(DOCCORP-22799)" TargetMode="External" Id="rId165" /><Relationship Type="http://schemas.openxmlformats.org/officeDocument/2006/relationships/hyperlink" Target="https://jira.its-sib.ru/issues/?jql=issue%20in%20(DOCCORP-22799)" TargetMode="External" Id="rId166" /><Relationship Type="http://schemas.openxmlformats.org/officeDocument/2006/relationships/hyperlink" Target="https://jira.its-sib.ru/issues/?jql=issue%20in%20(DOCCORP-22799)" TargetMode="External" Id="rId167" /><Relationship Type="http://schemas.openxmlformats.org/officeDocument/2006/relationships/hyperlink" Target="https://jira.its-sib.ru/issues/?jql=issue%20in%20(DOCCORP-22799)" TargetMode="External" Id="rId168" /><Relationship Type="http://schemas.openxmlformats.org/officeDocument/2006/relationships/hyperlink" Target="https://jira.its-sib.ru/issues/?jql=issue%20in%20(DOCCORP-22799)" TargetMode="External" Id="rId169" /><Relationship Type="http://schemas.openxmlformats.org/officeDocument/2006/relationships/hyperlink" Target="https://jira.its-sib.ru/issues/?jql=issue%20in%20(DOCCORP-22799)" TargetMode="External" Id="rId170" /><Relationship Type="http://schemas.openxmlformats.org/officeDocument/2006/relationships/hyperlink" Target="https://jira.its-sib.ru/issues/?jql=issue%20in%20(DOCCORP-22799)" TargetMode="External" Id="rId171" /><Relationship Type="http://schemas.openxmlformats.org/officeDocument/2006/relationships/hyperlink" Target="https://jira.its-sib.ru/issues/?jql=issue%20in%20(DOCCORP-22799)" TargetMode="External" Id="rId172" /><Relationship Type="http://schemas.openxmlformats.org/officeDocument/2006/relationships/hyperlink" Target="https://jira.its-sib.ru/issues/?jql=issue%20in%20(DOCCORP-22799)" TargetMode="External" Id="rId173" /><Relationship Type="http://schemas.openxmlformats.org/officeDocument/2006/relationships/hyperlink" Target="https://jira.its-sib.ru/issues/?jql=issue%20in%20(DOCCORP-22799)" TargetMode="External" Id="rId174" /><Relationship Type="http://schemas.openxmlformats.org/officeDocument/2006/relationships/hyperlink" Target="https://jira.its-sib.ru/issues/?jql=issue%20in%20(DOCCORP-22799)" TargetMode="External" Id="rId175" /><Relationship Type="http://schemas.openxmlformats.org/officeDocument/2006/relationships/hyperlink" Target="https://jira.its-sib.ru/issues/?jql=issue%20in%20(DOCCORP-22799)" TargetMode="External" Id="rId176" /><Relationship Type="http://schemas.openxmlformats.org/officeDocument/2006/relationships/hyperlink" Target="https://jira.its-sib.ru/issues/?jql=issue%20in%20(DOCCORP-22799)" TargetMode="External" Id="rId177" /><Relationship Type="http://schemas.openxmlformats.org/officeDocument/2006/relationships/hyperlink" Target="https://jira.its-sib.ru/issues/?jql=issue%20in%20(TECHWIM-3776)" TargetMode="External" Id="rId178" /><Relationship Type="http://schemas.openxmlformats.org/officeDocument/2006/relationships/hyperlink" Target="https://jira.its-sib.ru/issues/?jql=issue%20in%20(TECHWIM-3829,TECHWIM-3819,TECHWIM-3807)" TargetMode="External" Id="rId179" /><Relationship Type="http://schemas.openxmlformats.org/officeDocument/2006/relationships/hyperlink" Target="https://jira.its-sib.ru/issues/?jql=issue%20in%20(TECHWIM-3856)" TargetMode="External" Id="rId180" /><Relationship Type="http://schemas.openxmlformats.org/officeDocument/2006/relationships/hyperlink" Target="https://jira.its-sib.ru/issues/?jql=issue%20in%20(TECHWIM-3927,TECHWIM-3926)" TargetMode="External" Id="rId181" /><Relationship Type="http://schemas.openxmlformats.org/officeDocument/2006/relationships/hyperlink" Target="https://jira.its-sib.ru/issues/?jql=issue%20in%20(TECHWIM-3871,TECHWIM-3870,TECHWIM-3869,TECHWIM-3863,TECHWIM-3863)" TargetMode="External" Id="rId182" /><Relationship Type="http://schemas.openxmlformats.org/officeDocument/2006/relationships/hyperlink" Target="https://jira.its-sib.ru/issues/?jql=issue%20in%20(TECHWIM-3927,TECHWIM-3926)" TargetMode="External" Id="rId183" /><Relationship Type="http://schemas.openxmlformats.org/officeDocument/2006/relationships/hyperlink" Target="https://jira.its-sib.ru/issues/?jql=issue%20in%20(TECHWIM-3871,TECHWIM-3870,TECHWIM-3869,TECHWIM-3863,TECHWIM-3863,TECHWIM-3863)" TargetMode="External" Id="rId184" /><Relationship Type="http://schemas.openxmlformats.org/officeDocument/2006/relationships/hyperlink" Target="https://jira.its-sib.ru/issues/?jql=issue%20in%20(TECHWIM-3753)" TargetMode="External" Id="rId185" /><Relationship Type="http://schemas.openxmlformats.org/officeDocument/2006/relationships/hyperlink" Target="https://jira.its-sib.ru/issues/?jql=issue%20in%20(TECHWIM-3753)" TargetMode="External" Id="rId186" /><Relationship Type="http://schemas.openxmlformats.org/officeDocument/2006/relationships/hyperlink" Target="https://jira.its-sib.ru/issues/?jql=issue%20in%20(TECHWIM-3758,TECHWIM-3753)" TargetMode="External" Id="rId187" /><Relationship Type="http://schemas.openxmlformats.org/officeDocument/2006/relationships/hyperlink" Target="https://jira.its-sib.ru/issues/?jql=issue%20in%20(TECHWIM-3798)" TargetMode="External" Id="rId188" /><Relationship Type="http://schemas.openxmlformats.org/officeDocument/2006/relationships/hyperlink" Target="https://jira.its-sib.ru/issues/?jql=issue%20in%20(TECHWIM-3828,TECHWIM-3560)" TargetMode="External" Id="rId189" /><Relationship Type="http://schemas.openxmlformats.org/officeDocument/2006/relationships/hyperlink" Target="https://jira.its-sib.ru/issues/?jql=issue%20in%20(TECHWIM-3831)" TargetMode="External" Id="rId190" /><Relationship Type="http://schemas.openxmlformats.org/officeDocument/2006/relationships/hyperlink" Target="https://jira.its-sib.ru/issues/?jql=issue%20in%20(TECHWIM-3799)" TargetMode="External" Id="rId191" /><Relationship Type="http://schemas.openxmlformats.org/officeDocument/2006/relationships/hyperlink" Target="https://jira.its-sib.ru/issues/?jql=issue%20in%20(TECHWIM-3798,DOCCORP-22820,TECHWIM-3707,DOCCORP-22820)" TargetMode="External" Id="rId192" /><Relationship Type="http://schemas.openxmlformats.org/officeDocument/2006/relationships/hyperlink" Target="https://jira.its-sib.ru/issues/?jql=issue%20in%20(TECHWIM-3798,DOCCORP-22821,TECHWIM-3707,DOCCORP-22821)" TargetMode="External" Id="rId193" /><Relationship Type="http://schemas.openxmlformats.org/officeDocument/2006/relationships/hyperlink" Target="https://jira.its-sib.ru/issues/?jql=issue%20in%20(TECHWIM-3946,DOCCORP-23014,TECHWIM-3945,DOCCORP-23014,TECHWIM-3944,DOCCORP-23014,TECHWIM-3943,DOCCORP-23014,TECHWIM-3937,DOCCORP-23014,TECHWIM-3936,DOCCORP-23014)" TargetMode="External" Id="rId194" /><Relationship Type="http://schemas.openxmlformats.org/officeDocument/2006/relationships/hyperlink" Target="https://jira.its-sib.ru/issues/?jql=issue%20in%20(DOCCORP-23016)" TargetMode="External" Id="rId195" /><Relationship Type="http://schemas.openxmlformats.org/officeDocument/2006/relationships/hyperlink" Target="https://jira.its-sib.ru/issues/?jql=issue%20in%20(TECHWIM-3563,DOCCORP-22760)" TargetMode="External" Id="rId196" /><Relationship Type="http://schemas.openxmlformats.org/officeDocument/2006/relationships/hyperlink" Target="https://jira.its-sib.ru/issues/?jql=issue%20in%20(TECHWIM-3558,DOCCORP-22760)" TargetMode="External" Id="rId197" /><Relationship Type="http://schemas.openxmlformats.org/officeDocument/2006/relationships/hyperlink" Target="https://jira.its-sib.ru/issues/?jql=issue%20in%20(TECHWIM-3707,DOCCORP-22760,TECHWIM-3559,DOCCORP-22760)" TargetMode="External" Id="rId198" /><Relationship Type="http://schemas.openxmlformats.org/officeDocument/2006/relationships/hyperlink" Target="https://jira.its-sib.ru/issues/?jql=issue%20in%20(TECHWIM-3798,DOCCORP-22760,TECHWIM-3707,DOCCORP-22760)" TargetMode="External" Id="rId199" /><Relationship Type="http://schemas.openxmlformats.org/officeDocument/2006/relationships/hyperlink" Target="https://jira.its-sib.ru/issues/?jql=issue%20in%20(TECHWIM-3881,DOCCORP-22912,TECHWIM-3879,DOCCORP-22912,TECHWIM-3878,DOCCORP-22912)" TargetMode="External" Id="rId200" /><Relationship Type="http://schemas.openxmlformats.org/officeDocument/2006/relationships/hyperlink" Target="https://jira.its-sib.ru/issues/?jql=issue%20in%20(TECHWIM-3897,DOCCORP-22912,TECHWIM-3891,DOCCORP-22912)" TargetMode="External" Id="rId201" /><Relationship Type="http://schemas.openxmlformats.org/officeDocument/2006/relationships/hyperlink" Target="https://jira.its-sib.ru/issues/?jql=issue%20in%20(TECHWIM-3911,DOCCORP-22912,TECHWIM-3798,DOCCORP-22912)" TargetMode="External" Id="rId202" /><Relationship Type="http://schemas.openxmlformats.org/officeDocument/2006/relationships/hyperlink" Target="https://jira.its-sib.ru/issues/?jql=issue%20in%20(DOCCORP-22912)" TargetMode="External" Id="rId203" /><Relationship Type="http://schemas.openxmlformats.org/officeDocument/2006/relationships/hyperlink" Target="https://jira.its-sib.ru/issues/?jql=issue%20in%20(TECHWIM-3937,DOCCORP-22912,TECHWIM-3936,DOCCORP-22912)" TargetMode="External" Id="rId204" /><Relationship Type="http://schemas.openxmlformats.org/officeDocument/2006/relationships/hyperlink" Target="https://jira.its-sib.ru/issues/?jql=issue%20in%20(TECHWIM-3946,DOCCORP-22912,TECHWIM-3945,DOCCORP-22912,TECHWIM-3944,DOCCORP-22912,TECHWIM-3943,DOCCORP-22912,TECHWIM-3937,DOCCORP-22912,TECHWIM-3936,DOCCORP-22912)" TargetMode="External" Id="rId205" /><Relationship Type="http://schemas.openxmlformats.org/officeDocument/2006/relationships/hyperlink" Target="https://jira.its-sib.ru/issues/?jql=issue%20in%20(DOCCORP-22912)" TargetMode="External" Id="rId206" /><Relationship Type="http://schemas.openxmlformats.org/officeDocument/2006/relationships/hyperlink" Target="https://jira.its-sib.ru/issues/?jql=issue%20in%20(DOCCORP-22912)" TargetMode="External" Id="rId207" /><Relationship Type="http://schemas.openxmlformats.org/officeDocument/2006/relationships/hyperlink" Target="https://jira.its-sib.ru/issues/?jql=issue%20in%20(DOCCORP-22912)" TargetMode="External" Id="rId208" /><Relationship Type="http://schemas.openxmlformats.org/officeDocument/2006/relationships/hyperlink" Target="https://jira.its-sib.ru/issues/?jql=issue%20in%20(DOCCORP-22912)" TargetMode="External" Id="rId209" /><Relationship Type="http://schemas.openxmlformats.org/officeDocument/2006/relationships/hyperlink" Target="https://jira.its-sib.ru/issues/?jql=issue%20in%20(TECHWIM-3916,DOCCORP-22912)" TargetMode="External" Id="rId210" /><Relationship Type="http://schemas.openxmlformats.org/officeDocument/2006/relationships/hyperlink" Target="https://jira.its-sib.ru/issues/?jql=issue%20in%20(DOCCORP-22912)" TargetMode="External" Id="rId211" /><Relationship Type="http://schemas.openxmlformats.org/officeDocument/2006/relationships/hyperlink" Target="https://jira.its-sib.ru/issues/?jql=issue%20in%20(DOCCORP-22912)" TargetMode="External" Id="rId212" /><Relationship Type="http://schemas.openxmlformats.org/officeDocument/2006/relationships/hyperlink" Target="https://jira.its-sib.ru/issues/?jql=issue%20in%20(DOCCORP-22912)" TargetMode="External" Id="rId213" /><Relationship Type="http://schemas.openxmlformats.org/officeDocument/2006/relationships/hyperlink" Target="https://jira.its-sib.ru/issues/?jql=issue%20in%20(TECHWIM-3798)" TargetMode="External" Id="rId214" /><Relationship Type="http://schemas.openxmlformats.org/officeDocument/2006/relationships/hyperlink" Target="https://jira.its-sib.ru/issues/?jql=issue%20in%20(TECHWIM-3828,TECHWIM-3828,TECHWIM-3560,TECHWIM-3560,TECHWIM-3560)" TargetMode="External" Id="rId215" /><Relationship Type="http://schemas.openxmlformats.org/officeDocument/2006/relationships/hyperlink" Target="https://jira.its-sib.ru/issues/?jql=issue%20in%20(TECHWIM-3842,TECHWIM-3842,TECHWIM-3841,TECHWIM-3841)" TargetMode="External" Id="rId216" /><Relationship Type="http://schemas.openxmlformats.org/officeDocument/2006/relationships/hyperlink" Target="https://jira.its-sib.ru/issues/?jql=issue%20in%20(TECHWIM-3948,TECHWIM-3947)" TargetMode="External" Id="rId217" /><Relationship Type="http://schemas.openxmlformats.org/officeDocument/2006/relationships/hyperlink" Target="https://jira.its-sib.ru/issues/?jql=issue%20in%20(TECHWIM-3962)" TargetMode="External" Id="rId218" /><Relationship Type="http://schemas.openxmlformats.org/officeDocument/2006/relationships/hyperlink" Target="https://jira.its-sib.ru/issues/?jql=issue%20in%20(TECHWIM-3831,TECHWIM-3831)" TargetMode="External" Id="rId219" /><Relationship Type="http://schemas.openxmlformats.org/officeDocument/2006/relationships/hyperlink" Target="https://jira.its-sib.ru/issues/?jql=issue%20in%20(TECHWIM-3799)" TargetMode="External" Id="rId220" /><Relationship Type="http://schemas.openxmlformats.org/officeDocument/2006/relationships/hyperlink" Target="https://jira.its-sib.ru/issues/?jql=issue%20in%20(TECHWIM-3798,DOCCORP-22818,TECHWIM-3707,DOCCORP-22818)" TargetMode="External" Id="rId221" /><Relationship Type="http://schemas.openxmlformats.org/officeDocument/2006/relationships/hyperlink" Target="https://jira.its-sib.ru/issues/?jql=issue%20in%20(TECHWIM-3798,DOCCORP-22819,TECHWIM-3707,DOCCORP-22819)" TargetMode="External" Id="rId222" /><Relationship Type="http://schemas.openxmlformats.org/officeDocument/2006/relationships/hyperlink" Target="https://jira.its-sib.ru/issues/?jql=issue%20in%20(TECHWIM-3946,DOCCORP-23013,TECHWIM-3946,DOCCORP-23013,TECHWIM-3945,DOCCORP-23013,TECHWIM-3945,DOCCORP-23013,TECHWIM-3944,DOCCORP-23013,TECHWIM-3943,DOCCORP-23013,TECHWIM-3937,DOCCORP-23013,TECHWIM-3936,DOCCORP-23013)" TargetMode="External" Id="rId223" /><Relationship Type="http://schemas.openxmlformats.org/officeDocument/2006/relationships/hyperlink" Target="https://jira.its-sib.ru/issues/?jql=issue%20in%20(TECHWIM-3948,DOCCORP-23015,TECHWIM-3947,DOCCORP-23015)" TargetMode="External" Id="rId224" /><Relationship Type="http://schemas.openxmlformats.org/officeDocument/2006/relationships/hyperlink" Target="https://jira.its-sib.ru/issues/?jql=issue%20in%20(TECHWIM-3563,DOCCORP-22750,TECHWIM-3563,DOCCORP-22750)" TargetMode="External" Id="rId225" /><Relationship Type="http://schemas.openxmlformats.org/officeDocument/2006/relationships/hyperlink" Target="https://jira.its-sib.ru/issues/?jql=issue%20in%20(TECHWIM-3558,DOCCORP-22750)" TargetMode="External" Id="rId226" /><Relationship Type="http://schemas.openxmlformats.org/officeDocument/2006/relationships/hyperlink" Target="https://jira.its-sib.ru/issues/?jql=issue%20in%20(TECHWIM-3707,DOCCORP-22750,TECHWIM-3559,DOCCORP-22750)" TargetMode="External" Id="rId227" /><Relationship Type="http://schemas.openxmlformats.org/officeDocument/2006/relationships/hyperlink" Target="https://jira.its-sib.ru/issues/?jql=issue%20in%20(TECHWIM-3798,DOCCORP-22750,TECHWIM-3707,DOCCORP-22750)" TargetMode="External" Id="rId228" /><Relationship Type="http://schemas.openxmlformats.org/officeDocument/2006/relationships/hyperlink" Target="https://jira.its-sib.ru/issues/?jql=issue%20in%20(TECHWIM-3881,DOCCORP-22911,TECHWIM-3881,DOCCORP-22911,TECHWIM-3879,DOCCORP-22911,TECHWIM-3879,DOCCORP-22911,TECHWIM-3878,DOCCORP-22911,TECHWIM-3878,DOCCORP-22911)" TargetMode="External" Id="rId229" /><Relationship Type="http://schemas.openxmlformats.org/officeDocument/2006/relationships/hyperlink" Target="https://jira.its-sib.ru/issues/?jql=issue%20in%20(TECHWIM-3897,DOCCORP-22911,TECHWIM-3895,DOCCORP-22911,TECHWIM-3891,DOCCORP-22911,TECHWIM-3891,DOCCORP-22911)" TargetMode="External" Id="rId230" /><Relationship Type="http://schemas.openxmlformats.org/officeDocument/2006/relationships/hyperlink" Target="https://jira.its-sib.ru/issues/?jql=issue%20in%20(TECHWIM-3911,DOCCORP-22911,TECHWIM-3911,DOCCORP-22911,TECHWIM-3798,DOCCORP-22911)" TargetMode="External" Id="rId231" /><Relationship Type="http://schemas.openxmlformats.org/officeDocument/2006/relationships/hyperlink" Target="https://jira.its-sib.ru/issues/?jql=issue%20in%20(DOCCORP-22911)" TargetMode="External" Id="rId232" /><Relationship Type="http://schemas.openxmlformats.org/officeDocument/2006/relationships/hyperlink" Target="https://jira.its-sib.ru/issues/?jql=issue%20in%20(TECHWIM-3937,DOCCORP-22911,TECHWIM-3936,DOCCORP-22911)" TargetMode="External" Id="rId233" /><Relationship Type="http://schemas.openxmlformats.org/officeDocument/2006/relationships/hyperlink" Target="https://jira.its-sib.ru/issues/?jql=issue%20in%20(TECHWIM-3946,DOCCORP-22911,TECHWIM-3946,DOCCORP-22911,TECHWIM-3945,DOCCORP-22911,TECHWIM-3945,DOCCORP-22911,TECHWIM-3944,DOCCORP-22911,TECHWIM-3943,DOCCORP-22911,TECHWIM-3937,DOCCORP-22911,TECHWIM-3936,DOCCORP-22911)" TargetMode="External" Id="rId234" /><Relationship Type="http://schemas.openxmlformats.org/officeDocument/2006/relationships/hyperlink" Target="https://jira.its-sib.ru/issues/?jql=issue%20in%20(TECHWIM-3948,DOCCORP-22911,TECHWIM-3947,DOCCORP-22911)" TargetMode="External" Id="rId235" /><Relationship Type="http://schemas.openxmlformats.org/officeDocument/2006/relationships/hyperlink" Target="https://jira.its-sib.ru/issues/?jql=issue%20in%20(TECHWIM-3789)" TargetMode="External" Id="rId236" /><Relationship Type="http://schemas.openxmlformats.org/officeDocument/2006/relationships/hyperlink" Target="https://jira.its-sib.ru/issues/?jql=issue%20in%20(TECHWIM-3808,TECHWIM-3795)" TargetMode="External" Id="rId237" /><Relationship Type="http://schemas.openxmlformats.org/officeDocument/2006/relationships/hyperlink" Target="https://jira.its-sib.ru/issues/?jql=issue%20in%20(TECHWIM-3808,TECHWIM-3795)" TargetMode="External" Id="rId238" /><Relationship Type="http://schemas.openxmlformats.org/officeDocument/2006/relationships/hyperlink" Target="https://jira.its-sib.ru/issues/?jql=issue%20in%20(TECHWIM-3808,TECHWIM-3795)" TargetMode="External" Id="rId239" /><Relationship Type="http://schemas.openxmlformats.org/officeDocument/2006/relationships/hyperlink" Target="https://jira.its-sib.ru/issues/?jql=issue%20in%20(TECHWIM-3857,TECHWIM-3836,TECHWIM-3835)" TargetMode="External" Id="rId240" /><Relationship Type="http://schemas.openxmlformats.org/officeDocument/2006/relationships/hyperlink" Target="https://jira.its-sib.ru/issues/?jql=issue%20in%20(TECHWIM-3857)" TargetMode="External" Id="rId241" /><Relationship Type="http://schemas.openxmlformats.org/officeDocument/2006/relationships/hyperlink" Target="https://jira.its-sib.ru/issues/?jql=issue%20in%20(TECHWIM-3907,TECHWIM-3906,TECHWIM-3857)" TargetMode="External" Id="rId242" /><Relationship Type="http://schemas.openxmlformats.org/officeDocument/2006/relationships/hyperlink" Target="https://jira.its-sib.ru/issues/?jql=issue%20in%20(TECHWIM-3907,TECHWIM-3906,TECHWIM-3857)" TargetMode="External" Id="rId243" /><Relationship Type="http://schemas.openxmlformats.org/officeDocument/2006/relationships/hyperlink" Target="https://jira.its-sib.ru/issues/?jql=issue%20in%20(TECHWIM-3857)" TargetMode="External" Id="rId244" /><Relationship Type="http://schemas.openxmlformats.org/officeDocument/2006/relationships/hyperlink" Target="https://jira.its-sib.ru/issues/?jql=issue%20in%20(TECHWIM-3857)" TargetMode="External" Id="rId245" /><Relationship Type="http://schemas.openxmlformats.org/officeDocument/2006/relationships/hyperlink" Target="https://jira.its-sib.ru/issues/?jql=issue%20in%20(TECHWIM-3857)" TargetMode="External" Id="rId246" /><Relationship Type="http://schemas.openxmlformats.org/officeDocument/2006/relationships/hyperlink" Target="https://jira.its-sib.ru/issues/?jql=issue%20in%20(TECHWIM-3789)" TargetMode="External" Id="rId247" /><Relationship Type="http://schemas.openxmlformats.org/officeDocument/2006/relationships/hyperlink" Target="https://jira.its-sib.ru/issues/?jql=issue%20in%20(TECHWIM-3868,TECHWIM-3859,TECHWIM-3834)" TargetMode="External" Id="rId248" /><Relationship Type="http://schemas.openxmlformats.org/officeDocument/2006/relationships/hyperlink" Target="https://jira.its-sib.ru/issues/?jql=issue%20in%20(TECHWIM-3905)" TargetMode="External" Id="rId249" /><Relationship Type="http://schemas.openxmlformats.org/officeDocument/2006/relationships/hyperlink" Target="https://jira.its-sib.ru/issues/?jql=issue%20in%20(TECHWIM-3905)" TargetMode="External" Id="rId250" /><Relationship Type="http://schemas.openxmlformats.org/officeDocument/2006/relationships/hyperlink" Target="https://jira.its-sib.ru/issues/?jql=issue%20in%20(TECHWIM-3691,TECHWIM-2653,TECHWIM-3664,TECHWIM-3607,TECHWIM-3606)" TargetMode="External" Id="rId251" /><Relationship Type="http://schemas.openxmlformats.org/officeDocument/2006/relationships/hyperlink" Target="https://jira.its-sib.ru/issues/?jql=issue%20in%20(TECHWIM-3691,TECHWIM-2653,TECHWIM-3664,TECHWIM-3607,TECHWIM-3606)" TargetMode="External" Id="rId252" /><Relationship Type="http://schemas.openxmlformats.org/officeDocument/2006/relationships/hyperlink" Target="https://jira.its-sib.ru/issues/?jql=issue%20in%20(TECHWIM-3691,TECHWIM-2653,TECHWIM-3664,TECHWIM-3607,TECHWIM-3606)" TargetMode="External" Id="rId253" /><Relationship Type="http://schemas.openxmlformats.org/officeDocument/2006/relationships/hyperlink" Target="https://jira.its-sib.ru/issues/?jql=issue%20in%20(TECHWIM-3691,TECHWIM-2653,TECHWIM-3664,TECHWIM-3607,TECHWIM-3606)" TargetMode="External" Id="rId254" /><Relationship Type="http://schemas.openxmlformats.org/officeDocument/2006/relationships/hyperlink" Target="https://jira.its-sib.ru/issues/?jql=issue%20in%20(TECHWIM-3691,TECHWIM-2653,TECHWIM-3664,TECHWIM-3607,TECHWIM-3606)" TargetMode="External" Id="rId255" /><Relationship Type="http://schemas.openxmlformats.org/officeDocument/2006/relationships/hyperlink" Target="https://jira.its-sib.ru/issues/?jql=issue%20in%20(TECHWIM-3691,TECHWIM-2653,TECHWIM-3773,TECHWIM-3861,TECHWIM-3664,TECHWIM-3607,TECHWIM-3606)" TargetMode="External" Id="rId256" /><Relationship Type="http://schemas.openxmlformats.org/officeDocument/2006/relationships/hyperlink" Target="https://jira.its-sib.ru/issues/?jql=issue%20in%20(TECHWIM-3691,TECHWIM-2653)" TargetMode="External" Id="rId257" /><Relationship Type="http://schemas.openxmlformats.org/officeDocument/2006/relationships/hyperlink" Target="https://jira.its-sib.ru/issues/?jql=issue%20in%20(TECHWIM-3691,TECHWIM-2653)" TargetMode="External" Id="rId258" /><Relationship Type="http://schemas.openxmlformats.org/officeDocument/2006/relationships/hyperlink" Target="https://jira.its-sib.ru/issues/?jql=issue%20in%20(TECHWIM-3691)" TargetMode="External" Id="rId259" /><Relationship Type="http://schemas.openxmlformats.org/officeDocument/2006/relationships/hyperlink" Target="https://jira.its-sib.ru/issues/?jql=issue%20in%20(TECHWIM-3691)" TargetMode="External" Id="rId260" /><Relationship Type="http://schemas.openxmlformats.org/officeDocument/2006/relationships/hyperlink" Target="https://jira.its-sib.ru/issues/?jql=issue%20in%20(TECHWIM-3691)" TargetMode="External" Id="rId261" /><Relationship Type="http://schemas.openxmlformats.org/officeDocument/2006/relationships/hyperlink" Target="https://jira.its-sib.ru/issues/?jql=issue%20in%20(TECHWIM-3691,TECHWIM-3933)" TargetMode="External" Id="rId262" /><Relationship Type="http://schemas.openxmlformats.org/officeDocument/2006/relationships/hyperlink" Target="https://jira.its-sib.ru/issues/?jql=issue%20in%20(TECHWIM-3957)" TargetMode="External" Id="rId263" /><Relationship Type="http://schemas.openxmlformats.org/officeDocument/2006/relationships/hyperlink" Target="https://jira.its-sib.ru/issues/?jql=issue%20in%20(DOCCORP-22632)" TargetMode="External" Id="rId264" /><Relationship Type="http://schemas.openxmlformats.org/officeDocument/2006/relationships/hyperlink" Target="https://jira.its-sib.ru/issues/?jql=issue%20in%20(DOCCORP-22632)" TargetMode="External" Id="rId265" /><Relationship Type="http://schemas.openxmlformats.org/officeDocument/2006/relationships/hyperlink" Target="https://jira.its-sib.ru/issues/?jql=issue%20in%20(DOCCORP-22632)" TargetMode="External" Id="rId266" /><Relationship Type="http://schemas.openxmlformats.org/officeDocument/2006/relationships/hyperlink" Target="https://jira.its-sib.ru/issues/?jql=issue%20in%20(TECHWIM-3772)" TargetMode="External" Id="rId267" /><Relationship Type="http://schemas.openxmlformats.org/officeDocument/2006/relationships/hyperlink" Target="https://jira.its-sib.ru/issues/?jql=issue%20in%20(TECHWIM-3772)" TargetMode="External" Id="rId268" /><Relationship Type="http://schemas.openxmlformats.org/officeDocument/2006/relationships/hyperlink" Target="https://jira.its-sib.ru/issues/?jql=issue%20in%20(TECHWIM-3772)" TargetMode="External" Id="rId269" /><Relationship Type="http://schemas.openxmlformats.org/officeDocument/2006/relationships/hyperlink" Target="https://jira.its-sib.ru/issues/?jql=issue%20in%20(TECHWIM-3918)" TargetMode="External" Id="rId270" /><Relationship Type="http://schemas.openxmlformats.org/officeDocument/2006/relationships/hyperlink" Target="https://jira.its-sib.ru/issues/?jql=issue%20in%20(TECHWIM-3738)" TargetMode="External" Id="rId271" /><Relationship Type="http://schemas.openxmlformats.org/officeDocument/2006/relationships/hyperlink" Target="https://jira.its-sib.ru/issues/?jql=issue%20in%20(TECHWIM-3738)" TargetMode="External" Id="rId272" /><Relationship Type="http://schemas.openxmlformats.org/officeDocument/2006/relationships/hyperlink" Target="https://jira.its-sib.ru/issues/?jql=issue%20in%20(TECHWIM-3738)" TargetMode="External" Id="rId273" /><Relationship Type="http://schemas.openxmlformats.org/officeDocument/2006/relationships/hyperlink" Target="https://jira.its-sib.ru/issues/?jql=issue%20in%20(TECHWIM-3738)" TargetMode="External" Id="rId274" /><Relationship Type="http://schemas.openxmlformats.org/officeDocument/2006/relationships/hyperlink" Target="https://jira.its-sib.ru/issues/?jql=issue%20in%20(TECHWIM-3738)" TargetMode="External" Id="rId275" /><Relationship Type="http://schemas.openxmlformats.org/officeDocument/2006/relationships/hyperlink" Target="https://jira.its-sib.ru/issues/?jql=issue%20in%20(TECHWIM-3738)" TargetMode="External" Id="rId276" /><Relationship Type="http://schemas.openxmlformats.org/officeDocument/2006/relationships/hyperlink" Target="https://jira.its-sib.ru/issues/?jql=issue%20in%20(TECHWIM-3738)" TargetMode="External" Id="rId277" /><Relationship Type="http://schemas.openxmlformats.org/officeDocument/2006/relationships/hyperlink" Target="https://jira.its-sib.ru/issues/?jql=issue%20in%20(TECHWIM-3738)" TargetMode="External" Id="rId278" /><Relationship Type="http://schemas.openxmlformats.org/officeDocument/2006/relationships/hyperlink" Target="https://jira.its-sib.ru/issues/?jql=issue%20in%20(TECHWIM-3738)" TargetMode="External" Id="rId279" /><Relationship Type="http://schemas.openxmlformats.org/officeDocument/2006/relationships/hyperlink" Target="https://jira.its-sib.ru/issues/?jql=issue%20in%20(TECHWIM-3738)" TargetMode="External" Id="rId280" /><Relationship Type="http://schemas.openxmlformats.org/officeDocument/2006/relationships/hyperlink" Target="https://jira.its-sib.ru/issues/?jql=issue%20in%20(TECHWIM-3738)" TargetMode="External" Id="rId281" /><Relationship Type="http://schemas.openxmlformats.org/officeDocument/2006/relationships/hyperlink" Target="https://jira.its-sib.ru/issues/?jql=issue%20in%20(TECHWIM-3738)" TargetMode="External" Id="rId282" /><Relationship Type="http://schemas.openxmlformats.org/officeDocument/2006/relationships/hyperlink" Target="https://jira.its-sib.ru/issues/?jql=issue%20in%20(TECHWIM-3796)" TargetMode="External" Id="rId283" /><Relationship Type="http://schemas.openxmlformats.org/officeDocument/2006/relationships/hyperlink" Target="https://jira.its-sib.ru/issues/?jql=issue%20in%20(TECHWIM-3796)" TargetMode="External" Id="rId284" /><Relationship Type="http://schemas.openxmlformats.org/officeDocument/2006/relationships/hyperlink" Target="https://jira.its-sib.ru/issues/?jql=issue%20in%20(TECHWIM-3857)" TargetMode="External" Id="rId285" /><Relationship Type="http://schemas.openxmlformats.org/officeDocument/2006/relationships/hyperlink" Target="https://jira.its-sib.ru/issues/?jql=issue%20in%20(TECHWIM-3949)" TargetMode="External" Id="rId286" /><Relationship Type="http://schemas.openxmlformats.org/officeDocument/2006/relationships/hyperlink" Target="https://jira.its-sib.ru/issues/?jql=issue%20in%20(TECHWIM-3949)" TargetMode="External" Id="rId287" /><Relationship Type="http://schemas.openxmlformats.org/officeDocument/2006/relationships/hyperlink" Target="https://jira.its-sib.ru/issues/?jql=issue%20in%20(TECHWIM-2137)" TargetMode="External" Id="rId288" /><Relationship Type="http://schemas.openxmlformats.org/officeDocument/2006/relationships/hyperlink" Target="https://jira.its-sib.ru/issues/?jql=issue%20in%20(TECHWIM-3802,TECHWIM-2137)" TargetMode="External" Id="rId289" /><Relationship Type="http://schemas.openxmlformats.org/officeDocument/2006/relationships/hyperlink" Target="https://jira.its-sib.ru/issues/?jql=issue%20in%20(TECHWIM-3862)" TargetMode="External" Id="rId290" /><Relationship Type="http://schemas.openxmlformats.org/officeDocument/2006/relationships/hyperlink" Target="https://jira.its-sib.ru/issues/?jql=issue%20in%20(TECHWIM-3833)" TargetMode="External" Id="rId291" /><Relationship Type="http://schemas.openxmlformats.org/officeDocument/2006/relationships/hyperlink" Target="https://jira.its-sib.ru/issues/?jql=issue%20in%20(TECHWIM-3886)" TargetMode="External" Id="rId292" /><Relationship Type="http://schemas.openxmlformats.org/officeDocument/2006/relationships/hyperlink" Target="https://jira.its-sib.ru/issues/?jql=issue%20in%20(TECHWIM-3950)" TargetMode="External" Id="rId293" /><Relationship Type="http://schemas.openxmlformats.org/officeDocument/2006/relationships/hyperlink" Target="https://jira.its-sib.ru/issues/?jql=issue%20in%20(TECHWIM-3950)" TargetMode="External" Id="rId294" /><Relationship Type="http://schemas.openxmlformats.org/officeDocument/2006/relationships/hyperlink" Target="https://jira.its-sib.ru/issues/?jql=issue%20in%20(TECHWIM-3861)" TargetMode="External" Id="rId295" /><Relationship Type="http://schemas.openxmlformats.org/officeDocument/2006/relationships/hyperlink" Target="https://jira.its-sib.ru/issues/?jql=issue%20in%20(TECHWIM-3958)" TargetMode="External" Id="rId296" /><Relationship Type="http://schemas.openxmlformats.org/officeDocument/2006/relationships/hyperlink" Target="https://jira.its-sib.ru/issues/?jql=issue%20in%20(TECHWIM-3813)" TargetMode="External" Id="rId297" /><Relationship Type="http://schemas.openxmlformats.org/officeDocument/2006/relationships/hyperlink" Target="https://jira.its-sib.ru/issues/?jql=issue%20in%20(TECHWIM-3882)" TargetMode="External" Id="rId298" /><Relationship Type="http://schemas.openxmlformats.org/officeDocument/2006/relationships/hyperlink" Target="https://jira.its-sib.ru/issues/?jql=issue%20in%20(TECHWIM-3894)" TargetMode="External" Id="rId299" /><Relationship Type="http://schemas.openxmlformats.org/officeDocument/2006/relationships/hyperlink" Target="https://jira.its-sib.ru/issues/?jql=issue%20in%20(TECHWIM-3939)" TargetMode="External" Id="rId300" /><Relationship Type="http://schemas.openxmlformats.org/officeDocument/2006/relationships/hyperlink" Target="https://jira.its-sib.ru/issues/?jql=issue%20in%20(TECHWIM-3920)" TargetMode="External" Id="rId301" /><Relationship Type="http://schemas.openxmlformats.org/officeDocument/2006/relationships/hyperlink" Target="https://jira.its-sib.ru/issues/?jql=issue%20in%20(TECHFVF-81)" TargetMode="External" Id="rId302" /><Relationship Type="http://schemas.openxmlformats.org/officeDocument/2006/relationships/hyperlink" Target="https://jira.its-sib.ru/issues/?jql=issue%20in%20(TECHFVF-81)" TargetMode="External" Id="rId303" /><Relationship Type="http://schemas.openxmlformats.org/officeDocument/2006/relationships/hyperlink" Target="https://jira.its-sib.ru/issues/?jql=issue%20in%20(TECHFVF-81)" TargetMode="External" Id="rId304" /><Relationship Type="http://schemas.openxmlformats.org/officeDocument/2006/relationships/hyperlink" Target="https://jira.its-sib.ru/issues/?jql=issue%20in%20(TECHWIM-3821)" TargetMode="External" Id="rId305" /><Relationship Type="http://schemas.openxmlformats.org/officeDocument/2006/relationships/hyperlink" Target="https://jira.its-sib.ru/issues/?jql=issue%20in%20(TECHWIM-3821)" TargetMode="External" Id="rId306" /><Relationship Type="http://schemas.openxmlformats.org/officeDocument/2006/relationships/hyperlink" Target="https://jira.its-sib.ru/issues/?jql=issue%20in%20(TECHWIM-3821)" TargetMode="External" Id="rId307" /><Relationship Type="http://schemas.openxmlformats.org/officeDocument/2006/relationships/hyperlink" Target="https://jira.its-sib.ru/issues/?jql=issue%20in%20(TECHWIM-3821)" TargetMode="External" Id="rId308" /><Relationship Type="http://schemas.openxmlformats.org/officeDocument/2006/relationships/hyperlink" Target="https://jira.its-sib.ru/issues/?jql=issue%20in%20(TECHWIM-3830)" TargetMode="External" Id="rId309" /><Relationship Type="http://schemas.openxmlformats.org/officeDocument/2006/relationships/hyperlink" Target="https://jira.its-sib.ru/issues/?jql=issue%20in%20(TECHWIM-3830)" TargetMode="External" Id="rId310" /><Relationship Type="http://schemas.openxmlformats.org/officeDocument/2006/relationships/hyperlink" Target="https://jira.its-sib.ru/issues/?jql=issue%20in%20(TECHWIM-3830)" TargetMode="External" Id="rId311" /><Relationship Type="http://schemas.openxmlformats.org/officeDocument/2006/relationships/hyperlink" Target="https://jira.its-sib.ru/issues/?jql=issue%20in%20(TECHWIM-3549,TECHWIM-3548)" TargetMode="External" Id="rId312" /><Relationship Type="http://schemas.openxmlformats.org/officeDocument/2006/relationships/hyperlink" Target="https://jira.its-sib.ru/issues/?jql=issue%20in%20(TECHWIM-3549,TECHWIM-3548)" TargetMode="External" Id="rId313" /><Relationship Type="http://schemas.openxmlformats.org/officeDocument/2006/relationships/hyperlink" Target="https://jira.its-sib.ru/issues/?jql=issue%20in%20(TECHWIM-3549,TECHWIM-3549,TECHWIM-3549,TECHWIM-3549,DOCCORP-22908,TECHWIM-3548,DOCCORP-22908,TECHWIM-3548,TECHWIM-3549,DOCCORP-22908,TECHWIM-3548,DOCCORP-22908,TECHWIM-3548,TECHWIM-3549,TECHWIM-3549,DOCCORP-22908,TECHWIM-3548,DOCCORP-22908,TECHWIM-3548,TECHWIM-3549,DOCCORP-22908,TECHWIM-3548,DOCCORP-22908,TECHWIM-3548,TECHWIM-3549,TECHWIM-3549,TECHWIM-3549,DOCCORP-22908,TECHWIM-3548,DOCCORP-22908,TECHWIM-3548,TECHWIM-3549,DOCCORP-22908,TECHWIM-3548,DOCCORP-22908,TECHWIM-3548,TECHWIM-3549,TECHWIM-3549,DOCCORP-22908,TECHWIM-3548,DOCCORP-22908,TECHWIM-3548,TECHWIM-3549,DOCCORP-22908,TECHWIM-3548,DOCCORP-22908)" TargetMode="External" Id="rId314" /><Relationship Type="http://schemas.openxmlformats.org/officeDocument/2006/relationships/hyperlink" Target="https://jira.its-sib.ru/issues/?jql=issue%20in%20(TECHWIM-3549,TECHWIM-3549,TECHWIM-3549,TECHWIM-3549,DOCCORP-22908,TECHWIM-3548,DOCCORP-22908,TECHWIM-3548,TECHWIM-3549,DOCCORP-22908,TECHWIM-3548,DOCCORP-22908,TECHWIM-3548,TECHWIM-3549,TECHWIM-3549,DOCCORP-22908,TECHWIM-3548,DOCCORP-22908,TECHWIM-3548,TECHWIM-3549,DOCCORP-22908,TECHWIM-3548,DOCCORP-22908,TECHWIM-3548,TECHWIM-3549,TECHWIM-3549,TECHWIM-3549,DOCCORP-22908,TECHWIM-3548,DOCCORP-22908,TECHWIM-3548,TECHWIM-3549,DOCCORP-22908,TECHWIM-3548,DOCCORP-22908,TECHWIM-3548,TECHWIM-3549,TECHWIM-3549,DOCCORP-22908,TECHWIM-3548,DOCCORP-22908,TECHWIM-3548,TECHWIM-3549,DOCCORP-22908,TECHWIM-3548,DOCCORP-22908)" TargetMode="External" Id="rId315" /><Relationship Type="http://schemas.openxmlformats.org/officeDocument/2006/relationships/hyperlink" Target="https://jira.its-sib.ru/issues/?jql=issue%20in%20(TECHWIM-3549,TECHWIM-3549,TECHWIM-3549,TECHWIM-3549,DOCCORP-22908,TECHWIM-3548,DOCCORP-22908,TECHWIM-3548,TECHWIM-3549,DOCCORP-22908,TECHWIM-3548,DOCCORP-22908,TECHWIM-3548,TECHWIM-3549,TECHWIM-3549,DOCCORP-22908,TECHWIM-3548,DOCCORP-22908,TECHWIM-3548,TECHWIM-3549,DOCCORP-22908,TECHWIM-3548,DOCCORP-22908,TECHWIM-3548,TECHWIM-3549,TECHWIM-3549,TECHWIM-3549,DOCCORP-22908,TECHWIM-3548,DOCCORP-22908,TECHWIM-3548,TECHWIM-3549,DOCCORP-22908,TECHWIM-3548,DOCCORP-22908,TECHWIM-3548,TECHWIM-3549,TECHWIM-3549,DOCCORP-22908,TECHWIM-3548,DOCCORP-22908,TECHWIM-3548,TECHWIM-3549,DOCCORP-22908,TECHWIM-3548,DOCCORP-22908)" TargetMode="External" Id="rId316" /><Relationship Type="http://schemas.openxmlformats.org/officeDocument/2006/relationships/hyperlink" Target="https://jira.its-sib.ru/issues/?jql=issue%20in%20(TECHWIM-3549,DOCCORP-22728,TECHWIM-3548,DOCCORP-22728)" TargetMode="External" Id="rId317" /><Relationship Type="http://schemas.openxmlformats.org/officeDocument/2006/relationships/hyperlink" Target="https://jira.its-sib.ru/issues/?jql=issue%20in%20(TECHWIM-3549,DOCCORP-22728,TECHWIM-3548,DOCCORP-22728)" TargetMode="External" Id="rId318" /><Relationship Type="http://schemas.openxmlformats.org/officeDocument/2006/relationships/hyperlink" Target="https://jira.its-sib.ru/issues/?jql=issue%20in%20(TECHWIM-3549,DOCCORP-22728,TECHWIM-3548,DOCCORP-22728)" TargetMode="External" Id="rId319" /><Relationship Type="http://schemas.openxmlformats.org/officeDocument/2006/relationships/hyperlink" Target="https://jira.its-sib.ru/issues/?jql=issue%20in%20(TECHWIM-3549,DOCCORP-22728,TECHWIM-3548,DOCCORP-22728)" TargetMode="External" Id="rId320" /><Relationship Type="http://schemas.openxmlformats.org/officeDocument/2006/relationships/hyperlink" Target="https://jira.its-sib.ru/issues/?jql=issue%20in%20(TECHWIM-3549,DOCCORP-22728,TECHWIM-3548,DOCCORP-22728)" TargetMode="External" Id="rId321" /><Relationship Type="http://schemas.openxmlformats.org/officeDocument/2006/relationships/hyperlink" Target="https://jira.its-sib.ru/issues/?jql=issue%20in%20(TECHWIM-3549,DOCCORP-22728,TECHWIM-3548,DOCCORP-22728)" TargetMode="External" Id="rId322" /><Relationship Type="http://schemas.openxmlformats.org/officeDocument/2006/relationships/hyperlink" Target="https://jira.its-sib.ru/issues/?jql=issue%20in%20(TECHWIM-3549,DOCCORP-22728,TECHWIM-3548,DOCCORP-22728)" TargetMode="External" Id="rId323" /><Relationship Type="http://schemas.openxmlformats.org/officeDocument/2006/relationships/hyperlink" Target="https://jira.its-sib.ru/issues/?jql=issue%20in%20(TECHWIM-3549,DOCCORP-22728,TECHWIM-3548,DOCCORP-22728)" TargetMode="External" Id="rId324" /><Relationship Type="http://schemas.openxmlformats.org/officeDocument/2006/relationships/hyperlink" Target="https://jira.its-sib.ru/issues/?jql=issue%20in%20(DOCCORP-22964)" TargetMode="External" Id="rId325" /><Relationship Type="http://schemas.openxmlformats.org/officeDocument/2006/relationships/hyperlink" Target="https://jira.its-sib.ru/issues/?jql=issue%20in%20(TECHWIM-3764,TECHWIM-3763)" TargetMode="External" Id="rId326" /><Relationship Type="http://schemas.openxmlformats.org/officeDocument/2006/relationships/hyperlink" Target="https://jira.its-sib.ru/issues/?jql=issue%20in%20(TECHWIM-3701,TECHWIM-3700)" TargetMode="External" Id="rId327" /><Relationship Type="http://schemas.openxmlformats.org/officeDocument/2006/relationships/hyperlink" Target="https://jira.its-sib.ru/issues/?jql=issue%20in%20(TECHWIM-3701,TECHWIM-3700)" TargetMode="External" Id="rId328" /><Relationship Type="http://schemas.openxmlformats.org/officeDocument/2006/relationships/hyperlink" Target="https://jira.its-sib.ru/issues/?jql=issue%20in%20(TECHWIM-3701,TECHWIM-3700)" TargetMode="External" Id="rId329" /><Relationship Type="http://schemas.openxmlformats.org/officeDocument/2006/relationships/hyperlink" Target="https://jira.its-sib.ru/issues/?jql=issue%20in%20(TECHWIM-3829,TECHWIM-3701,TECHWIM-3700)" TargetMode="External" Id="rId330" /><Relationship Type="http://schemas.openxmlformats.org/officeDocument/2006/relationships/hyperlink" Target="https://jira.its-sib.ru/issues/?jql=issue%20in%20(TECHWIM-3779)" TargetMode="External" Id="rId331" /><Relationship Type="http://schemas.openxmlformats.org/officeDocument/2006/relationships/hyperlink" Target="https://jira.its-sib.ru/issues/?jql=issue%20in%20(TECHWIM-3898)" TargetMode="External" Id="rId332" /><Relationship Type="http://schemas.openxmlformats.org/officeDocument/2006/relationships/hyperlink" Target="https://jira.its-sib.ru/issues/?jql=issue%20in%20(TECHWIM-3898)" TargetMode="External" Id="rId333" /><Relationship Type="http://schemas.openxmlformats.org/officeDocument/2006/relationships/hyperlink" Target="https://jira.its-sib.ru/issues/?jql=issue%20in%20(TECHWIM-3233)" TargetMode="External" Id="rId334" /><Relationship Type="http://schemas.openxmlformats.org/officeDocument/2006/relationships/hyperlink" Target="https://jira.its-sib.ru/issues/?jql=issue%20in%20(TECHWIM-3902)" TargetMode="External" Id="rId335" /><Relationship Type="http://schemas.openxmlformats.org/officeDocument/2006/relationships/hyperlink" Target="https://jira.its-sib.ru/issues/?jql=issue%20in%20(TECHWIM-3860)" TargetMode="External" Id="rId336" /><Relationship Type="http://schemas.openxmlformats.org/officeDocument/2006/relationships/hyperlink" Target="https://jira.its-sib.ru/issues/?jql=issue%20in%20(TECHWIM-3860)" TargetMode="External" Id="rId337" /><Relationship Type="http://schemas.openxmlformats.org/officeDocument/2006/relationships/hyperlink" Target="https://jira.its-sib.ru/issues/?jql=issue%20in%20(TECHWIM-3893,TECHWIM-3885)" TargetMode="External" Id="rId338" /><Relationship Type="http://schemas.openxmlformats.org/officeDocument/2006/relationships/hyperlink" Target="https://jira.its-sib.ru/issues/?jql=issue%20in%20(TECHWIM-3919)" TargetMode="External" Id="rId339" /><Relationship Type="http://schemas.openxmlformats.org/officeDocument/2006/relationships/hyperlink" Target="https://jira.its-sib.ru/issues/?jql=issue%20in%20(TECHWIM-3766)" TargetMode="External" Id="rId340" /><Relationship Type="http://schemas.openxmlformats.org/officeDocument/2006/relationships/hyperlink" Target="https://jira.its-sib.ru/issues/?jql=issue%20in%20(TECHWIM-3515)" TargetMode="External" Id="rId341" /><Relationship Type="http://schemas.openxmlformats.org/officeDocument/2006/relationships/hyperlink" Target="https://jira.its-sib.ru/issues/?jql=issue%20in%20(TECHWIM-3737,TECHWIM-3515)" TargetMode="External" Id="rId342" /><Relationship Type="http://schemas.openxmlformats.org/officeDocument/2006/relationships/hyperlink" Target="https://jira.its-sib.ru/issues/?jql=issue%20in%20(TECHWIM-3737,TECHWIM-3515)" TargetMode="External" Id="rId343" /><Relationship Type="http://schemas.openxmlformats.org/officeDocument/2006/relationships/hyperlink" Target="https://jira.its-sib.ru/issues/?jql=issue%20in%20(TECHWIM-3737,TECHWIM-3515)" TargetMode="External" Id="rId344" /><Relationship Type="http://schemas.openxmlformats.org/officeDocument/2006/relationships/hyperlink" Target="https://jira.its-sib.ru/issues/?jql=issue%20in%20(TECHWIM-3737,TECHWIM-3515)" TargetMode="External" Id="rId345" /><Relationship Type="http://schemas.openxmlformats.org/officeDocument/2006/relationships/hyperlink" Target="https://jira.its-sib.ru/issues/?jql=issue%20in%20(TECHWIM-3737,TECHWIM-3515)" TargetMode="External" Id="rId346" /><Relationship Type="http://schemas.openxmlformats.org/officeDocument/2006/relationships/hyperlink" Target="https://jira.its-sib.ru/issues/?jql=issue%20in%20(TECHWIM-3737,TECHWIM-3515)" TargetMode="External" Id="rId347" /><Relationship Type="http://schemas.openxmlformats.org/officeDocument/2006/relationships/hyperlink" Target="https://jira.its-sib.ru/issues/?jql=issue%20in%20(TECHWIM-3737,TECHWIM-3515)" TargetMode="External" Id="rId348" /><Relationship Type="http://schemas.openxmlformats.org/officeDocument/2006/relationships/hyperlink" Target="https://jira.its-sib.ru/issues/?jql=issue%20in%20(TECHWIM-3737,TECHWIM-3515)" TargetMode="External" Id="rId349" /><Relationship Type="http://schemas.openxmlformats.org/officeDocument/2006/relationships/hyperlink" Target="https://jira.its-sib.ru/issues/?jql=issue%20in%20(TECHWIM-3737,TECHWIM-3515)" TargetMode="External" Id="rId350" /><Relationship Type="http://schemas.openxmlformats.org/officeDocument/2006/relationships/hyperlink" Target="https://jira.its-sib.ru/issues/?jql=issue%20in%20(TECHWIM-3737,TECHWIM-3515)" TargetMode="External" Id="rId351" /><Relationship Type="http://schemas.openxmlformats.org/officeDocument/2006/relationships/hyperlink" Target="https://jira.its-sib.ru/issues/?jql=issue%20in%20(TECHWIM-3737,TECHWIM-3515)" TargetMode="External" Id="rId352" /><Relationship Type="http://schemas.openxmlformats.org/officeDocument/2006/relationships/hyperlink" Target="https://jira.its-sib.ru/issues/?jql=issue%20in%20(TECHWIM-3793)" TargetMode="External" Id="rId353" /><Relationship Type="http://schemas.openxmlformats.org/officeDocument/2006/relationships/hyperlink" Target="https://jira.its-sib.ru/issues/?jql=issue%20in%20(TECHWIM-3780)" TargetMode="External" Id="rId354" /><Relationship Type="http://schemas.openxmlformats.org/officeDocument/2006/relationships/hyperlink" Target="https://jira.its-sib.ru/issues/?jql=issue%20in%20(TECHWIM-3780)" TargetMode="External" Id="rId355" /><Relationship Type="http://schemas.openxmlformats.org/officeDocument/2006/relationships/hyperlink" Target="https://jira.its-sib.ru/issues/?jql=issue%20in%20(TECHWIM-3913)" TargetMode="External" Id="rId356" /><Relationship Type="http://schemas.openxmlformats.org/officeDocument/2006/relationships/hyperlink" Target="https://jira.its-sib.ru/issues/?jql=issue%20in%20(TECHWIM-3913)" TargetMode="External" Id="rId357" /><Relationship Type="http://schemas.openxmlformats.org/officeDocument/2006/relationships/hyperlink" Target="https://jira.its-sib.ru/issues/?jql=issue%20in%20(TECHWIM-3913)" TargetMode="External" Id="rId358" /><Relationship Type="http://schemas.openxmlformats.org/officeDocument/2006/relationships/hyperlink" Target="https://jira.its-sib.ru/issues/?jql=issue%20in%20(TECHWIM-3913)" TargetMode="External" Id="rId359" /><Relationship Type="http://schemas.openxmlformats.org/officeDocument/2006/relationships/hyperlink" Target="https://jira.its-sib.ru/issues/?jql=issue%20in%20(DOCCORP-22921)" TargetMode="External" Id="rId360" /><Relationship Type="http://schemas.openxmlformats.org/officeDocument/2006/relationships/hyperlink" Target="https://jira.its-sib.ru/issues/?jql=issue%20in%20(DOCCORP-22921)" TargetMode="External" Id="rId361" /><Relationship Type="http://schemas.openxmlformats.org/officeDocument/2006/relationships/hyperlink" Target="https://jira.its-sib.ru/issues/?jql=issue%20in%20(DOCCORP-22921)" TargetMode="External" Id="rId362" /><Relationship Type="http://schemas.openxmlformats.org/officeDocument/2006/relationships/hyperlink" Target="https://jira.its-sib.ru/issues/?jql=issue%20in%20(DOCCORP-22921)" TargetMode="External" Id="rId363" /><Relationship Type="http://schemas.openxmlformats.org/officeDocument/2006/relationships/hyperlink" Target="https://jira.its-sib.ru/issues/?jql=issue%20in%20(DOCCORP-22921)" TargetMode="External" Id="rId364" /><Relationship Type="http://schemas.openxmlformats.org/officeDocument/2006/relationships/hyperlink" Target="https://jira.its-sib.ru/issues/?jql=issue%20in%20(SPAUTO-682)" TargetMode="External" Id="rId365" /><Relationship Type="http://schemas.openxmlformats.org/officeDocument/2006/relationships/hyperlink" Target="https://jira.its-sib.ru/issues/?jql=issue%20in%20(SPAUTO-682)" TargetMode="External" Id="rId366" /><Relationship Type="http://schemas.openxmlformats.org/officeDocument/2006/relationships/hyperlink" Target="https://jira.its-sib.ru/issues/?jql=issue%20in%20(SPAUTO-687)" TargetMode="External" Id="rId367" /><Relationship Type="http://schemas.openxmlformats.org/officeDocument/2006/relationships/hyperlink" Target="https://jira.its-sib.ru/issues/?jql=issue%20in%20(SPAUTO-687)" TargetMode="External" Id="rId368" /><Relationship Type="http://schemas.openxmlformats.org/officeDocument/2006/relationships/hyperlink" Target="https://jira.its-sib.ru/issues/?jql=issue%20in%20(SPAUTO-689)" TargetMode="External" Id="rId369" /><Relationship Type="http://schemas.openxmlformats.org/officeDocument/2006/relationships/hyperlink" Target="https://jira.its-sib.ru/issues/?jql=issue%20in%20(SPAUTO-683)" TargetMode="External" Id="rId370" /><Relationship Type="http://schemas.openxmlformats.org/officeDocument/2006/relationships/hyperlink" Target="https://jira.its-sib.ru/issues/?jql=issue%20in%20(SPAUTO-684)" TargetMode="External" Id="rId371" /><Relationship Type="http://schemas.openxmlformats.org/officeDocument/2006/relationships/hyperlink" Target="https://jira.its-sib.ru/issues/?jql=issue%20in%20(SPAUTO-685)" TargetMode="External" Id="rId372" /><Relationship Type="http://schemas.openxmlformats.org/officeDocument/2006/relationships/hyperlink" Target="https://jira.its-sib.ru/issues/?jql=issue%20in%20(SPAUTO-686,SPAUTO-685)" TargetMode="External" Id="rId373" /><Relationship Type="http://schemas.openxmlformats.org/officeDocument/2006/relationships/hyperlink" Target="https://jira.its-sib.ru/issues/?jql=issue%20in%20(DOCCORP-23048)" TargetMode="External" Id="rId374" /><Relationship Type="http://schemas.openxmlformats.org/officeDocument/2006/relationships/hyperlink" Target="https://jira.its-sib.ru/issues/?jql=issue%20in%20(DOCCORP-23048)" TargetMode="External" Id="rId375" /><Relationship Type="http://schemas.openxmlformats.org/officeDocument/2006/relationships/hyperlink" Target="https://jira.its-sib.ru/issues/?jql=issue%20in%20(DOCCORP-23048)" TargetMode="External" Id="rId376" /><Relationship Type="http://schemas.openxmlformats.org/officeDocument/2006/relationships/hyperlink" Target="https://jira.its-sib.ru/issues/?jql=issue%20in%20(DOCCORP-22686)" TargetMode="External" Id="rId377" /><Relationship Type="http://schemas.openxmlformats.org/officeDocument/2006/relationships/hyperlink" Target="https://jira.its-sib.ru/issues/?jql=issue%20in%20(DOCCORP-22686)" TargetMode="External" Id="rId378" /><Relationship Type="http://schemas.openxmlformats.org/officeDocument/2006/relationships/hyperlink" Target="https://jira.its-sib.ru/issues/?jql=issue%20in%20(DOCCORP-22686)" TargetMode="External" Id="rId379" /><Relationship Type="http://schemas.openxmlformats.org/officeDocument/2006/relationships/hyperlink" Target="https://jira.its-sib.ru/issues/?jql=issue%20in%20(DOCCORP-22687)" TargetMode="External" Id="rId380" /><Relationship Type="http://schemas.openxmlformats.org/officeDocument/2006/relationships/hyperlink" Target="https://jira.its-sib.ru/issues/?jql=issue%20in%20(TECHWIM-3554)" TargetMode="External" Id="rId381" /><Relationship Type="http://schemas.openxmlformats.org/officeDocument/2006/relationships/hyperlink" Target="https://jira.its-sib.ru/issues/?jql=issue%20in%20(TECHWIM-3554)" TargetMode="External" Id="rId382" /><Relationship Type="http://schemas.openxmlformats.org/officeDocument/2006/relationships/hyperlink" Target="https://jira.its-sib.ru/issues/?jql=issue%20in%20(TECHWIM-3554)" TargetMode="External" Id="rId383" /><Relationship Type="http://schemas.openxmlformats.org/officeDocument/2006/relationships/hyperlink" Target="https://jira.its-sib.ru/issues/?jql=issue%20in%20(TECHWIM-3554)" TargetMode="External" Id="rId384" /><Relationship Type="http://schemas.openxmlformats.org/officeDocument/2006/relationships/hyperlink" Target="https://jira.its-sib.ru/issues/?jql=issue%20in%20(TECHWIM-3554)" TargetMode="External" Id="rId385" /><Relationship Type="http://schemas.openxmlformats.org/officeDocument/2006/relationships/hyperlink" Target="https://jira.its-sib.ru/issues/?jql=issue%20in%20(TECHWIM-3554)" TargetMode="External" Id="rId386" /><Relationship Type="http://schemas.openxmlformats.org/officeDocument/2006/relationships/hyperlink" Target="https://jira.its-sib.ru/issues/?jql=issue%20in%20(TECHITS-1661)" TargetMode="External" Id="rId387" /><Relationship Type="http://schemas.openxmlformats.org/officeDocument/2006/relationships/hyperlink" Target="https://jira.its-sib.ru/issues/?jql=issue%20in%20(TECHITS-1704,TECHITS-1703)" TargetMode="External" Id="rId388" /><Relationship Type="http://schemas.openxmlformats.org/officeDocument/2006/relationships/hyperlink" Target="https://jira.its-sib.ru/issues/?jql=issue%20in%20(TECHWIM-3854,TECHWIM-3845)" TargetMode="External" Id="rId389" /><Relationship Type="http://schemas.openxmlformats.org/officeDocument/2006/relationships/hyperlink" Target="https://jira.its-sib.ru/issues/?jql=issue%20in%20(TECHITS-1691,TECHITS-1690)" TargetMode="External" Id="rId390" /><Relationship Type="http://schemas.openxmlformats.org/officeDocument/2006/relationships/hyperlink" Target="https://jira.its-sib.ru/issues/?jql=issue%20in%20(TECHITS-1711,TECHITS-1708)" TargetMode="External" Id="rId391" /><Relationship Type="http://schemas.openxmlformats.org/officeDocument/2006/relationships/hyperlink" Target="https://jira.its-sib.ru/issues/?jql=issue%20in%20(TECHITS-1710)" TargetMode="External" Id="rId392" /><Relationship Type="http://schemas.openxmlformats.org/officeDocument/2006/relationships/hyperlink" Target="https://jira.its-sib.ru/issues/?jql=issue%20in%20(DOCCORP-22907)" TargetMode="External" Id="rId393" /><Relationship Type="http://schemas.openxmlformats.org/officeDocument/2006/relationships/hyperlink" Target="https://jira.its-sib.ru/issues/?jql=issue%20in%20(DOCCORP-22907)" TargetMode="External" Id="rId394" /><Relationship Type="http://schemas.openxmlformats.org/officeDocument/2006/relationships/hyperlink" Target="https://jira.its-sib.ru/issues/?jql=issue%20in%20(DOCCORP-22907)" TargetMode="External" Id="rId395" /><Relationship Type="http://schemas.openxmlformats.org/officeDocument/2006/relationships/hyperlink" Target="https://jira.its-sib.ru/issues/?jql=issue%20in%20(DOCCORP-22727)" TargetMode="External" Id="rId396" /><Relationship Type="http://schemas.openxmlformats.org/officeDocument/2006/relationships/hyperlink" Target="https://jira.its-sib.ru/issues/?jql=issue%20in%20(DOCCORP-22727)" TargetMode="External" Id="rId397" /><Relationship Type="http://schemas.openxmlformats.org/officeDocument/2006/relationships/hyperlink" Target="https://jira.its-sib.ru/issues/?jql=issue%20in%20(DOCCORP-22727)" TargetMode="External" Id="rId398" /><Relationship Type="http://schemas.openxmlformats.org/officeDocument/2006/relationships/hyperlink" Target="https://jira.its-sib.ru/issues/?jql=issue%20in%20(DOCCORP-22727)" TargetMode="External" Id="rId399" /><Relationship Type="http://schemas.openxmlformats.org/officeDocument/2006/relationships/hyperlink" Target="https://jira.its-sib.ru/issues/?jql=issue%20in%20(DOCCORP-22727)" TargetMode="External" Id="rId400" /><Relationship Type="http://schemas.openxmlformats.org/officeDocument/2006/relationships/hyperlink" Target="https://jira.its-sib.ru/issues/?jql=issue%20in%20(DOCCORP-22727)" TargetMode="External" Id="rId401" /><Relationship Type="http://schemas.openxmlformats.org/officeDocument/2006/relationships/hyperlink" Target="https://jira.its-sib.ru/issues/?jql=issue%20in%20(DOCCORP-22727)" TargetMode="External" Id="rId402" /><Relationship Type="http://schemas.openxmlformats.org/officeDocument/2006/relationships/hyperlink" Target="https://jira.its-sib.ru/issues/?jql=issue%20in%20(DOCCORP-22727)" TargetMode="External" Id="rId403" /><Relationship Type="http://schemas.openxmlformats.org/officeDocument/2006/relationships/hyperlink" Target="https://jira.its-sib.ru/issues/?jql=issue%20in%20(DOCCORP-22774)" TargetMode="External" Id="rId404" /><Relationship Type="http://schemas.openxmlformats.org/officeDocument/2006/relationships/hyperlink" Target="https://jira.its-sib.ru/issues/?jql=issue%20in%20(DOCCORP-22774)" TargetMode="External" Id="rId405" /><Relationship Type="http://schemas.openxmlformats.org/officeDocument/2006/relationships/hyperlink" Target="https://jira.its-sib.ru/issues/?jql=issue%20in%20(DOCCORP-22774)" TargetMode="External" Id="rId406" /><Relationship Type="http://schemas.openxmlformats.org/officeDocument/2006/relationships/hyperlink" Target="https://jira.its-sib.ru/issues/?jql=issue%20in%20(DOCCORP-22774)" TargetMode="External" Id="rId407" /><Relationship Type="http://schemas.openxmlformats.org/officeDocument/2006/relationships/hyperlink" Target="https://jira.its-sib.ru/issues/?jql=issue%20in%20(DOCCORP-22774)" TargetMode="External" Id="rId408" /><Relationship Type="http://schemas.openxmlformats.org/officeDocument/2006/relationships/hyperlink" Target="https://jira.its-sib.ru/issues/?jql=issue%20in%20(DOCCORP-22774)" TargetMode="External" Id="rId409" /><Relationship Type="http://schemas.openxmlformats.org/officeDocument/2006/relationships/hyperlink" Target="https://jira.its-sib.ru/issues/?jql=issue%20in%20(DOCCORP-22774)" TargetMode="External" Id="rId410" /><Relationship Type="http://schemas.openxmlformats.org/officeDocument/2006/relationships/hyperlink" Target="https://jira.its-sib.ru/issues/?jql=issue%20in%20(TECHWIM-3810,DOCCORP-22774,TECHWIM-3809,DOCCORP-22774)" TargetMode="External" Id="rId411" /><Relationship Type="http://schemas.openxmlformats.org/officeDocument/2006/relationships/hyperlink" Target="https://jira.its-sib.ru/issues/?jql=issue%20in%20(TECHWIM-3810,DOCCORP-22774,TECHWIM-3809,DOCCORP-22774)" TargetMode="External" Id="rId412" /><Relationship Type="http://schemas.openxmlformats.org/officeDocument/2006/relationships/hyperlink" Target="https://jira.its-sib.ru/issues/?jql=issue%20in%20(TECHWIM-3810,DOCCORP-22774,TECHWIM-3809,DOCCORP-22774)" TargetMode="External" Id="rId413" /><Relationship Type="http://schemas.openxmlformats.org/officeDocument/2006/relationships/hyperlink" Target="https://jira.its-sib.ru/issues/?jql=issue%20in%20(TECHWIM-3810,DOCCORP-22774,TECHWIM-3809,DOCCORP-22774)" TargetMode="External" Id="rId414" /><Relationship Type="http://schemas.openxmlformats.org/officeDocument/2006/relationships/hyperlink" Target="https://jira.its-sib.ru/issues/?jql=issue%20in%20(TECHWIM-3810,DOCCORP-22774,TECHWIM-3809,DOCCORP-22774)" TargetMode="External" Id="rId415" /><Relationship Type="http://schemas.openxmlformats.org/officeDocument/2006/relationships/hyperlink" Target="https://jira.its-sib.ru/issues/?jql=issue%20in%20(TECHWIM-3810,DOCCORP-22774,TECHWIM-3809,DOCCORP-22774)" TargetMode="External" Id="rId416" /><Relationship Type="http://schemas.openxmlformats.org/officeDocument/2006/relationships/hyperlink" Target="https://jira.its-sib.ru/issues/?jql=issue%20in%20(TECHWIM-3810,DOCCORP-22774,TECHWIM-3809,DOCCORP-22774)" TargetMode="External" Id="rId417" /><Relationship Type="http://schemas.openxmlformats.org/officeDocument/2006/relationships/hyperlink" Target="https://jira.its-sib.ru/issues/?jql=issue%20in%20(TECHWIM-3810,DOCCORP-22774,TECHWIM-3809,DOCCORP-22774)" TargetMode="External" Id="rId418" /><Relationship Type="http://schemas.openxmlformats.org/officeDocument/2006/relationships/hyperlink" Target="https://jira.its-sib.ru/issues/?jql=issue%20in%20(TECHWIM-3810,DOCCORP-22774,TECHWIM-3809,DOCCORP-22774)" TargetMode="External" Id="rId419" /><Relationship Type="http://schemas.openxmlformats.org/officeDocument/2006/relationships/hyperlink" Target="https://jira.its-sib.ru/issues/?jql=issue%20in%20(TECHITS-1656)" TargetMode="External" Id="rId420" /><Relationship Type="http://schemas.openxmlformats.org/officeDocument/2006/relationships/hyperlink" Target="https://jira.its-sib.ru/issues/?jql=issue%20in%20(TECHITS-1656)" TargetMode="External" Id="rId421" /><Relationship Type="http://schemas.openxmlformats.org/officeDocument/2006/relationships/hyperlink" Target="https://jira.its-sib.ru/issues/?jql=issue%20in%20(TECHITS-1659,TECHITS-1658,TECHITS-1657)" TargetMode="External" Id="rId422" /><Relationship Type="http://schemas.openxmlformats.org/officeDocument/2006/relationships/hyperlink" Target="https://jira.its-sib.ru/issues/?jql=issue%20in%20(TECHITS-1659,TECHITS-1658,TECHITS-1657)" TargetMode="External" Id="rId423" /><Relationship Type="http://schemas.openxmlformats.org/officeDocument/2006/relationships/hyperlink" Target="https://jira.its-sib.ru/issues/?jql=issue%20in%20(DOCCORP-22842)" TargetMode="External" Id="rId424" /><Relationship Type="http://schemas.openxmlformats.org/officeDocument/2006/relationships/hyperlink" Target="https://jira.its-sib.ru/issues/?jql=issue%20in%20(DOCCORP-22842)" TargetMode="External" Id="rId425" /><Relationship Type="http://schemas.openxmlformats.org/officeDocument/2006/relationships/hyperlink" Target="https://jira.its-sib.ru/issues/?jql=issue%20in%20(DOCCORP-22842)" TargetMode="External" Id="rId426" /><Relationship Type="http://schemas.openxmlformats.org/officeDocument/2006/relationships/hyperlink" Target="https://jira.its-sib.ru/issues/?jql=issue%20in%20(DOCCORP-22910)" TargetMode="External" Id="rId427" /><Relationship Type="http://schemas.openxmlformats.org/officeDocument/2006/relationships/hyperlink" Target="https://jira.its-sib.ru/issues/?jql=issue%20in%20(DOCCORP-22910)" TargetMode="External" Id="rId428" /><Relationship Type="http://schemas.openxmlformats.org/officeDocument/2006/relationships/hyperlink" Target="https://jira.its-sib.ru/issues/?jql=issue%20in%20(DOCCORP-22910)" TargetMode="External" Id="rId429" /><Relationship Type="http://schemas.openxmlformats.org/officeDocument/2006/relationships/hyperlink" Target="https://jira.its-sib.ru/issues/?jql=issue%20in%20(DOCCORP-22910)" TargetMode="External" Id="rId430" /><Relationship Type="http://schemas.openxmlformats.org/officeDocument/2006/relationships/hyperlink" Target="https://jira.its-sib.ru/issues/?jql=issue%20in%20(DOCCORP-22910)" TargetMode="External" Id="rId431" /><Relationship Type="http://schemas.openxmlformats.org/officeDocument/2006/relationships/hyperlink" Target="https://jira.its-sib.ru/issues/?jql=issue%20in%20(TECHWIM-3810,DOCCORP-22910)" TargetMode="External" Id="rId432" /><Relationship Type="http://schemas.openxmlformats.org/officeDocument/2006/relationships/hyperlink" Target="https://jira.its-sib.ru/issues/?jql=issue%20in%20(TECHWIM-3810,DOCCORP-22910)" TargetMode="External" Id="rId433" /><Relationship Type="http://schemas.openxmlformats.org/officeDocument/2006/relationships/hyperlink" Target="https://jira.its-sib.ru/issues/?jql=issue%20in%20(TECHWIM-3810,DOCCORP-22910)" TargetMode="External" Id="rId434" /><Relationship Type="http://schemas.openxmlformats.org/officeDocument/2006/relationships/hyperlink" Target="https://jira.its-sib.ru/issues/?jql=issue%20in%20(TECHWIM-3810,DOCCORP-22910)" TargetMode="External" Id="rId435" /><Relationship Type="http://schemas.openxmlformats.org/officeDocument/2006/relationships/hyperlink" Target="https://jira.its-sib.ru/issues/?jql=issue%20in%20(TECHITS-1666,TECHITS-1665)" TargetMode="External" Id="rId436" /><Relationship Type="http://schemas.openxmlformats.org/officeDocument/2006/relationships/hyperlink" Target="https://jira.its-sib.ru/issues/?jql=issue%20in%20(TECHITS-1666,TECHITS-1665)" TargetMode="External" Id="rId437" /><Relationship Type="http://schemas.openxmlformats.org/officeDocument/2006/relationships/hyperlink" Target="https://jira.its-sib.ru/issues/?jql=issue%20in%20(TECHWIM-3691,TECHWIM-2653)" TargetMode="External" Id="rId438" /><Relationship Type="http://schemas.openxmlformats.org/officeDocument/2006/relationships/hyperlink" Target="https://jira.its-sib.ru/issues/?jql=issue%20in%20(TECHWIM-3691,TECHWIM-2653)" TargetMode="External" Id="rId439" /><Relationship Type="http://schemas.openxmlformats.org/officeDocument/2006/relationships/hyperlink" Target="https://jira.its-sib.ru/issues/?jql=issue%20in%20(TECHWIM-3691,TECHWIM-2653)" TargetMode="External" Id="rId440" /><Relationship Type="http://schemas.openxmlformats.org/officeDocument/2006/relationships/hyperlink" Target="https://jira.its-sib.ru/issues/?jql=issue%20in%20(TECHWIM-3691,TECHWIM-2653)" TargetMode="External" Id="rId441" /><Relationship Type="http://schemas.openxmlformats.org/officeDocument/2006/relationships/hyperlink" Target="https://jira.its-sib.ru/issues/?jql=issue%20in%20(TECHWIM-3691,TECHWIM-2653)" TargetMode="External" Id="rId442" /><Relationship Type="http://schemas.openxmlformats.org/officeDocument/2006/relationships/hyperlink" Target="https://jira.its-sib.ru/issues/?jql=issue%20in%20(TECHWIM-3691,TECHWIM-2653,TECHWIM-3773)" TargetMode="External" Id="rId443" /><Relationship Type="http://schemas.openxmlformats.org/officeDocument/2006/relationships/hyperlink" Target="https://jira.its-sib.ru/issues/?jql=issue%20in%20(TECHWIM-3691,TECHWIM-2653,TECHWIM-3773)" TargetMode="External" Id="rId444" /><Relationship Type="http://schemas.openxmlformats.org/officeDocument/2006/relationships/hyperlink" Target="https://jira.its-sib.ru/issues/?jql=issue%20in%20(TECHWIM-3691,TECHWIM-2653)" TargetMode="External" Id="rId445" /><Relationship Type="http://schemas.openxmlformats.org/officeDocument/2006/relationships/hyperlink" Target="https://jira.its-sib.ru/issues/?jql=issue%20in%20(TECHWIM-3691)" TargetMode="External" Id="rId446" /><Relationship Type="http://schemas.openxmlformats.org/officeDocument/2006/relationships/hyperlink" Target="https://jira.its-sib.ru/issues/?jql=issue%20in%20(TECHWIM-3691)" TargetMode="External" Id="rId447" /><Relationship Type="http://schemas.openxmlformats.org/officeDocument/2006/relationships/hyperlink" Target="https://jira.its-sib.ru/issues/?jql=issue%20in%20(TECHWIM-3691)" TargetMode="External" Id="rId448" /><Relationship Type="http://schemas.openxmlformats.org/officeDocument/2006/relationships/hyperlink" Target="https://jira.its-sib.ru/issues/?jql=issue%20in%20(TECHWIM-3691)" TargetMode="External" Id="rId449" /><Relationship Type="http://schemas.openxmlformats.org/officeDocument/2006/relationships/hyperlink" Target="https://jira.its-sib.ru/issues/?jql=issue%20in%20(TECHWIM-3957)" TargetMode="External" Id="rId450" /><Relationship Type="http://schemas.openxmlformats.org/officeDocument/2006/relationships/hyperlink" Target="https://jira.its-sib.ru/issues/?jql=issue%20in%20(TECHWIM-3691,TECHWIM-2653)" TargetMode="External" Id="rId451" /><Relationship Type="http://schemas.openxmlformats.org/officeDocument/2006/relationships/hyperlink" Target="https://jira.its-sib.ru/issues/?jql=issue%20in%20(TECHWIM-3691,TECHWIM-2653)" TargetMode="External" Id="rId452" /><Relationship Type="http://schemas.openxmlformats.org/officeDocument/2006/relationships/hyperlink" Target="https://jira.its-sib.ru/issues/?jql=issue%20in%20(TECHWIM-3691,TECHWIM-2653)" TargetMode="External" Id="rId453" /><Relationship Type="http://schemas.openxmlformats.org/officeDocument/2006/relationships/hyperlink" Target="https://jira.its-sib.ru/issues/?jql=issue%20in%20(TECHWIM-3691,TECHWIM-2653)" TargetMode="External" Id="rId454" /><Relationship Type="http://schemas.openxmlformats.org/officeDocument/2006/relationships/hyperlink" Target="https://jira.its-sib.ru/issues/?jql=issue%20in%20(TECHWIM-3691,TECHWIM-2653)" TargetMode="External" Id="rId455" /><Relationship Type="http://schemas.openxmlformats.org/officeDocument/2006/relationships/hyperlink" Target="https://jira.its-sib.ru/issues/?jql=issue%20in%20(TECHWIM-3691,TECHWIM-2653)" TargetMode="External" Id="rId456" /><Relationship Type="http://schemas.openxmlformats.org/officeDocument/2006/relationships/hyperlink" Target="https://jira.its-sib.ru/issues/?jql=issue%20in%20(TECHWIM-3691,TECHWIM-2653)" TargetMode="External" Id="rId457" /><Relationship Type="http://schemas.openxmlformats.org/officeDocument/2006/relationships/hyperlink" Target="https://jira.its-sib.ru/issues/?jql=issue%20in%20(TECHWIM-3691,TECHWIM-2653)" TargetMode="External" Id="rId458" /><Relationship Type="http://schemas.openxmlformats.org/officeDocument/2006/relationships/hyperlink" Target="https://jira.its-sib.ru/issues/?jql=issue%20in%20(TECHWIM-3691)" TargetMode="External" Id="rId459" /><Relationship Type="http://schemas.openxmlformats.org/officeDocument/2006/relationships/hyperlink" Target="https://jira.its-sib.ru/issues/?jql=issue%20in%20(TECHWIM-3691)" TargetMode="External" Id="rId460" /><Relationship Type="http://schemas.openxmlformats.org/officeDocument/2006/relationships/hyperlink" Target="https://jira.its-sib.ru/issues/?jql=issue%20in%20(TECHWIM-3691)" TargetMode="External" Id="rId461" /><Relationship Type="http://schemas.openxmlformats.org/officeDocument/2006/relationships/hyperlink" Target="https://jira.its-sib.ru/issues/?jql=issue%20in%20(TECHWIM-3691)" TargetMode="External" Id="rId462" /><Relationship Type="http://schemas.openxmlformats.org/officeDocument/2006/relationships/hyperlink" Target="https://jira.its-sib.ru/issues/?jql=issue%20in%20(TECHFVF-94,TECHFVF-93)" TargetMode="External" Id="rId463" /><Relationship Type="http://schemas.openxmlformats.org/officeDocument/2006/relationships/hyperlink" Target="https://jira.its-sib.ru/issues/?jql=issue%20in%20(DOCCORP-22709)" TargetMode="External" Id="rId464" /><Relationship Type="http://schemas.openxmlformats.org/officeDocument/2006/relationships/hyperlink" Target="https://jira.its-sib.ru/issues/?jql=issue%20in%20(DOCCORP-22837)" TargetMode="External" Id="rId465" /><Relationship Type="http://schemas.openxmlformats.org/officeDocument/2006/relationships/hyperlink" Target="https://jira.its-sib.ru/issues/?jql=issue%20in%20(TECHFVF-95)" TargetMode="External" Id="rId466" /><Relationship Type="http://schemas.openxmlformats.org/officeDocument/2006/relationships/hyperlink" Target="https://jira.its-sib.ru/issues/?jql=issue%20in%20(TECHFVF-95)" TargetMode="External" Id="rId467" /><Relationship Type="http://schemas.openxmlformats.org/officeDocument/2006/relationships/hyperlink" Target="https://jira.its-sib.ru/issues/?jql=issue%20in%20(TECHWIM-3755,TECHWIM-2056)" TargetMode="External" Id="rId468" /><Relationship Type="http://schemas.openxmlformats.org/officeDocument/2006/relationships/hyperlink" Target="https://jira.its-sib.ru/issues/?jql=issue%20in%20(TECHWIM-3755,TECHWIM-2056)" TargetMode="External" Id="rId469" /><Relationship Type="http://schemas.openxmlformats.org/officeDocument/2006/relationships/hyperlink" Target="https://jira.its-sib.ru/issues/?jql=issue%20in%20(TECHWIM-2056)" TargetMode="External" Id="rId470" /><Relationship Type="http://schemas.openxmlformats.org/officeDocument/2006/relationships/hyperlink" Target="https://jira.its-sib.ru/issues/?jql=issue%20in%20(TECHWIM-2056)" TargetMode="External" Id="rId471" /><Relationship Type="http://schemas.openxmlformats.org/officeDocument/2006/relationships/hyperlink" Target="https://jira.its-sib.ru/issues/?jql=issue%20in%20(TECHWIM-2056)" TargetMode="External" Id="rId472" /><Relationship Type="http://schemas.openxmlformats.org/officeDocument/2006/relationships/hyperlink" Target="https://jira.its-sib.ru/issues/?jql=issue%20in%20(TECHWIM-2056)" TargetMode="External" Id="rId473" /><Relationship Type="http://schemas.openxmlformats.org/officeDocument/2006/relationships/hyperlink" Target="https://jira.its-sib.ru/issues/?jql=issue%20in%20(TECHWIM-3901)" TargetMode="External" Id="rId474" /><Relationship Type="http://schemas.openxmlformats.org/officeDocument/2006/relationships/hyperlink" Target="https://jira.its-sib.ru/issues/?jql=issue%20in%20(TECHWIM-3208)" TargetMode="External" Id="rId475" /><Relationship Type="http://schemas.openxmlformats.org/officeDocument/2006/relationships/hyperlink" Target="https://jira.its-sib.ru/issues/?jql=issue%20in%20(TECHWIM-3751)" TargetMode="External" Id="rId476" /><Relationship Type="http://schemas.openxmlformats.org/officeDocument/2006/relationships/hyperlink" Target="https://jira.its-sib.ru/issues/?jql=issue%20in%20(TECHWIM-3751)" TargetMode="External" Id="rId477" /><Relationship Type="http://schemas.openxmlformats.org/officeDocument/2006/relationships/hyperlink" Target="https://jira.its-sib.ru/issues/?jql=issue%20in%20(TECHWIM-3751)" TargetMode="External" Id="rId478" /><Relationship Type="http://schemas.openxmlformats.org/officeDocument/2006/relationships/hyperlink" Target="https://jira.its-sib.ru/issues/?jql=issue%20in%20(TECHWIM-3751)" TargetMode="External" Id="rId479" /><Relationship Type="http://schemas.openxmlformats.org/officeDocument/2006/relationships/hyperlink" Target="https://jira.its-sib.ru/issues/?jql=issue%20in%20(TECHWIM-3751)" TargetMode="External" Id="rId480" /><Relationship Type="http://schemas.openxmlformats.org/officeDocument/2006/relationships/hyperlink" Target="https://jira.its-sib.ru/issues/?jql=issue%20in%20(TECHWIM-3751)" TargetMode="External" Id="rId481" /><Relationship Type="http://schemas.openxmlformats.org/officeDocument/2006/relationships/hyperlink" Target="https://jira.its-sib.ru/issues/?jql=issue%20in%20(TECHWIM-3751)" TargetMode="External" Id="rId482" /><Relationship Type="http://schemas.openxmlformats.org/officeDocument/2006/relationships/hyperlink" Target="https://jira.its-sib.ru/issues/?jql=issue%20in%20(TECHWIM-3751)" TargetMode="External" Id="rId483" /><Relationship Type="http://schemas.openxmlformats.org/officeDocument/2006/relationships/hyperlink" Target="https://jira.its-sib.ru/issues/?jql=issue%20in%20(TECHWIM-3751)" TargetMode="External" Id="rId484" /><Relationship Type="http://schemas.openxmlformats.org/officeDocument/2006/relationships/hyperlink" Target="https://jira.its-sib.ru/issues/?jql=issue%20in%20(TECHWIM-3751)" TargetMode="External" Id="rId485" /><Relationship Type="http://schemas.openxmlformats.org/officeDocument/2006/relationships/hyperlink" Target="https://jira.its-sib.ru/issues/?jql=issue%20in%20(TECHWIM-3751)" TargetMode="External" Id="rId486" /><Relationship Type="http://schemas.openxmlformats.org/officeDocument/2006/relationships/hyperlink" Target="https://jira.its-sib.ru/issues/?jql=issue%20in%20(TECHWIM-3751)" TargetMode="External" Id="rId487" /><Relationship Type="http://schemas.openxmlformats.org/officeDocument/2006/relationships/hyperlink" Target="https://jira.its-sib.ru/issues/?jql=issue%20in%20(TECHWIM-3536,TECHWIM-3535)" TargetMode="External" Id="rId488" /><Relationship Type="http://schemas.openxmlformats.org/officeDocument/2006/relationships/hyperlink" Target="https://jira.its-sib.ru/issues/?jql=issue%20in%20(TECHWIM-3536,TECHWIM-3535)" TargetMode="External" Id="rId489" /><Relationship Type="http://schemas.openxmlformats.org/officeDocument/2006/relationships/hyperlink" Target="https://jira.its-sib.ru/issues/?jql=issue%20in%20(TECHWIM-3812,TECHWIM-3811)" TargetMode="External" Id="rId490" /><Relationship Type="http://schemas.openxmlformats.org/officeDocument/2006/relationships/hyperlink" Target="https://jira.its-sib.ru/issues/?jql=issue%20in%20(TECHWIM-3812,TECHWIM-3811)" TargetMode="External" Id="rId491" /><Relationship Type="http://schemas.openxmlformats.org/officeDocument/2006/relationships/hyperlink" Target="https://jira.its-sib.ru/issues/?jql=issue%20in%20(TECHWIM-3812,TECHWIM-3811)" TargetMode="External" Id="rId492" /><Relationship Type="http://schemas.openxmlformats.org/officeDocument/2006/relationships/hyperlink" Target="https://jira.its-sib.ru/issues/?jql=issue%20in%20(TECHWIM-3812,TECHWIM-3811)" TargetMode="External" Id="rId493" /><Relationship Type="http://schemas.openxmlformats.org/officeDocument/2006/relationships/hyperlink" Target="https://jira.its-sib.ru/issues/?jql=issue%20in%20(TECHWIM-3812,TECHWIM-3811)" TargetMode="External" Id="rId494" /><Relationship Type="http://schemas.openxmlformats.org/officeDocument/2006/relationships/hyperlink" Target="https://jira.its-sib.ru/issues/?jql=issue%20in%20(TECHWIM-3812,TECHWIM-3811)" TargetMode="External" Id="rId495" /><Relationship Type="http://schemas.openxmlformats.org/officeDocument/2006/relationships/hyperlink" Target="https://jira.its-sib.ru/issues/?jql=issue%20in%20(TECHWIM-3812,TECHWIM-3811)" TargetMode="External" Id="rId496" /><Relationship Type="http://schemas.openxmlformats.org/officeDocument/2006/relationships/hyperlink" Target="https://jira.its-sib.ru/issues/?jql=issue%20in%20(TECHWIM-3865)" TargetMode="External" Id="rId497" /><Relationship Type="http://schemas.openxmlformats.org/officeDocument/2006/relationships/hyperlink" Target="https://jira.its-sib.ru/issues/?jql=issue%20in%20(TECHWIM-3865)" TargetMode="External" Id="rId498" /><Relationship Type="http://schemas.openxmlformats.org/officeDocument/2006/relationships/hyperlink" Target="https://jira.its-sib.ru/issues/?jql=issue%20in%20(TECHWIM-3865)" TargetMode="External" Id="rId499" /><Relationship Type="http://schemas.openxmlformats.org/officeDocument/2006/relationships/hyperlink" Target="https://jira.its-sib.ru/issues/?jql=issue%20in%20(TECHWIM-3802)" TargetMode="External" Id="rId500" /><Relationship Type="http://schemas.openxmlformats.org/officeDocument/2006/relationships/hyperlink" Target="https://jira.its-sib.ru/issues/?jql=issue%20in%20(TECHWIM-3802)" TargetMode="External" Id="rId501" /><Relationship Type="http://schemas.openxmlformats.org/officeDocument/2006/relationships/hyperlink" Target="https://jira.its-sib.ru/issues/?jql=issue%20in%20(TECHWIM-3801)" TargetMode="External" Id="rId502" /><Relationship Type="http://schemas.openxmlformats.org/officeDocument/2006/relationships/hyperlink" Target="https://jira.its-sib.ru/issues/?jql=issue%20in%20(TECHITS-1664)" TargetMode="External" Id="rId503" /><Relationship Type="http://schemas.openxmlformats.org/officeDocument/2006/relationships/hyperlink" Target="https://jira.its-sib.ru/issues/?jql=issue%20in%20(TECHITS-1667,TECHITS-1663,TECHITS-1662)" TargetMode="External" Id="rId504" /><Relationship Type="http://schemas.openxmlformats.org/officeDocument/2006/relationships/hyperlink" Target="https://jira.its-sib.ru/issues/?jql=issue%20in%20(TECHITS-1675,TECHITS-1674,TECHITS-1673,TECHITS-1672,TECHITS-1671,TECHITS-1670,TECHITS-1669)" TargetMode="External" Id="rId505" /><Relationship Type="http://schemas.openxmlformats.org/officeDocument/2006/relationships/hyperlink" Target="https://jira.its-sib.ru/issues/?jql=issue%20in%20(TECHWIM-3807)" TargetMode="External" Id="rId506" /><Relationship Type="http://schemas.openxmlformats.org/officeDocument/2006/relationships/hyperlink" Target="https://jira.its-sib.ru/issues/?jql=issue%20in%20(TECHWIM-3965)" TargetMode="External" Id="rId507" /><Relationship Type="http://schemas.openxmlformats.org/officeDocument/2006/relationships/hyperlink" Target="https://jira.its-sib.ru/issues/?jql=issue%20in%20(TECHWIM-3880)" TargetMode="External" Id="rId508" /><Relationship Type="http://schemas.openxmlformats.org/officeDocument/2006/relationships/hyperlink" Target="https://jira.its-sib.ru/issues/?jql=issue%20in%20(TECHWIM-3912)" TargetMode="External" Id="rId509" /><Relationship Type="http://schemas.openxmlformats.org/officeDocument/2006/relationships/hyperlink" Target="https://jira.its-sib.ru/issues/?jql=issue%20in%20(TECHWIM-3822)" TargetMode="External" Id="rId510" /><Relationship Type="http://schemas.openxmlformats.org/officeDocument/2006/relationships/hyperlink" Target="https://jira.its-sib.ru/issues/?jql=issue%20in%20(TECHWIM-3931,TECHWIM-3929)" TargetMode="External" Id="rId511" /><Relationship Type="http://schemas.openxmlformats.org/officeDocument/2006/relationships/hyperlink" Target="https://jira.its-sib.ru/issues/?jql=issue%20in%20(TECHITS-1707)" TargetMode="External" Id="rId512" /><Relationship Type="http://schemas.openxmlformats.org/officeDocument/2006/relationships/hyperlink" Target="https://jira.its-sib.ru/issues/?jql=issue%20in%20(TECHITS-1706)" TargetMode="External" Id="rId513" /><Relationship Type="http://schemas.openxmlformats.org/officeDocument/2006/relationships/hyperlink" Target="https://jira.its-sib.ru/issues/?jql=issue%20in%20(TECHWIM-3928)" TargetMode="External" Id="rId514" /><Relationship Type="http://schemas.openxmlformats.org/officeDocument/2006/relationships/hyperlink" Target="https://jira.its-sib.ru/issues/?jql=issue%20in%20(DOCCORP-23028)" TargetMode="External" Id="rId515" /><Relationship Type="http://schemas.openxmlformats.org/officeDocument/2006/relationships/hyperlink" Target="https://jira.its-sib.ru/issues/?jql=issue%20in%20(DOCCORP-23028)" TargetMode="External" Id="rId516" /><Relationship Type="http://schemas.openxmlformats.org/officeDocument/2006/relationships/hyperlink" Target="https://jira.its-sib.ru/issues/?jql=issue%20in%20(DOCCORP-22840)" TargetMode="External" Id="rId517" /><Relationship Type="http://schemas.openxmlformats.org/officeDocument/2006/relationships/hyperlink" Target="https://jira.its-sib.ru/issues/?jql=issue%20in%20(DOCCORP-22840)" TargetMode="External" Id="rId518" /><Relationship Type="http://schemas.openxmlformats.org/officeDocument/2006/relationships/hyperlink" Target="https://jira.its-sib.ru/issues/?jql=issue%20in%20(DOCCORP-22840)" TargetMode="External" Id="rId519" /><Relationship Type="http://schemas.openxmlformats.org/officeDocument/2006/relationships/hyperlink" Target="https://jira.its-sib.ru/issues/?jql=issue%20in%20(DOCCORP-22840)" TargetMode="External" Id="rId520" /><Relationship Type="http://schemas.openxmlformats.org/officeDocument/2006/relationships/hyperlink" Target="https://jira.its-sib.ru/issues/?jql=issue%20in%20(TECHITS-1686)" TargetMode="External" Id="rId521" /><Relationship Type="http://schemas.openxmlformats.org/officeDocument/2006/relationships/hyperlink" Target="https://jira.its-sib.ru/issues/?jql=issue%20in%20(TECHWIM-3872)" TargetMode="External" Id="rId522" /><Relationship Type="http://schemas.openxmlformats.org/officeDocument/2006/relationships/hyperlink" Target="https://jira.its-sib.ru/issues/?jql=issue%20in%20(TECHWIM-3917)" TargetMode="External" Id="rId523" /><Relationship Type="http://schemas.openxmlformats.org/officeDocument/2006/relationships/hyperlink" Target="https://jira.its-sib.ru/issues/?jql=issue%20in%20(TECHWIM-3917,TECHWIM-3924)" TargetMode="External" Id="rId524" /><Relationship Type="http://schemas.openxmlformats.org/officeDocument/2006/relationships/hyperlink" Target="https://jira.its-sib.ru/issues/?jql=issue%20in%20(TECHITS-1689,TECHITS-1688,TECHITS-1687)" TargetMode="External" Id="rId525" /><Relationship Type="http://schemas.openxmlformats.org/officeDocument/2006/relationships/hyperlink" Target="https://jira.its-sib.ru/issues/?jql=issue%20in%20(0,DOCCORP-22966)" TargetMode="External" Id="rId526" /><Relationship Type="http://schemas.openxmlformats.org/officeDocument/2006/relationships/hyperlink" Target="https://jira.its-sib.ru/issues/?jql=issue%20in%20(TECHITS-1705)" TargetMode="External" Id="rId527" /><Relationship Type="http://schemas.openxmlformats.org/officeDocument/2006/relationships/hyperlink" Target="https://jira.its-sib.ru/issues/?jql=issue%20in%20(TECHITS-1693,TECHITS-1692)" TargetMode="External" Id="rId528" /><Relationship Type="http://schemas.openxmlformats.org/officeDocument/2006/relationships/hyperlink" Target="https://jira.its-sib.ru/issues/?jql=issue%20in%20(TECHITS-1676,DOCCORP-22837)" TargetMode="External" Id="rId529" /><Relationship Type="http://schemas.openxmlformats.org/officeDocument/2006/relationships/hyperlink" Target="https://jira.its-sib.ru/issues/?jql=issue%20in%20(DOCCORP-22837)" TargetMode="External" Id="rId530" /><Relationship Type="http://schemas.openxmlformats.org/officeDocument/2006/relationships/hyperlink" Target="https://jira.its-sib.ru/issues/?jql=issue%20in%20(DOCCORP-23029)" TargetMode="External" Id="rId531" /><Relationship Type="http://schemas.openxmlformats.org/officeDocument/2006/relationships/hyperlink" Target="https://jira.its-sib.ru/issues/?jql=issue%20in%20(DOCCORP-23029)" TargetMode="External" Id="rId532" /><Relationship Type="http://schemas.openxmlformats.org/officeDocument/2006/relationships/hyperlink" Target="https://jira.its-sib.ru/issues/?jql=issue%20in%20(TECHWIM-3873)" TargetMode="External" Id="rId533" /><Relationship Type="http://schemas.openxmlformats.org/officeDocument/2006/relationships/hyperlink" Target="https://jira.its-sib.ru/issues/?jql=issue%20in%20(TECHWIM-3896,TECHWIM-3873)" TargetMode="External" Id="rId534" /><Relationship Type="http://schemas.openxmlformats.org/officeDocument/2006/relationships/hyperlink" Target="https://jira.its-sib.ru/issues/?jql=issue%20in%20(TECHWIM-3917)" TargetMode="External" Id="rId535" /><Relationship Type="http://schemas.openxmlformats.org/officeDocument/2006/relationships/hyperlink" Target="https://jira.its-sib.ru/issues/?jql=issue%20in%20(TECHWIM-3917,TECHWIM-3924)" TargetMode="External" Id="rId536" /><Relationship Type="http://schemas.openxmlformats.org/officeDocument/2006/relationships/hyperlink" Target="https://jira.its-sib.ru/issues/?jql=issue%20in%20(TECHITS-1680)" TargetMode="External" Id="rId537" /><Relationship Type="http://schemas.openxmlformats.org/officeDocument/2006/relationships/hyperlink" Target="https://jira.its-sib.ru/issues/?jql=issue%20in%20(TECHITS-1680)" TargetMode="External" Id="rId538" /><Relationship Type="http://schemas.openxmlformats.org/officeDocument/2006/relationships/hyperlink" Target="https://jira.its-sib.ru/issues/?jql=issue%20in%20(TECHITS-1685,TECHITS-1684,TECHITS-1683,TECHITS-1682,TECHITS-1681)" TargetMode="External" Id="rId539" /><Relationship Type="http://schemas.openxmlformats.org/officeDocument/2006/relationships/hyperlink" Target="https://jira.its-sib.ru/issues/?jql=issue%20in%20(TECHITS-1685,TECHITS-1684,TECHITS-1683,TECHITS-1682,TECHITS-1681)" TargetMode="External" Id="rId540" /><Relationship Type="http://schemas.openxmlformats.org/officeDocument/2006/relationships/hyperlink" Target="https://jira.its-sib.ru/issues/?jql=issue%20in%20(TECHITS-1705)" TargetMode="External" Id="rId541" /><Relationship Type="http://schemas.openxmlformats.org/officeDocument/2006/relationships/hyperlink" Target="https://jira.its-sib.ru/issues/?jql=issue%20in%20(TECHWIM-3951,DOCCORP-23033,TECHWIM-3924,DOCCORP-23033)" TargetMode="External" Id="rId542" /><Relationship Type="http://schemas.openxmlformats.org/officeDocument/2006/relationships/hyperlink" Target="https://jira.its-sib.ru/issues/?jql=issue%20in%20(TECHWIM-3951,DOCCORP-23033)" TargetMode="External" Id="rId543" /><Relationship Type="http://schemas.openxmlformats.org/officeDocument/2006/relationships/hyperlink" Target="https://jira.its-sib.ru/issues/?jql=issue%20in%20(TECHWIM-3917)" TargetMode="External" Id="rId544" /><Relationship Type="http://schemas.openxmlformats.org/officeDocument/2006/relationships/hyperlink" Target="https://jira.its-sib.ru/issues/?jql=issue%20in%20(TECHWIM-3917)" TargetMode="External" Id="rId545" /><Relationship Type="http://schemas.openxmlformats.org/officeDocument/2006/relationships/hyperlink" Target="https://jira.its-sib.ru/issues/?jql=issue%20in%20(TECHWIM-3951,DOCCORP-23032)" TargetMode="External" Id="rId546" /><Relationship Type="http://schemas.openxmlformats.org/officeDocument/2006/relationships/hyperlink" Target="https://jira.its-sib.ru/issues/?jql=issue%20in%20(TECHWIM-3951,DOCCORP-23032)" TargetMode="External" Id="rId547" /><Relationship Type="http://schemas.openxmlformats.org/officeDocument/2006/relationships/hyperlink" Target="https://jira.its-sib.ru/issues/?jql=issue%20in%20(TECHWIM-3808,TECHWIM-3795)" TargetMode="External" Id="rId548" /><Relationship Type="http://schemas.openxmlformats.org/officeDocument/2006/relationships/hyperlink" Target="https://jira.its-sib.ru/issues/?jql=issue%20in%20(TECHWIM-3857,TECHWIM-3836,TECHWIM-3835)" TargetMode="External" Id="rId549" /><Relationship Type="http://schemas.openxmlformats.org/officeDocument/2006/relationships/hyperlink" Target="https://jira.its-sib.ru/issues/?jql=issue%20in%20(TECHWIM-3857)" TargetMode="External" Id="rId550" /><Relationship Type="http://schemas.openxmlformats.org/officeDocument/2006/relationships/hyperlink" Target="https://jira.its-sib.ru/issues/?jql=issue%20in%20(TECHWIM-3907,TECHWIM-3906,TECHWIM-3857)" TargetMode="External" Id="rId551" /><Relationship Type="http://schemas.openxmlformats.org/officeDocument/2006/relationships/hyperlink" Target="https://jira.its-sib.ru/issues/?jql=issue%20in%20(TECHWIM-3907,TECHWIM-3906,TECHWIM-3857)" TargetMode="External" Id="rId552" /><Relationship Type="http://schemas.openxmlformats.org/officeDocument/2006/relationships/hyperlink" Target="https://jira.its-sib.ru/issues/?jql=issue%20in%20(TECHWIM-3857)" TargetMode="External" Id="rId553" /><Relationship Type="http://schemas.openxmlformats.org/officeDocument/2006/relationships/hyperlink" Target="https://jira.its-sib.ru/issues/?jql=issue%20in%20(TECHWIM-3857)" TargetMode="External" Id="rId554" /><Relationship Type="http://schemas.openxmlformats.org/officeDocument/2006/relationships/hyperlink" Target="https://jira.its-sib.ru/issues/?jql=issue%20in%20(TECHWIM-3857)" TargetMode="External" Id="rId555" /><Relationship Type="http://schemas.openxmlformats.org/officeDocument/2006/relationships/hyperlink" Target="https://jira.its-sib.ru/issues/?jql=issue%20in%20(TECHWIM-3868,TECHWIM-3859,TECHWIM-3834)" TargetMode="External" Id="rId556" /><Relationship Type="http://schemas.openxmlformats.org/officeDocument/2006/relationships/hyperlink" Target="https://jira.its-sib.ru/issues/?jql=issue%20in%20(TECHWIM-3905)" TargetMode="External" Id="rId557" /><Relationship Type="http://schemas.openxmlformats.org/officeDocument/2006/relationships/hyperlink" Target="https://jira.its-sib.ru/issues/?jql=issue%20in%20(TECHWIM-3905)" TargetMode="External" Id="rId558" /><Relationship Type="http://schemas.openxmlformats.org/officeDocument/2006/relationships/hyperlink" Target="https://jira.its-sib.ru/issues/?jql=issue%20in%20(TECHWIM-3773)" TargetMode="External" Id="rId559" /><Relationship Type="http://schemas.openxmlformats.org/officeDocument/2006/relationships/hyperlink" Target="https://jira.its-sib.ru/issues/?jql=issue%20in%20(TECHWIM-3773)" TargetMode="External" Id="rId560" /><Relationship Type="http://schemas.openxmlformats.org/officeDocument/2006/relationships/hyperlink" Target="https://jira.its-sib.ru/issues/?jql=issue%20in%20(TECHWIM-3861)" TargetMode="External" Id="rId561" /><Relationship Type="http://schemas.openxmlformats.org/officeDocument/2006/relationships/hyperlink" Target="https://jira.its-sib.ru/issues/?jql=issue%20in%20(TECHWIM-3957)" TargetMode="External" Id="rId562" /><Relationship Type="http://schemas.openxmlformats.org/officeDocument/2006/relationships/hyperlink" Target="https://jira.its-sib.ru/issues/?jql=issue%20in%20(TECHWIM-3826,TECHWIM-3825)" TargetMode="External" Id="rId563" /><Relationship Type="http://schemas.openxmlformats.org/officeDocument/2006/relationships/hyperlink" Target="https://jira.its-sib.ru/issues/?jql=issue%20in%20(TECHWIM-3838,TECHWIM-3826,TECHWIM-3900,DOCCORP-22904)" TargetMode="External" Id="rId564" /><Relationship Type="http://schemas.openxmlformats.org/officeDocument/2006/relationships/hyperlink" Target="https://jira.its-sib.ru/issues/?jql=issue%20in%20(TECHWIM-3838)" TargetMode="External" Id="rId565" /><Relationship Type="http://schemas.openxmlformats.org/officeDocument/2006/relationships/hyperlink" Target="https://jira.its-sib.ru/issues/?jql=issue%20in%20(TECHWIM-3900)" TargetMode="External" Id="rId566" /><Relationship Type="http://schemas.openxmlformats.org/officeDocument/2006/relationships/hyperlink" Target="https://jira.its-sib.ru/issues/?jql=issue%20in%20(TECHWIM-3932)" TargetMode="External" Id="rId567" /><Relationship Type="http://schemas.openxmlformats.org/officeDocument/2006/relationships/hyperlink" Target="https://jira.its-sib.ru/issues/?jql=issue%20in%20(TECHWIM-3960)" TargetMode="External" Id="rId568" /><Relationship Type="http://schemas.openxmlformats.org/officeDocument/2006/relationships/hyperlink" Target="https://jira.its-sib.ru/issues/?jql=issue%20in%20(TECHFVF-81)" TargetMode="External" Id="rId569" /><Relationship Type="http://schemas.openxmlformats.org/officeDocument/2006/relationships/hyperlink" Target="https://jira.its-sib.ru/issues/?jql=issue%20in%20(TECHFVF-81)" TargetMode="External" Id="rId570" /><Relationship Type="http://schemas.openxmlformats.org/officeDocument/2006/relationships/hyperlink" Target="https://jira.its-sib.ru/issues/?jql=issue%20in%20(TECHFVF-92,TECHFVF-81)" TargetMode="External" Id="rId571" /><Relationship Type="http://schemas.openxmlformats.org/officeDocument/2006/relationships/hyperlink" Target="https://jira.its-sib.ru/issues/?jql=issue%20in%20(TECHFVF-81,TECHFVF-80)" TargetMode="External" Id="rId572" /><Relationship Type="http://schemas.openxmlformats.org/officeDocument/2006/relationships/hyperlink" Target="https://jira.its-sib.ru/issues/?jql=issue%20in%20(TECHFVF-81,TECHFVF-80)" TargetMode="External" Id="rId573" /><Relationship Type="http://schemas.openxmlformats.org/officeDocument/2006/relationships/hyperlink" Target="https://jira.its-sib.ru/issues/?jql=issue%20in%20(TECHFVF-81,TECHFVF-80)" TargetMode="External" Id="rId574" /><Relationship Type="http://schemas.openxmlformats.org/officeDocument/2006/relationships/hyperlink" Target="https://jira.its-sib.ru/issues/?jql=issue%20in%20(TECHFVF-81,TECHFVF-80)" TargetMode="External" Id="rId575" /><Relationship Type="http://schemas.openxmlformats.org/officeDocument/2006/relationships/hyperlink" Target="https://jira.its-sib.ru/issues/?jql=issue%20in%20(TECHFVF-92,TECHFVF-80)" TargetMode="External" Id="rId576" /><Relationship Type="http://schemas.openxmlformats.org/officeDocument/2006/relationships/hyperlink" Target="https://jira.its-sib.ru/issues/?jql=issue%20in%20(TECHWIM-3688)" TargetMode="External" Id="rId577" /><Relationship Type="http://schemas.openxmlformats.org/officeDocument/2006/relationships/hyperlink" Target="https://jira.its-sib.ru/issues/?jql=issue%20in%20(TECHWIM-3688)" TargetMode="External" Id="rId578" /><Relationship Type="http://schemas.openxmlformats.org/officeDocument/2006/relationships/hyperlink" Target="https://jira.its-sib.ru/issues/?jql=issue%20in%20(TECHWIM-3867,TECHWIM-3688)" TargetMode="External" Id="rId579" /><Relationship Type="http://schemas.openxmlformats.org/officeDocument/2006/relationships/hyperlink" Target="https://jira.its-sib.ru/issues/?jql=issue%20in%20(TECHWIM-3877,TECHWIM-3876,TECHWIM-3875,TECHWIM-3688)" TargetMode="External" Id="rId580" /><Relationship Type="http://schemas.openxmlformats.org/officeDocument/2006/relationships/hyperlink" Target="https://jira.its-sib.ru/issues/?jql=issue%20in%20(TECHWIM-3877,TECHWIM-3876,TECHWIM-3875,TECHWIM-3688)" TargetMode="External" Id="rId581" /><Relationship Type="http://schemas.openxmlformats.org/officeDocument/2006/relationships/hyperlink" Target="https://jira.its-sib.ru/issues/?jql=issue%20in%20(TECHWIM-3877,TECHWIM-3876,TECHWIM-3688)" TargetMode="External" Id="rId582" /><Relationship Type="http://schemas.openxmlformats.org/officeDocument/2006/relationships/hyperlink" Target="https://jira.its-sib.ru/issues/?jql=issue%20in%20(TECHWIM-3877,TECHWIM-3876,TECHWIM-3688)" TargetMode="External" Id="rId583" /><Relationship Type="http://schemas.openxmlformats.org/officeDocument/2006/relationships/hyperlink" Target="https://jira.its-sib.ru/issues/?jql=issue%20in%20(TECHWIM-3877,TECHWIM-3688)" TargetMode="External" Id="rId584" /><Relationship Type="http://schemas.openxmlformats.org/officeDocument/2006/relationships/hyperlink" Target="https://jira.its-sib.ru/issues/?jql=issue%20in%20(TECHWIM-3877,TECHWIM-3688)" TargetMode="External" Id="rId585" /><Relationship Type="http://schemas.openxmlformats.org/officeDocument/2006/relationships/hyperlink" Target="https://jira.its-sib.ru/issues/?jql=issue%20in%20(TECHWIM-3753)" TargetMode="External" Id="rId586" /><Relationship Type="http://schemas.openxmlformats.org/officeDocument/2006/relationships/hyperlink" Target="https://jira.its-sib.ru/issues/?jql=issue%20in%20(TECHWIM-3753)" TargetMode="External" Id="rId587" /><Relationship Type="http://schemas.openxmlformats.org/officeDocument/2006/relationships/hyperlink" Target="https://jira.its-sib.ru/issues/?jql=issue%20in%20(TECHWIM-3753,TECHWIM-3560)" TargetMode="External" Id="rId588" /><Relationship Type="http://schemas.openxmlformats.org/officeDocument/2006/relationships/hyperlink" Target="https://jira.its-sib.ru/issues/?jql=issue%20in%20(TECHWIM-3753)" TargetMode="External" Id="rId589" /><Relationship Type="http://schemas.openxmlformats.org/officeDocument/2006/relationships/hyperlink" Target="https://jira.its-sib.ru/issues/?jql=issue%20in%20(DOCCORP-22987)" TargetMode="External" Id="rId590" /><Relationship Type="http://schemas.openxmlformats.org/officeDocument/2006/relationships/hyperlink" Target="https://jira.its-sib.ru/issues/?jql=issue%20in%20(DOCCORP-22987)" TargetMode="External" Id="rId591" /><Relationship Type="http://schemas.openxmlformats.org/officeDocument/2006/relationships/hyperlink" Target="https://jira.its-sib.ru/issues/?jql=issue%20in%20(TECHWIM-3955,DOCCORP-23030)" TargetMode="External" Id="rId592" /><Relationship Type="http://schemas.openxmlformats.org/officeDocument/2006/relationships/hyperlink" Target="https://jira.its-sib.ru/issues/?jql=issue%20in%20(TECHWIM-3954,DOCCORP-23030)" TargetMode="External" Id="rId593" /><Relationship Type="http://schemas.openxmlformats.org/officeDocument/2006/relationships/hyperlink" Target="https://jira.its-sib.ru/issues/?jql=issue%20in%20(TECHWIM-3951,DOCCORP-23026)" TargetMode="External" Id="rId594" /><Relationship Type="http://schemas.openxmlformats.org/officeDocument/2006/relationships/hyperlink" Target="https://jira.its-sib.ru/issues/?jql=issue%20in%20(TECHWIM-3951,DOCCORP-23026)" TargetMode="External" Id="rId595" /></Relationships>
</file>

<file path=xl/worksheets/_rels/sheet4.xml.rels><Relationships xmlns="http://schemas.openxmlformats.org/package/2006/relationships"><Relationship Type="http://schemas.openxmlformats.org/officeDocument/2006/relationships/hyperlink" Target="http://jiradev.its-sib.ru/issues/?jql=issue in (TECHWIM-4373,TECHWIM-4372)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W683"/>
  <sheetViews>
    <sheetView workbookViewId="0">
      <pane ySplit="6" topLeftCell="A7" activePane="bottomLeft" state="frozen"/>
      <selection pane="bottomLeft" activeCell="D12" sqref="D12"/>
    </sheetView>
  </sheetViews>
  <sheetFormatPr baseColWidth="8" defaultRowHeight="14.5"/>
  <cols>
    <col width="4.54296875" customWidth="1" style="1" min="1" max="1"/>
    <col width="32.54296875" customWidth="1" style="1" min="2" max="3"/>
    <col width="22.1796875" customWidth="1" style="1" min="4" max="5"/>
    <col width="5" customWidth="1" style="1" min="6" max="7"/>
    <col width="3.7265625" customWidth="1" style="1" min="8" max="38"/>
    <col width="5" customWidth="1" style="1" min="39" max="48"/>
  </cols>
  <sheetData>
    <row r="1" ht="20.25" customHeight="1" s="1">
      <c r="H1" s="2" t="inlineStr">
        <is>
          <t>О</t>
        </is>
      </c>
      <c r="I1" t="inlineStr">
        <is>
          <t>Отпуск (заполняется только в белой строке)</t>
        </is>
      </c>
      <c r="AG1" s="12" t="inlineStr">
        <is>
          <t>"Морковным" цветом выделены дни, в которых была корректирока рабочего времени</t>
        </is>
      </c>
    </row>
    <row r="2" ht="20.25" customHeight="1" s="1">
      <c r="H2" s="2" t="inlineStr">
        <is>
          <t>Б</t>
        </is>
      </c>
      <c r="I2" t="inlineStr">
        <is>
          <t>Больничный (заполняется только в белой строке)</t>
        </is>
      </c>
    </row>
    <row r="3" ht="23.25" customHeight="1" s="1">
      <c r="B3" s="3" t="inlineStr">
        <is>
          <t>ТАБЕЛЬ учета использования рабочего времени</t>
        </is>
      </c>
      <c r="D3" s="4" t="inlineStr">
        <is>
          <t>Январь 2024</t>
        </is>
      </c>
      <c r="H3" s="2" t="inlineStr">
        <is>
          <t>В</t>
        </is>
      </c>
      <c r="I3" t="inlineStr">
        <is>
          <t>Выходной (заполняется только в белой строке)</t>
        </is>
      </c>
    </row>
    <row r="4" ht="20.25" customHeight="1" s="1">
      <c r="H4" s="2" t="inlineStr">
        <is>
          <t>Н</t>
        </is>
      </c>
      <c r="I4" t="inlineStr">
        <is>
          <t>Неявка по невыясненным причинам  (заполняется только в белой строке)</t>
        </is>
      </c>
    </row>
    <row r="6" ht="236.25" customHeight="1" s="1">
      <c r="A6" s="5" t="inlineStr">
        <is>
          <t>№</t>
        </is>
      </c>
      <c r="B6" s="5" t="inlineStr">
        <is>
          <t>Ф.И.О</t>
        </is>
      </c>
      <c r="C6" s="5" t="inlineStr">
        <is>
          <t>Подразделение</t>
        </is>
      </c>
      <c r="D6" s="5" t="inlineStr">
        <is>
          <t>специальность, профессия</t>
        </is>
      </c>
      <c r="E6" s="5" t="inlineStr">
        <is>
          <t>Контракт</t>
        </is>
      </c>
      <c r="F6" s="6" t="inlineStr">
        <is>
          <t>Н/Д</t>
        </is>
      </c>
      <c r="G6" s="6" t="inlineStr">
        <is>
          <t>Командировка</t>
        </is>
      </c>
      <c r="H6" s="7" t="n">
        <v>1</v>
      </c>
      <c r="I6" s="7" t="n">
        <v>2</v>
      </c>
      <c r="J6" s="7" t="n">
        <v>3</v>
      </c>
      <c r="K6" s="7" t="n">
        <v>4</v>
      </c>
      <c r="L6" s="7" t="n">
        <v>5</v>
      </c>
      <c r="M6" s="7" t="n">
        <v>6</v>
      </c>
      <c r="N6" s="7" t="n">
        <v>7</v>
      </c>
      <c r="O6" s="7" t="n">
        <v>8</v>
      </c>
      <c r="P6" s="7" t="n">
        <v>9</v>
      </c>
      <c r="Q6" s="7" t="n">
        <v>10</v>
      </c>
      <c r="R6" s="7" t="n">
        <v>11</v>
      </c>
      <c r="S6" s="7" t="n">
        <v>12</v>
      </c>
      <c r="T6" s="7" t="n">
        <v>13</v>
      </c>
      <c r="U6" s="7" t="n">
        <v>14</v>
      </c>
      <c r="V6" s="7" t="n">
        <v>15</v>
      </c>
      <c r="W6" s="7" t="n">
        <v>16</v>
      </c>
      <c r="X6" s="7" t="n">
        <v>17</v>
      </c>
      <c r="Y6" s="7" t="n">
        <v>18</v>
      </c>
      <c r="Z6" s="7" t="n">
        <v>19</v>
      </c>
      <c r="AA6" s="7" t="n">
        <v>20</v>
      </c>
      <c r="AB6" s="7" t="n">
        <v>21</v>
      </c>
      <c r="AC6" s="7" t="n">
        <v>22</v>
      </c>
      <c r="AD6" s="7" t="n">
        <v>23</v>
      </c>
      <c r="AE6" s="7" t="n">
        <v>24</v>
      </c>
      <c r="AF6" s="7" t="n">
        <v>25</v>
      </c>
      <c r="AG6" s="7" t="n">
        <v>26</v>
      </c>
      <c r="AH6" s="7" t="n">
        <v>27</v>
      </c>
      <c r="AI6" s="7" t="n">
        <v>28</v>
      </c>
      <c r="AJ6" s="7" t="n">
        <v>29</v>
      </c>
      <c r="AK6" s="7" t="n">
        <v>30</v>
      </c>
      <c r="AL6" s="7" t="n">
        <v>31</v>
      </c>
      <c r="AM6" s="8" t="inlineStr">
        <is>
          <t>Отработано смен (день)</t>
        </is>
      </c>
      <c r="AN6" s="8" t="inlineStr">
        <is>
          <t>Отработано смен (ночь)</t>
        </is>
      </c>
      <c r="AO6" s="8" t="inlineStr">
        <is>
          <t>Отпуск</t>
        </is>
      </c>
      <c r="AP6" s="8" t="inlineStr">
        <is>
          <t>Отгул</t>
        </is>
      </c>
      <c r="AQ6" s="8" t="inlineStr">
        <is>
          <t>Больничный</t>
        </is>
      </c>
      <c r="AR6" s="8" t="inlineStr">
        <is>
          <t>Неявка</t>
        </is>
      </c>
      <c r="AS6" s="8" t="inlineStr">
        <is>
          <t>Командировка</t>
        </is>
      </c>
      <c r="AT6" s="8" t="inlineStr">
        <is>
          <t>Отработано часы (день)</t>
        </is>
      </c>
      <c r="AU6" s="8" t="inlineStr">
        <is>
          <t>Отработано часы (ночь)</t>
        </is>
      </c>
      <c r="AV6" s="8" t="inlineStr">
        <is>
          <t>Отработано в выходные часы (день)</t>
        </is>
      </c>
      <c r="AW6" s="8" t="inlineStr">
        <is>
          <t>Отработано в выходные часы (ночь)</t>
        </is>
      </c>
    </row>
    <row r="7">
      <c r="A7" t="n">
        <v>1</v>
      </c>
      <c r="B7" t="inlineStr">
        <is>
          <t>Вастистова Юлия Хайрулловна</t>
        </is>
      </c>
      <c r="C7" t="inlineStr">
        <is>
          <t>Бухгалтерия</t>
        </is>
      </c>
      <c r="D7" t="inlineStr">
        <is>
          <t>Бухгалтер</t>
        </is>
      </c>
      <c r="E7" t="inlineStr">
        <is>
          <t>Офис</t>
        </is>
      </c>
      <c r="F7" t="inlineStr">
        <is>
          <t>День</t>
        </is>
      </c>
      <c r="H7" t="inlineStr">
        <is>
          <t>В</t>
        </is>
      </c>
      <c r="I7" t="inlineStr">
        <is>
          <t>В</t>
        </is>
      </c>
      <c r="J7" t="inlineStr">
        <is>
          <t>В</t>
        </is>
      </c>
      <c r="K7" t="inlineStr">
        <is>
          <t>В</t>
        </is>
      </c>
      <c r="L7" t="inlineStr">
        <is>
          <t>В</t>
        </is>
      </c>
      <c r="M7" t="inlineStr">
        <is>
          <t>В</t>
        </is>
      </c>
      <c r="N7" t="inlineStr">
        <is>
          <t>В</t>
        </is>
      </c>
      <c r="O7" t="inlineStr">
        <is>
          <t>В</t>
        </is>
      </c>
      <c r="P7" t="n">
        <v>8</v>
      </c>
      <c r="Q7" t="n">
        <v>8</v>
      </c>
      <c r="R7" t="n">
        <v>8</v>
      </c>
      <c r="S7" t="n">
        <v>8</v>
      </c>
      <c r="T7" t="inlineStr">
        <is>
          <t>В</t>
        </is>
      </c>
      <c r="U7" t="inlineStr">
        <is>
          <t>В</t>
        </is>
      </c>
      <c r="V7" t="n">
        <v>8</v>
      </c>
      <c r="W7" t="n">
        <v>8</v>
      </c>
      <c r="X7" t="n">
        <v>8</v>
      </c>
      <c r="Y7" t="n">
        <v>8</v>
      </c>
      <c r="Z7" t="n">
        <v>8</v>
      </c>
      <c r="AA7" t="inlineStr">
        <is>
          <t>В</t>
        </is>
      </c>
      <c r="AB7" t="inlineStr">
        <is>
          <t>В</t>
        </is>
      </c>
      <c r="AC7" t="n">
        <v>8</v>
      </c>
      <c r="AD7" t="n">
        <v>8</v>
      </c>
      <c r="AE7" t="n">
        <v>8</v>
      </c>
      <c r="AF7" t="n">
        <v>8</v>
      </c>
      <c r="AG7" t="n">
        <v>8</v>
      </c>
      <c r="AH7" t="inlineStr">
        <is>
          <t>В</t>
        </is>
      </c>
      <c r="AI7" t="inlineStr">
        <is>
          <t>В</t>
        </is>
      </c>
      <c r="AJ7" t="n">
        <v>8</v>
      </c>
      <c r="AK7" t="n">
        <v>8</v>
      </c>
      <c r="AL7" t="n">
        <v>8</v>
      </c>
      <c r="AM7" s="9">
        <f>COUNT(H7:AL7)</f>
        <v/>
      </c>
      <c r="AO7" s="9">
        <f>COUNTIF(H7:AL7,"О")</f>
        <v/>
      </c>
      <c r="AP7" s="9">
        <f>COUNTIF(H7:AL7,"От")</f>
        <v/>
      </c>
      <c r="AQ7" s="9">
        <f>COUNTIF(H7:AL7,"Б")</f>
        <v/>
      </c>
      <c r="AR7" s="9">
        <f>COUNTIF(H7:AL7,"Н")</f>
        <v/>
      </c>
      <c r="AT7" s="9">
        <f>SUM(H7:AL7)</f>
        <v/>
      </c>
      <c r="AV7" s="9">
        <f>SUM(H7,I7,J7,K7,L7,M7,N7,O7,T7,U7,AA7,AB7,AH7,AI7)</f>
        <v/>
      </c>
    </row>
    <row r="8">
      <c r="A8" s="9" t="n">
        <v>2</v>
      </c>
      <c r="B8" s="9" t="inlineStr">
        <is>
          <t>Вастистова Юлия Хайрулловна</t>
        </is>
      </c>
      <c r="C8" s="9" t="inlineStr">
        <is>
          <t>Бухгалтерия</t>
        </is>
      </c>
      <c r="D8" s="9" t="inlineStr">
        <is>
          <t>Бухгалтер</t>
        </is>
      </c>
      <c r="E8" s="9" t="inlineStr">
        <is>
          <t>ИТОГО:</t>
        </is>
      </c>
      <c r="F8" s="9" t="n"/>
      <c r="G8" s="9" t="n"/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8</v>
      </c>
      <c r="Q8" s="9" t="n">
        <v>8</v>
      </c>
      <c r="R8" s="9" t="n">
        <v>8</v>
      </c>
      <c r="S8" s="9" t="n">
        <v>8</v>
      </c>
      <c r="T8" s="9" t="n">
        <v>0</v>
      </c>
      <c r="U8" s="9" t="n">
        <v>0</v>
      </c>
      <c r="V8" s="9" t="n">
        <v>8</v>
      </c>
      <c r="W8" s="9" t="n">
        <v>8</v>
      </c>
      <c r="X8" s="9" t="n">
        <v>8</v>
      </c>
      <c r="Y8" s="9" t="n">
        <v>8</v>
      </c>
      <c r="Z8" s="9" t="n">
        <v>8</v>
      </c>
      <c r="AA8" s="9" t="n">
        <v>0</v>
      </c>
      <c r="AB8" s="9" t="n">
        <v>0</v>
      </c>
      <c r="AC8" s="9" t="n">
        <v>8</v>
      </c>
      <c r="AD8" s="9" t="n">
        <v>8</v>
      </c>
      <c r="AE8" s="9" t="n">
        <v>8</v>
      </c>
      <c r="AF8" s="9" t="n">
        <v>8</v>
      </c>
      <c r="AG8" s="9" t="n">
        <v>8</v>
      </c>
      <c r="AH8" s="9" t="n">
        <v>0</v>
      </c>
      <c r="AI8" s="9" t="n">
        <v>0</v>
      </c>
      <c r="AJ8" s="9" t="n">
        <v>8</v>
      </c>
      <c r="AK8" s="9" t="n">
        <v>8</v>
      </c>
      <c r="AL8" s="9" t="n">
        <v>8</v>
      </c>
      <c r="AM8" s="9">
        <f>COUNT(IF(SUM(H7)&gt;0,1,"FALSE"),IF(SUM(I7)&gt;0,1,"FALSE"),IF(SUM(J7)&gt;0,1,"FALSE"),IF(SUM(K7)&gt;0,1,"FALSE"),IF(SUM(L7)&gt;0,1,"FALSE"),IF(SUM(M7)&gt;0,1,"FALSE"),IF(SUM(N7)&gt;0,1,"FALSE"),IF(SUM(O7)&gt;0,1,"FALSE"),IF(SUM(P7)&gt;0,1,"FALSE"),IF(SUM(Q7)&gt;0,1,"FALSE"),IF(SUM(R7)&gt;0,1,"FALSE"),IF(SUM(S7)&gt;0,1,"FALSE"),IF(SUM(T7)&gt;0,1,"FALSE"),IF(SUM(U7)&gt;0,1,"FALSE"),IF(SUM(V7)&gt;0,1,"FALSE"),IF(SUM(W7)&gt;0,1,"FALSE"),IF(SUM(X7)&gt;0,1,"FALSE"),IF(SUM(Y7)&gt;0,1,"FALSE"),IF(SUM(Z7)&gt;0,1,"FALSE"),IF(SUM(AA7)&gt;0,1,"FALSE"),IF(SUM(AB7)&gt;0,1,"FALSE"),IF(SUM(AC7)&gt;0,1,"FALSE"),IF(SUM(AD7)&gt;0,1,"FALSE"),IF(SUM(AE7)&gt;0,1,"FALSE"),IF(SUM(AF7)&gt;0,1,"FALSE"),IF(SUM(AG7)&gt;0,1,"FALSE"),IF(SUM(AH7)&gt;0,1,"FALSE"),IF(SUM(AI7)&gt;0,1,"FALSE"),IF(SUM(AJ7)&gt;0,1,"FALSE"),IF(SUM(AK7)&gt;0,1,"FALSE"),IF(SUM(AL7)&gt;0,1,"FALSE"))</f>
        <v/>
      </c>
      <c r="AN8" s="9" t="n"/>
      <c r="AO8" s="9">
        <f>MAX(AO7:AO7)</f>
        <v/>
      </c>
      <c r="AP8" s="9">
        <f>MAX(AP7:AP7)</f>
        <v/>
      </c>
      <c r="AQ8" s="9">
        <f>MAX(AQ7:AQ7)</f>
        <v/>
      </c>
      <c r="AR8" s="9">
        <f>MAX(AR7:AR7)</f>
        <v/>
      </c>
      <c r="AS8" s="9">
        <f>SUM(AS7:AS7)</f>
        <v/>
      </c>
      <c r="AT8" s="9">
        <f>SUM(AT7:AT7)</f>
        <v/>
      </c>
      <c r="AU8" s="9">
        <f>SUM(AU7:AU7)</f>
        <v/>
      </c>
      <c r="AV8" s="9">
        <f>SUM(AV7:AV7)</f>
        <v/>
      </c>
      <c r="AW8" s="9">
        <f>SUM(AW7:AW7)</f>
        <v/>
      </c>
    </row>
    <row r="9">
      <c r="A9" t="n">
        <v>3</v>
      </c>
      <c r="B9" t="inlineStr">
        <is>
          <t>Иванченко Ольга Владимировна</t>
        </is>
      </c>
      <c r="C9" t="inlineStr">
        <is>
          <t>Бухгалтерия</t>
        </is>
      </c>
      <c r="D9" t="inlineStr">
        <is>
          <t>Бухгалтер</t>
        </is>
      </c>
      <c r="E9" t="inlineStr">
        <is>
          <t>Офис</t>
        </is>
      </c>
      <c r="F9" t="inlineStr">
        <is>
          <t>День</t>
        </is>
      </c>
      <c r="H9" t="inlineStr">
        <is>
          <t>В</t>
        </is>
      </c>
      <c r="I9" t="inlineStr">
        <is>
          <t>В</t>
        </is>
      </c>
      <c r="J9" t="inlineStr">
        <is>
          <t>В</t>
        </is>
      </c>
      <c r="K9" t="inlineStr">
        <is>
          <t>В</t>
        </is>
      </c>
      <c r="L9" t="inlineStr">
        <is>
          <t>В</t>
        </is>
      </c>
      <c r="M9" t="inlineStr">
        <is>
          <t>В</t>
        </is>
      </c>
      <c r="N9" t="inlineStr">
        <is>
          <t>В</t>
        </is>
      </c>
      <c r="O9" t="inlineStr">
        <is>
          <t>В</t>
        </is>
      </c>
      <c r="P9" t="n">
        <v>8</v>
      </c>
      <c r="Q9" t="n">
        <v>8</v>
      </c>
      <c r="R9" t="n">
        <v>8</v>
      </c>
      <c r="S9" t="n">
        <v>8</v>
      </c>
      <c r="T9" t="inlineStr">
        <is>
          <t>В</t>
        </is>
      </c>
      <c r="U9" t="inlineStr">
        <is>
          <t>В</t>
        </is>
      </c>
      <c r="V9" t="n">
        <v>8</v>
      </c>
      <c r="W9" t="n">
        <v>8</v>
      </c>
      <c r="X9" t="n">
        <v>8</v>
      </c>
      <c r="Y9" t="n">
        <v>8</v>
      </c>
      <c r="Z9" t="n">
        <v>8</v>
      </c>
      <c r="AA9" t="inlineStr">
        <is>
          <t>В</t>
        </is>
      </c>
      <c r="AB9" t="inlineStr">
        <is>
          <t>В</t>
        </is>
      </c>
      <c r="AC9" t="n">
        <v>8</v>
      </c>
      <c r="AD9" t="n">
        <v>8</v>
      </c>
      <c r="AE9" t="n">
        <v>8</v>
      </c>
      <c r="AF9" t="n">
        <v>8</v>
      </c>
      <c r="AG9" t="n">
        <v>8</v>
      </c>
      <c r="AH9" t="inlineStr">
        <is>
          <t>В</t>
        </is>
      </c>
      <c r="AI9" t="inlineStr">
        <is>
          <t>В</t>
        </is>
      </c>
      <c r="AJ9" t="n">
        <v>8</v>
      </c>
      <c r="AK9" t="n">
        <v>8</v>
      </c>
      <c r="AL9" t="n">
        <v>8</v>
      </c>
      <c r="AM9" s="9">
        <f>COUNT(H9:AL9)</f>
        <v/>
      </c>
      <c r="AO9" s="9">
        <f>COUNTIF(H9:AL9,"О")</f>
        <v/>
      </c>
      <c r="AP9" s="9">
        <f>COUNTIF(H9:AL9,"От")</f>
        <v/>
      </c>
      <c r="AQ9" s="9">
        <f>COUNTIF(H9:AL9,"Б")</f>
        <v/>
      </c>
      <c r="AR9" s="9">
        <f>COUNTIF(H9:AL9,"Н")</f>
        <v/>
      </c>
      <c r="AT9" s="9">
        <f>SUM(H9:AL9)</f>
        <v/>
      </c>
      <c r="AV9" s="9">
        <f>SUM(H9,I9,J9,K9,L9,M9,N9,O9,T9,U9,AA9,AB9,AH9,AI9)</f>
        <v/>
      </c>
    </row>
    <row r="10">
      <c r="A10" s="9" t="n">
        <v>4</v>
      </c>
      <c r="B10" s="9" t="inlineStr">
        <is>
          <t>Иванченко Ольга Владимировна</t>
        </is>
      </c>
      <c r="C10" s="9" t="inlineStr">
        <is>
          <t>Бухгалтерия</t>
        </is>
      </c>
      <c r="D10" s="9" t="inlineStr">
        <is>
          <t>Бухгалтер</t>
        </is>
      </c>
      <c r="E10" s="9" t="inlineStr">
        <is>
          <t>ИТОГО:</t>
        </is>
      </c>
      <c r="F10" s="9" t="n"/>
      <c r="G10" s="9" t="n"/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8</v>
      </c>
      <c r="Q10" s="9" t="n">
        <v>8</v>
      </c>
      <c r="R10" s="9" t="n">
        <v>8</v>
      </c>
      <c r="S10" s="9" t="n">
        <v>8</v>
      </c>
      <c r="T10" s="9" t="n">
        <v>0</v>
      </c>
      <c r="U10" s="9" t="n">
        <v>0</v>
      </c>
      <c r="V10" s="9" t="n">
        <v>8</v>
      </c>
      <c r="W10" s="9" t="n">
        <v>8</v>
      </c>
      <c r="X10" s="9" t="n">
        <v>8</v>
      </c>
      <c r="Y10" s="9" t="n">
        <v>8</v>
      </c>
      <c r="Z10" s="9" t="n">
        <v>8</v>
      </c>
      <c r="AA10" s="9" t="n">
        <v>0</v>
      </c>
      <c r="AB10" s="9" t="n">
        <v>0</v>
      </c>
      <c r="AC10" s="9" t="n">
        <v>8</v>
      </c>
      <c r="AD10" s="9" t="n">
        <v>8</v>
      </c>
      <c r="AE10" s="9" t="n">
        <v>8</v>
      </c>
      <c r="AF10" s="9" t="n">
        <v>8</v>
      </c>
      <c r="AG10" s="9" t="n">
        <v>8</v>
      </c>
      <c r="AH10" s="9" t="n">
        <v>0</v>
      </c>
      <c r="AI10" s="9" t="n">
        <v>0</v>
      </c>
      <c r="AJ10" s="9" t="n">
        <v>8</v>
      </c>
      <c r="AK10" s="9" t="n">
        <v>8</v>
      </c>
      <c r="AL10" s="9" t="n">
        <v>8</v>
      </c>
      <c r="AM10" s="9">
        <f>COUNT(IF(SUM(H9)&gt;0,1,"FALSE"),IF(SUM(I9)&gt;0,1,"FALSE"),IF(SUM(J9)&gt;0,1,"FALSE"),IF(SUM(K9)&gt;0,1,"FALSE"),IF(SUM(L9)&gt;0,1,"FALSE"),IF(SUM(M9)&gt;0,1,"FALSE"),IF(SUM(N9)&gt;0,1,"FALSE"),IF(SUM(O9)&gt;0,1,"FALSE"),IF(SUM(P9)&gt;0,1,"FALSE"),IF(SUM(Q9)&gt;0,1,"FALSE"),IF(SUM(R9)&gt;0,1,"FALSE"),IF(SUM(S9)&gt;0,1,"FALSE"),IF(SUM(T9)&gt;0,1,"FALSE"),IF(SUM(U9)&gt;0,1,"FALSE"),IF(SUM(V9)&gt;0,1,"FALSE"),IF(SUM(W9)&gt;0,1,"FALSE"),IF(SUM(X9)&gt;0,1,"FALSE"),IF(SUM(Y9)&gt;0,1,"FALSE"),IF(SUM(Z9)&gt;0,1,"FALSE"),IF(SUM(AA9)&gt;0,1,"FALSE"),IF(SUM(AB9)&gt;0,1,"FALSE"),IF(SUM(AC9)&gt;0,1,"FALSE"),IF(SUM(AD9)&gt;0,1,"FALSE"),IF(SUM(AE9)&gt;0,1,"FALSE"),IF(SUM(AF9)&gt;0,1,"FALSE"),IF(SUM(AG9)&gt;0,1,"FALSE"),IF(SUM(AH9)&gt;0,1,"FALSE"),IF(SUM(AI9)&gt;0,1,"FALSE"),IF(SUM(AJ9)&gt;0,1,"FALSE"),IF(SUM(AK9)&gt;0,1,"FALSE"),IF(SUM(AL9)&gt;0,1,"FALSE"))</f>
        <v/>
      </c>
      <c r="AN10" s="9" t="n"/>
      <c r="AO10" s="9">
        <f>MAX(AO9:AO9)</f>
        <v/>
      </c>
      <c r="AP10" s="9">
        <f>MAX(AP9:AP9)</f>
        <v/>
      </c>
      <c r="AQ10" s="9">
        <f>MAX(AQ9:AQ9)</f>
        <v/>
      </c>
      <c r="AR10" s="9">
        <f>MAX(AR9:AR9)</f>
        <v/>
      </c>
      <c r="AS10" s="9">
        <f>SUM(AS9:AS9)</f>
        <v/>
      </c>
      <c r="AT10" s="9">
        <f>SUM(AT9:AT9)</f>
        <v/>
      </c>
      <c r="AU10" s="9">
        <f>SUM(AU9:AU9)</f>
        <v/>
      </c>
      <c r="AV10" s="9">
        <f>SUM(AV9:AV9)</f>
        <v/>
      </c>
      <c r="AW10" s="9">
        <f>SUM(AW9:AW9)</f>
        <v/>
      </c>
    </row>
    <row r="11">
      <c r="A11" t="n">
        <v>5</v>
      </c>
      <c r="B11" t="inlineStr">
        <is>
          <t>Романова Елена Евгеньевна</t>
        </is>
      </c>
      <c r="C11" t="inlineStr">
        <is>
          <t>Бухгалтерия</t>
        </is>
      </c>
      <c r="D11" t="inlineStr">
        <is>
          <t>Бухгалтер</t>
        </is>
      </c>
      <c r="E11" t="inlineStr">
        <is>
          <t>Офис</t>
        </is>
      </c>
      <c r="F11" t="inlineStr">
        <is>
          <t>День</t>
        </is>
      </c>
      <c r="H11" t="inlineStr">
        <is>
          <t>В</t>
        </is>
      </c>
      <c r="I11" t="inlineStr">
        <is>
          <t>В</t>
        </is>
      </c>
      <c r="J11" t="inlineStr">
        <is>
          <t>В</t>
        </is>
      </c>
      <c r="K11" t="inlineStr">
        <is>
          <t>В</t>
        </is>
      </c>
      <c r="L11" t="inlineStr">
        <is>
          <t>В</t>
        </is>
      </c>
      <c r="M11" t="inlineStr">
        <is>
          <t>В</t>
        </is>
      </c>
      <c r="N11" t="inlineStr">
        <is>
          <t>В</t>
        </is>
      </c>
      <c r="O11" t="inlineStr">
        <is>
          <t>В</t>
        </is>
      </c>
      <c r="P11" t="n">
        <v>8</v>
      </c>
      <c r="Q11" t="n">
        <v>8</v>
      </c>
      <c r="R11" t="n">
        <v>8</v>
      </c>
      <c r="S11" t="n">
        <v>8</v>
      </c>
      <c r="T11" t="inlineStr">
        <is>
          <t>В</t>
        </is>
      </c>
      <c r="U11" t="inlineStr">
        <is>
          <t>В</t>
        </is>
      </c>
      <c r="V11" t="n">
        <v>8</v>
      </c>
      <c r="W11" t="n">
        <v>8</v>
      </c>
      <c r="X11" t="n">
        <v>8</v>
      </c>
      <c r="Y11" t="n">
        <v>8</v>
      </c>
      <c r="Z11" t="n">
        <v>8</v>
      </c>
      <c r="AA11" t="inlineStr">
        <is>
          <t>В</t>
        </is>
      </c>
      <c r="AB11" t="inlineStr">
        <is>
          <t>В</t>
        </is>
      </c>
      <c r="AC11" t="n">
        <v>8</v>
      </c>
      <c r="AD11" t="n">
        <v>8</v>
      </c>
      <c r="AE11" t="n">
        <v>8</v>
      </c>
      <c r="AF11" t="n">
        <v>8</v>
      </c>
      <c r="AG11" t="n">
        <v>8</v>
      </c>
      <c r="AH11" t="inlineStr">
        <is>
          <t>В</t>
        </is>
      </c>
      <c r="AI11" t="inlineStr">
        <is>
          <t>В</t>
        </is>
      </c>
      <c r="AJ11" t="n">
        <v>8</v>
      </c>
      <c r="AK11" t="n">
        <v>8</v>
      </c>
      <c r="AL11" t="n">
        <v>8</v>
      </c>
      <c r="AM11" s="9">
        <f>COUNT(H11:AL11)</f>
        <v/>
      </c>
      <c r="AO11" s="9">
        <f>COUNTIF(H11:AL11,"О")</f>
        <v/>
      </c>
      <c r="AP11" s="9">
        <f>COUNTIF(H11:AL11,"От")</f>
        <v/>
      </c>
      <c r="AQ11" s="9">
        <f>COUNTIF(H11:AL11,"Б")</f>
        <v/>
      </c>
      <c r="AR11" s="9">
        <f>COUNTIF(H11:AL11,"Н")</f>
        <v/>
      </c>
      <c r="AT11" s="9">
        <f>SUM(H11:AL11)</f>
        <v/>
      </c>
      <c r="AV11" s="9">
        <f>SUM(H11,I11,J11,K11,L11,M11,N11,O11,T11,U11,AA11,AB11,AH11,AI11)</f>
        <v/>
      </c>
    </row>
    <row r="12">
      <c r="A12" s="9" t="n">
        <v>6</v>
      </c>
      <c r="B12" s="9" t="inlineStr">
        <is>
          <t>Романова Елена Евгеньевна</t>
        </is>
      </c>
      <c r="C12" s="9" t="inlineStr">
        <is>
          <t>Бухгалтерия</t>
        </is>
      </c>
      <c r="D12" s="9" t="inlineStr">
        <is>
          <t>Бухгалтер</t>
        </is>
      </c>
      <c r="E12" s="9" t="inlineStr">
        <is>
          <t>ИТОГО:</t>
        </is>
      </c>
      <c r="F12" s="9" t="n"/>
      <c r="G12" s="9" t="n"/>
      <c r="H12" s="9" t="n">
        <v>0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0</v>
      </c>
      <c r="P12" s="9" t="n">
        <v>8</v>
      </c>
      <c r="Q12" s="9" t="n">
        <v>8</v>
      </c>
      <c r="R12" s="9" t="n">
        <v>8</v>
      </c>
      <c r="S12" s="9" t="n">
        <v>8</v>
      </c>
      <c r="T12" s="9" t="n">
        <v>0</v>
      </c>
      <c r="U12" s="9" t="n">
        <v>0</v>
      </c>
      <c r="V12" s="9" t="n">
        <v>8</v>
      </c>
      <c r="W12" s="9" t="n">
        <v>8</v>
      </c>
      <c r="X12" s="9" t="n">
        <v>8</v>
      </c>
      <c r="Y12" s="9" t="n">
        <v>8</v>
      </c>
      <c r="Z12" s="9" t="n">
        <v>8</v>
      </c>
      <c r="AA12" s="9" t="n">
        <v>0</v>
      </c>
      <c r="AB12" s="9" t="n">
        <v>0</v>
      </c>
      <c r="AC12" s="9" t="n">
        <v>8</v>
      </c>
      <c r="AD12" s="9" t="n">
        <v>8</v>
      </c>
      <c r="AE12" s="9" t="n">
        <v>8</v>
      </c>
      <c r="AF12" s="9" t="n">
        <v>8</v>
      </c>
      <c r="AG12" s="9" t="n">
        <v>8</v>
      </c>
      <c r="AH12" s="9" t="n">
        <v>0</v>
      </c>
      <c r="AI12" s="9" t="n">
        <v>0</v>
      </c>
      <c r="AJ12" s="9" t="n">
        <v>8</v>
      </c>
      <c r="AK12" s="9" t="n">
        <v>8</v>
      </c>
      <c r="AL12" s="9" t="n">
        <v>8</v>
      </c>
      <c r="AM12" s="9">
        <f>COUNT(IF(SUM(H11)&gt;0,1,"FALSE"),IF(SUM(I11)&gt;0,1,"FALSE"),IF(SUM(J11)&gt;0,1,"FALSE"),IF(SUM(K11)&gt;0,1,"FALSE"),IF(SUM(L11)&gt;0,1,"FALSE"),IF(SUM(M11)&gt;0,1,"FALSE"),IF(SUM(N11)&gt;0,1,"FALSE"),IF(SUM(O11)&gt;0,1,"FALSE"),IF(SUM(P11)&gt;0,1,"FALSE"),IF(SUM(Q11)&gt;0,1,"FALSE"),IF(SUM(R11)&gt;0,1,"FALSE"),IF(SUM(S11)&gt;0,1,"FALSE"),IF(SUM(T11)&gt;0,1,"FALSE"),IF(SUM(U11)&gt;0,1,"FALSE"),IF(SUM(V11)&gt;0,1,"FALSE"),IF(SUM(W11)&gt;0,1,"FALSE"),IF(SUM(X11)&gt;0,1,"FALSE"),IF(SUM(Y11)&gt;0,1,"FALSE"),IF(SUM(Z11)&gt;0,1,"FALSE"),IF(SUM(AA11)&gt;0,1,"FALSE"),IF(SUM(AB11)&gt;0,1,"FALSE"),IF(SUM(AC11)&gt;0,1,"FALSE"),IF(SUM(AD11)&gt;0,1,"FALSE"),IF(SUM(AE11)&gt;0,1,"FALSE"),IF(SUM(AF11)&gt;0,1,"FALSE"),IF(SUM(AG11)&gt;0,1,"FALSE"),IF(SUM(AH11)&gt;0,1,"FALSE"),IF(SUM(AI11)&gt;0,1,"FALSE"),IF(SUM(AJ11)&gt;0,1,"FALSE"),IF(SUM(AK11)&gt;0,1,"FALSE"),IF(SUM(AL11)&gt;0,1,"FALSE"))</f>
        <v/>
      </c>
      <c r="AN12" s="9" t="n"/>
      <c r="AO12" s="9">
        <f>MAX(AO11:AO11)</f>
        <v/>
      </c>
      <c r="AP12" s="9">
        <f>MAX(AP11:AP11)</f>
        <v/>
      </c>
      <c r="AQ12" s="9">
        <f>MAX(AQ11:AQ11)</f>
        <v/>
      </c>
      <c r="AR12" s="9">
        <f>MAX(AR11:AR11)</f>
        <v/>
      </c>
      <c r="AS12" s="9">
        <f>SUM(AS11:AS11)</f>
        <v/>
      </c>
      <c r="AT12" s="9">
        <f>SUM(AT11:AT11)</f>
        <v/>
      </c>
      <c r="AU12" s="9">
        <f>SUM(AU11:AU11)</f>
        <v/>
      </c>
      <c r="AV12" s="9">
        <f>SUM(AV11:AV11)</f>
        <v/>
      </c>
      <c r="AW12" s="9">
        <f>SUM(AW11:AW11)</f>
        <v/>
      </c>
    </row>
    <row r="13">
      <c r="A13" t="n">
        <v>7</v>
      </c>
      <c r="B13" t="inlineStr">
        <is>
          <t>Стрельникова Мария Сергеевна</t>
        </is>
      </c>
      <c r="C13" t="inlineStr">
        <is>
          <t>Бухгалтерия</t>
        </is>
      </c>
      <c r="D13" t="inlineStr">
        <is>
          <t>Ведущий бухгалтер</t>
        </is>
      </c>
      <c r="E13" t="inlineStr">
        <is>
          <t>Офис</t>
        </is>
      </c>
      <c r="F13" t="inlineStr">
        <is>
          <t>День</t>
        </is>
      </c>
      <c r="H13" t="inlineStr">
        <is>
          <t>В</t>
        </is>
      </c>
      <c r="I13" t="inlineStr">
        <is>
          <t>В</t>
        </is>
      </c>
      <c r="J13" t="inlineStr">
        <is>
          <t>В</t>
        </is>
      </c>
      <c r="K13" t="inlineStr">
        <is>
          <t>В</t>
        </is>
      </c>
      <c r="L13" t="inlineStr">
        <is>
          <t>В</t>
        </is>
      </c>
      <c r="M13" t="inlineStr">
        <is>
          <t>В</t>
        </is>
      </c>
      <c r="N13" t="inlineStr">
        <is>
          <t>В</t>
        </is>
      </c>
      <c r="O13" t="inlineStr">
        <is>
          <t>В</t>
        </is>
      </c>
      <c r="P13" t="n">
        <v>8</v>
      </c>
      <c r="Q13" t="n">
        <v>8</v>
      </c>
      <c r="R13" t="n">
        <v>8</v>
      </c>
      <c r="S13" t="n">
        <v>8</v>
      </c>
      <c r="T13" t="inlineStr">
        <is>
          <t>В</t>
        </is>
      </c>
      <c r="U13" t="inlineStr">
        <is>
          <t>В</t>
        </is>
      </c>
      <c r="V13" t="n">
        <v>8</v>
      </c>
      <c r="W13" t="n">
        <v>8</v>
      </c>
      <c r="X13" t="n">
        <v>8</v>
      </c>
      <c r="Y13" t="n">
        <v>8</v>
      </c>
      <c r="Z13" t="n">
        <v>8</v>
      </c>
      <c r="AA13" t="inlineStr">
        <is>
          <t>В</t>
        </is>
      </c>
      <c r="AB13" t="inlineStr">
        <is>
          <t>В</t>
        </is>
      </c>
      <c r="AC13" t="n">
        <v>8</v>
      </c>
      <c r="AD13" t="n">
        <v>8</v>
      </c>
      <c r="AE13" t="n">
        <v>8</v>
      </c>
      <c r="AF13" t="n">
        <v>8</v>
      </c>
      <c r="AG13" t="n">
        <v>8</v>
      </c>
      <c r="AH13" t="inlineStr">
        <is>
          <t>В</t>
        </is>
      </c>
      <c r="AI13" t="inlineStr">
        <is>
          <t>В</t>
        </is>
      </c>
      <c r="AJ13" t="n">
        <v>8</v>
      </c>
      <c r="AK13" t="n">
        <v>8</v>
      </c>
      <c r="AL13" t="n">
        <v>8</v>
      </c>
      <c r="AM13" s="9">
        <f>COUNT(H13:AL13)</f>
        <v/>
      </c>
      <c r="AO13" s="9">
        <f>COUNTIF(H13:AL13,"О")</f>
        <v/>
      </c>
      <c r="AP13" s="9">
        <f>COUNTIF(H13:AL13,"От")</f>
        <v/>
      </c>
      <c r="AQ13" s="9">
        <f>COUNTIF(H13:AL13,"Б")</f>
        <v/>
      </c>
      <c r="AR13" s="9">
        <f>COUNTIF(H13:AL13,"Н")</f>
        <v/>
      </c>
      <c r="AT13" s="9">
        <f>SUM(H13:AL13)</f>
        <v/>
      </c>
      <c r="AV13" s="9">
        <f>SUM(H13,I13,J13,K13,L13,M13,N13,O13,T13,U13,AA13,AB13,AH13,AI13)</f>
        <v/>
      </c>
    </row>
    <row r="14">
      <c r="A14" s="9" t="n">
        <v>8</v>
      </c>
      <c r="B14" s="9" t="inlineStr">
        <is>
          <t>Стрельникова Мария Сергеевна</t>
        </is>
      </c>
      <c r="C14" s="9" t="inlineStr">
        <is>
          <t>Бухгалтерия</t>
        </is>
      </c>
      <c r="D14" s="9" t="inlineStr">
        <is>
          <t>Ведущий бухгалтер</t>
        </is>
      </c>
      <c r="E14" s="9" t="inlineStr">
        <is>
          <t>ИТОГО:</t>
        </is>
      </c>
      <c r="F14" s="9" t="n"/>
      <c r="G14" s="9" t="n"/>
      <c r="H14" s="9" t="n">
        <v>0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8</v>
      </c>
      <c r="Q14" s="9" t="n">
        <v>8</v>
      </c>
      <c r="R14" s="9" t="n">
        <v>8</v>
      </c>
      <c r="S14" s="9" t="n">
        <v>8</v>
      </c>
      <c r="T14" s="9" t="n">
        <v>0</v>
      </c>
      <c r="U14" s="9" t="n">
        <v>0</v>
      </c>
      <c r="V14" s="9" t="n">
        <v>8</v>
      </c>
      <c r="W14" s="9" t="n">
        <v>8</v>
      </c>
      <c r="X14" s="9" t="n">
        <v>8</v>
      </c>
      <c r="Y14" s="9" t="n">
        <v>8</v>
      </c>
      <c r="Z14" s="9" t="n">
        <v>8</v>
      </c>
      <c r="AA14" s="9" t="n">
        <v>0</v>
      </c>
      <c r="AB14" s="9" t="n">
        <v>0</v>
      </c>
      <c r="AC14" s="9" t="n">
        <v>8</v>
      </c>
      <c r="AD14" s="9" t="n">
        <v>8</v>
      </c>
      <c r="AE14" s="9" t="n">
        <v>8</v>
      </c>
      <c r="AF14" s="9" t="n">
        <v>8</v>
      </c>
      <c r="AG14" s="9" t="n">
        <v>8</v>
      </c>
      <c r="AH14" s="9" t="n">
        <v>0</v>
      </c>
      <c r="AI14" s="9" t="n">
        <v>0</v>
      </c>
      <c r="AJ14" s="9" t="n">
        <v>8</v>
      </c>
      <c r="AK14" s="9" t="n">
        <v>8</v>
      </c>
      <c r="AL14" s="9" t="n">
        <v>8</v>
      </c>
      <c r="AM14" s="9">
        <f>COUNT(IF(SUM(H13)&gt;0,1,"FALSE"),IF(SUM(I13)&gt;0,1,"FALSE"),IF(SUM(J13)&gt;0,1,"FALSE"),IF(SUM(K13)&gt;0,1,"FALSE"),IF(SUM(L13)&gt;0,1,"FALSE"),IF(SUM(M13)&gt;0,1,"FALSE"),IF(SUM(N13)&gt;0,1,"FALSE"),IF(SUM(O13)&gt;0,1,"FALSE"),IF(SUM(P13)&gt;0,1,"FALSE"),IF(SUM(Q13)&gt;0,1,"FALSE"),IF(SUM(R13)&gt;0,1,"FALSE"),IF(SUM(S13)&gt;0,1,"FALSE"),IF(SUM(T13)&gt;0,1,"FALSE"),IF(SUM(U13)&gt;0,1,"FALSE"),IF(SUM(V13)&gt;0,1,"FALSE"),IF(SUM(W13)&gt;0,1,"FALSE"),IF(SUM(X13)&gt;0,1,"FALSE"),IF(SUM(Y13)&gt;0,1,"FALSE"),IF(SUM(Z13)&gt;0,1,"FALSE"),IF(SUM(AA13)&gt;0,1,"FALSE"),IF(SUM(AB13)&gt;0,1,"FALSE"),IF(SUM(AC13)&gt;0,1,"FALSE"),IF(SUM(AD13)&gt;0,1,"FALSE"),IF(SUM(AE13)&gt;0,1,"FALSE"),IF(SUM(AF13)&gt;0,1,"FALSE"),IF(SUM(AG13)&gt;0,1,"FALSE"),IF(SUM(AH13)&gt;0,1,"FALSE"),IF(SUM(AI13)&gt;0,1,"FALSE"),IF(SUM(AJ13)&gt;0,1,"FALSE"),IF(SUM(AK13)&gt;0,1,"FALSE"),IF(SUM(AL13)&gt;0,1,"FALSE"))</f>
        <v/>
      </c>
      <c r="AN14" s="9" t="n"/>
      <c r="AO14" s="9">
        <f>MAX(AO13:AO13)</f>
        <v/>
      </c>
      <c r="AP14" s="9">
        <f>MAX(AP13:AP13)</f>
        <v/>
      </c>
      <c r="AQ14" s="9">
        <f>MAX(AQ13:AQ13)</f>
        <v/>
      </c>
      <c r="AR14" s="9">
        <f>MAX(AR13:AR13)</f>
        <v/>
      </c>
      <c r="AS14" s="9">
        <f>SUM(AS13:AS13)</f>
        <v/>
      </c>
      <c r="AT14" s="9">
        <f>SUM(AT13:AT13)</f>
        <v/>
      </c>
      <c r="AU14" s="9">
        <f>SUM(AU13:AU13)</f>
        <v/>
      </c>
      <c r="AV14" s="9">
        <f>SUM(AV13:AV13)</f>
        <v/>
      </c>
      <c r="AW14" s="9">
        <f>SUM(AW13:AW13)</f>
        <v/>
      </c>
    </row>
    <row r="15">
      <c r="A15" t="n">
        <v>9</v>
      </c>
      <c r="B15" t="inlineStr">
        <is>
          <t>Чугайнова Евгения Николаевна</t>
        </is>
      </c>
      <c r="C15" t="inlineStr">
        <is>
          <t>Бухгалтерия</t>
        </is>
      </c>
      <c r="D15" t="inlineStr">
        <is>
          <t>Главный бухгалтер</t>
        </is>
      </c>
      <c r="E15" t="inlineStr">
        <is>
          <t>Офис</t>
        </is>
      </c>
      <c r="F15" t="inlineStr">
        <is>
          <t>День</t>
        </is>
      </c>
      <c r="H15" t="inlineStr">
        <is>
          <t>В</t>
        </is>
      </c>
      <c r="I15" t="inlineStr">
        <is>
          <t>В</t>
        </is>
      </c>
      <c r="J15" t="inlineStr">
        <is>
          <t>В</t>
        </is>
      </c>
      <c r="K15" t="inlineStr">
        <is>
          <t>В</t>
        </is>
      </c>
      <c r="L15" t="inlineStr">
        <is>
          <t>В</t>
        </is>
      </c>
      <c r="M15" t="inlineStr">
        <is>
          <t>В</t>
        </is>
      </c>
      <c r="N15" t="inlineStr">
        <is>
          <t>В</t>
        </is>
      </c>
      <c r="O15" t="inlineStr">
        <is>
          <t>В</t>
        </is>
      </c>
      <c r="P15" t="n">
        <v>8</v>
      </c>
      <c r="Q15" t="n">
        <v>8</v>
      </c>
      <c r="R15" t="n">
        <v>8</v>
      </c>
      <c r="S15" t="n">
        <v>8</v>
      </c>
      <c r="T15" t="inlineStr">
        <is>
          <t>В</t>
        </is>
      </c>
      <c r="U15" t="inlineStr">
        <is>
          <t>В</t>
        </is>
      </c>
      <c r="V15" t="n">
        <v>8</v>
      </c>
      <c r="W15" t="n">
        <v>8</v>
      </c>
      <c r="X15" t="n">
        <v>8</v>
      </c>
      <c r="Y15" t="n">
        <v>8</v>
      </c>
      <c r="Z15" t="n">
        <v>8</v>
      </c>
      <c r="AA15" t="inlineStr">
        <is>
          <t>В</t>
        </is>
      </c>
      <c r="AB15" t="inlineStr">
        <is>
          <t>В</t>
        </is>
      </c>
      <c r="AC15" t="n">
        <v>8</v>
      </c>
      <c r="AD15" t="n">
        <v>8</v>
      </c>
      <c r="AE15" t="n">
        <v>8</v>
      </c>
      <c r="AF15" t="n">
        <v>8</v>
      </c>
      <c r="AG15" t="n">
        <v>8</v>
      </c>
      <c r="AH15" t="inlineStr">
        <is>
          <t>В</t>
        </is>
      </c>
      <c r="AI15" t="inlineStr">
        <is>
          <t>В</t>
        </is>
      </c>
      <c r="AJ15" t="n">
        <v>8</v>
      </c>
      <c r="AK15" t="n">
        <v>8</v>
      </c>
      <c r="AL15" t="n">
        <v>8</v>
      </c>
      <c r="AM15" s="9">
        <f>COUNT(H15:AL15)</f>
        <v/>
      </c>
      <c r="AO15" s="9">
        <f>COUNTIF(H15:AL15,"О")</f>
        <v/>
      </c>
      <c r="AP15" s="9">
        <f>COUNTIF(H15:AL15,"От")</f>
        <v/>
      </c>
      <c r="AQ15" s="9">
        <f>COUNTIF(H15:AL15,"Б")</f>
        <v/>
      </c>
      <c r="AR15" s="9">
        <f>COUNTIF(H15:AL15,"Н")</f>
        <v/>
      </c>
      <c r="AT15" s="9">
        <f>SUM(H15:AL15)</f>
        <v/>
      </c>
      <c r="AV15" s="9">
        <f>SUM(H15,I15,J15,K15,L15,M15,N15,O15,T15,U15,AA15,AB15,AH15,AI15)</f>
        <v/>
      </c>
    </row>
    <row r="16">
      <c r="A16" s="9" t="n">
        <v>10</v>
      </c>
      <c r="B16" s="9" t="inlineStr">
        <is>
          <t>Чугайнова Евгения Николаевна</t>
        </is>
      </c>
      <c r="C16" s="9" t="inlineStr">
        <is>
          <t>Бухгалтерия</t>
        </is>
      </c>
      <c r="D16" s="9" t="inlineStr">
        <is>
          <t>Главный бухгалтер</t>
        </is>
      </c>
      <c r="E16" s="9" t="inlineStr">
        <is>
          <t>ИТОГО:</t>
        </is>
      </c>
      <c r="F16" s="9" t="n"/>
      <c r="G16" s="9" t="n"/>
      <c r="H16" s="9" t="n">
        <v>0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v>0</v>
      </c>
      <c r="N16" s="9" t="n">
        <v>0</v>
      </c>
      <c r="O16" s="9" t="n">
        <v>0</v>
      </c>
      <c r="P16" s="9" t="n">
        <v>8</v>
      </c>
      <c r="Q16" s="9" t="n">
        <v>8</v>
      </c>
      <c r="R16" s="9" t="n">
        <v>8</v>
      </c>
      <c r="S16" s="9" t="n">
        <v>8</v>
      </c>
      <c r="T16" s="9" t="n">
        <v>0</v>
      </c>
      <c r="U16" s="9" t="n">
        <v>0</v>
      </c>
      <c r="V16" s="9" t="n">
        <v>8</v>
      </c>
      <c r="W16" s="9" t="n">
        <v>8</v>
      </c>
      <c r="X16" s="9" t="n">
        <v>8</v>
      </c>
      <c r="Y16" s="9" t="n">
        <v>8</v>
      </c>
      <c r="Z16" s="9" t="n">
        <v>8</v>
      </c>
      <c r="AA16" s="9" t="n">
        <v>0</v>
      </c>
      <c r="AB16" s="9" t="n">
        <v>0</v>
      </c>
      <c r="AC16" s="9" t="n">
        <v>8</v>
      </c>
      <c r="AD16" s="9" t="n">
        <v>8</v>
      </c>
      <c r="AE16" s="9" t="n">
        <v>8</v>
      </c>
      <c r="AF16" s="9" t="n">
        <v>8</v>
      </c>
      <c r="AG16" s="9" t="n">
        <v>8</v>
      </c>
      <c r="AH16" s="9" t="n">
        <v>0</v>
      </c>
      <c r="AI16" s="9" t="n">
        <v>0</v>
      </c>
      <c r="AJ16" s="9" t="n">
        <v>8</v>
      </c>
      <c r="AK16" s="9" t="n">
        <v>8</v>
      </c>
      <c r="AL16" s="9" t="n">
        <v>8</v>
      </c>
      <c r="AM16" s="9">
        <f>COUNT(IF(SUM(H15)&gt;0,1,"FALSE"),IF(SUM(I15)&gt;0,1,"FALSE"),IF(SUM(J15)&gt;0,1,"FALSE"),IF(SUM(K15)&gt;0,1,"FALSE"),IF(SUM(L15)&gt;0,1,"FALSE"),IF(SUM(M15)&gt;0,1,"FALSE"),IF(SUM(N15)&gt;0,1,"FALSE"),IF(SUM(O15)&gt;0,1,"FALSE"),IF(SUM(P15)&gt;0,1,"FALSE"),IF(SUM(Q15)&gt;0,1,"FALSE"),IF(SUM(R15)&gt;0,1,"FALSE"),IF(SUM(S15)&gt;0,1,"FALSE"),IF(SUM(T15)&gt;0,1,"FALSE"),IF(SUM(U15)&gt;0,1,"FALSE"),IF(SUM(V15)&gt;0,1,"FALSE"),IF(SUM(W15)&gt;0,1,"FALSE"),IF(SUM(X15)&gt;0,1,"FALSE"),IF(SUM(Y15)&gt;0,1,"FALSE"),IF(SUM(Z15)&gt;0,1,"FALSE"),IF(SUM(AA15)&gt;0,1,"FALSE"),IF(SUM(AB15)&gt;0,1,"FALSE"),IF(SUM(AC15)&gt;0,1,"FALSE"),IF(SUM(AD15)&gt;0,1,"FALSE"),IF(SUM(AE15)&gt;0,1,"FALSE"),IF(SUM(AF15)&gt;0,1,"FALSE"),IF(SUM(AG15)&gt;0,1,"FALSE"),IF(SUM(AH15)&gt;0,1,"FALSE"),IF(SUM(AI15)&gt;0,1,"FALSE"),IF(SUM(AJ15)&gt;0,1,"FALSE"),IF(SUM(AK15)&gt;0,1,"FALSE"),IF(SUM(AL15)&gt;0,1,"FALSE"))</f>
        <v/>
      </c>
      <c r="AN16" s="9" t="n"/>
      <c r="AO16" s="9">
        <f>MAX(AO15:AO15)</f>
        <v/>
      </c>
      <c r="AP16" s="9">
        <f>MAX(AP15:AP15)</f>
        <v/>
      </c>
      <c r="AQ16" s="9">
        <f>MAX(AQ15:AQ15)</f>
        <v/>
      </c>
      <c r="AR16" s="9">
        <f>MAX(AR15:AR15)</f>
        <v/>
      </c>
      <c r="AS16" s="9">
        <f>SUM(AS15:AS15)</f>
        <v/>
      </c>
      <c r="AT16" s="9">
        <f>SUM(AT15:AT15)</f>
        <v/>
      </c>
      <c r="AU16" s="9">
        <f>SUM(AU15:AU15)</f>
        <v/>
      </c>
      <c r="AV16" s="9">
        <f>SUM(AV15:AV15)</f>
        <v/>
      </c>
      <c r="AW16" s="9">
        <f>SUM(AW15:AW15)</f>
        <v/>
      </c>
    </row>
    <row r="17">
      <c r="A17" t="n">
        <v>11</v>
      </c>
      <c r="B17" t="inlineStr">
        <is>
          <t>Торовин Вадим Олегович</t>
        </is>
      </c>
      <c r="C17" t="inlineStr">
        <is>
          <t>Группа ФВФ, стационарные комплексы</t>
        </is>
      </c>
      <c r="D17" t="inlineStr">
        <is>
          <t>Ведущий инженер ФВФ</t>
        </is>
      </c>
      <c r="E17" t="inlineStr">
        <is>
          <t>Общехозяйственный</t>
        </is>
      </c>
      <c r="F17" t="inlineStr">
        <is>
          <t>День</t>
        </is>
      </c>
      <c r="H17" t="inlineStr">
        <is>
          <t>Б</t>
        </is>
      </c>
      <c r="I17" t="inlineStr">
        <is>
          <t>Б</t>
        </is>
      </c>
      <c r="J17" t="inlineStr">
        <is>
          <t>Б</t>
        </is>
      </c>
      <c r="K17" t="inlineStr">
        <is>
          <t>Б</t>
        </is>
      </c>
      <c r="L17" t="inlineStr">
        <is>
          <t>Б</t>
        </is>
      </c>
      <c r="M17" t="inlineStr">
        <is>
          <t>Б</t>
        </is>
      </c>
      <c r="N17" t="inlineStr">
        <is>
          <t>Б</t>
        </is>
      </c>
      <c r="O17" t="inlineStr">
        <is>
          <t>Б</t>
        </is>
      </c>
      <c r="P17" t="inlineStr">
        <is>
          <t>Б</t>
        </is>
      </c>
      <c r="Q17" t="inlineStr">
        <is>
          <t>Б</t>
        </is>
      </c>
      <c r="R17" t="inlineStr">
        <is>
          <t>Б</t>
        </is>
      </c>
      <c r="S17" t="inlineStr">
        <is>
          <t>Б</t>
        </is>
      </c>
      <c r="T17" t="inlineStr">
        <is>
          <t>Б</t>
        </is>
      </c>
      <c r="U17" t="inlineStr">
        <is>
          <t>Б</t>
        </is>
      </c>
      <c r="V17" t="inlineStr">
        <is>
          <t>Б</t>
        </is>
      </c>
      <c r="W17" t="inlineStr">
        <is>
          <t>Б</t>
        </is>
      </c>
      <c r="X17" t="inlineStr">
        <is>
          <t>Б</t>
        </is>
      </c>
      <c r="Y17" t="inlineStr">
        <is>
          <t>Б</t>
        </is>
      </c>
      <c r="Z17" t="inlineStr">
        <is>
          <t>Б</t>
        </is>
      </c>
      <c r="AA17" t="inlineStr">
        <is>
          <t>Б</t>
        </is>
      </c>
      <c r="AB17" t="inlineStr">
        <is>
          <t>Б</t>
        </is>
      </c>
      <c r="AC17" t="inlineStr">
        <is>
          <t>Б</t>
        </is>
      </c>
      <c r="AD17" t="inlineStr">
        <is>
          <t>Б</t>
        </is>
      </c>
      <c r="AE17" t="inlineStr">
        <is>
          <t>Б</t>
        </is>
      </c>
      <c r="AF17" t="inlineStr">
        <is>
          <t>Б</t>
        </is>
      </c>
      <c r="AG17" t="inlineStr">
        <is>
          <t>Б</t>
        </is>
      </c>
      <c r="AH17" t="inlineStr">
        <is>
          <t>Б</t>
        </is>
      </c>
      <c r="AI17" t="inlineStr">
        <is>
          <t>Б</t>
        </is>
      </c>
      <c r="AJ17" t="inlineStr">
        <is>
          <t>Б</t>
        </is>
      </c>
      <c r="AK17" t="inlineStr">
        <is>
          <t>Б</t>
        </is>
      </c>
      <c r="AL17" t="inlineStr">
        <is>
          <t>Б</t>
        </is>
      </c>
      <c r="AM17" s="9">
        <f>COUNT(H17:AL17)</f>
        <v/>
      </c>
      <c r="AO17" s="9">
        <f>COUNTIF(H17:AL17,"О")</f>
        <v/>
      </c>
      <c r="AP17" s="9">
        <f>COUNTIF(H17:AL17,"От")</f>
        <v/>
      </c>
      <c r="AQ17" s="9">
        <f>COUNTIF(H17:AL17,"Б")</f>
        <v/>
      </c>
      <c r="AR17" s="9">
        <f>COUNTIF(H17:AL17,"Н")</f>
        <v/>
      </c>
      <c r="AT17" s="9">
        <f>SUM(H17:AL17)</f>
        <v/>
      </c>
      <c r="AV17" s="9">
        <f>SUM(H17,I17,J17,K17,L17,M17,N17,O17,T17,U17,AA17,AB17,AH17,AI17)</f>
        <v/>
      </c>
    </row>
    <row r="18">
      <c r="A18" s="9" t="n">
        <v>12</v>
      </c>
      <c r="B18" s="9" t="inlineStr">
        <is>
          <t>Торовин Вадим Олегович</t>
        </is>
      </c>
      <c r="C18" s="9" t="inlineStr">
        <is>
          <t>Группа ФВФ, стационарные комплексы</t>
        </is>
      </c>
      <c r="D18" s="9" t="inlineStr">
        <is>
          <t>Ведущий инженер ФВФ</t>
        </is>
      </c>
      <c r="E18" s="9" t="inlineStr">
        <is>
          <t>ИТОГО:</t>
        </is>
      </c>
      <c r="F18" s="9" t="n"/>
      <c r="G18" s="9" t="n"/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0</v>
      </c>
      <c r="R18" s="9" t="n">
        <v>0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9" t="n">
        <v>0</v>
      </c>
      <c r="AE18" s="9" t="n">
        <v>0</v>
      </c>
      <c r="AF18" s="9" t="n">
        <v>0</v>
      </c>
      <c r="AG18" s="9" t="n">
        <v>0</v>
      </c>
      <c r="AH18" s="9" t="n">
        <v>0</v>
      </c>
      <c r="AI18" s="9" t="n">
        <v>0</v>
      </c>
      <c r="AJ18" s="9" t="n">
        <v>0</v>
      </c>
      <c r="AK18" s="9" t="n">
        <v>0</v>
      </c>
      <c r="AL18" s="9" t="n">
        <v>0</v>
      </c>
      <c r="AM18" s="9">
        <f>COUNT(IF(SUM(H17)&gt;0,1,"FALSE"),IF(SUM(I17)&gt;0,1,"FALSE"),IF(SUM(J17)&gt;0,1,"FALSE"),IF(SUM(K17)&gt;0,1,"FALSE"),IF(SUM(L17)&gt;0,1,"FALSE"),IF(SUM(M17)&gt;0,1,"FALSE"),IF(SUM(N17)&gt;0,1,"FALSE"),IF(SUM(O17)&gt;0,1,"FALSE"),IF(SUM(P17)&gt;0,1,"FALSE"),IF(SUM(Q17)&gt;0,1,"FALSE"),IF(SUM(R17)&gt;0,1,"FALSE"),IF(SUM(S17)&gt;0,1,"FALSE"),IF(SUM(T17)&gt;0,1,"FALSE"),IF(SUM(U17)&gt;0,1,"FALSE"),IF(SUM(V17)&gt;0,1,"FALSE"),IF(SUM(W17)&gt;0,1,"FALSE"),IF(SUM(X17)&gt;0,1,"FALSE"),IF(SUM(Y17)&gt;0,1,"FALSE"),IF(SUM(Z17)&gt;0,1,"FALSE"),IF(SUM(AA17)&gt;0,1,"FALSE"),IF(SUM(AB17)&gt;0,1,"FALSE"),IF(SUM(AC17)&gt;0,1,"FALSE"),IF(SUM(AD17)&gt;0,1,"FALSE"),IF(SUM(AE17)&gt;0,1,"FALSE"),IF(SUM(AF17)&gt;0,1,"FALSE"),IF(SUM(AG17)&gt;0,1,"FALSE"),IF(SUM(AH17)&gt;0,1,"FALSE"),IF(SUM(AI17)&gt;0,1,"FALSE"),IF(SUM(AJ17)&gt;0,1,"FALSE"),IF(SUM(AK17)&gt;0,1,"FALSE"),IF(SUM(AL17)&gt;0,1,"FALSE"))</f>
        <v/>
      </c>
      <c r="AN18" s="9" t="n"/>
      <c r="AO18" s="9">
        <f>MAX(AO17:AO17)</f>
        <v/>
      </c>
      <c r="AP18" s="9">
        <f>MAX(AP17:AP17)</f>
        <v/>
      </c>
      <c r="AQ18" s="9">
        <f>MAX(AQ17:AQ17)</f>
        <v/>
      </c>
      <c r="AR18" s="9">
        <f>MAX(AR17:AR17)</f>
        <v/>
      </c>
      <c r="AS18" s="9">
        <f>SUM(AS17:AS17)</f>
        <v/>
      </c>
      <c r="AT18" s="9">
        <f>SUM(AT17:AT17)</f>
        <v/>
      </c>
      <c r="AU18" s="9">
        <f>SUM(AU17:AU17)</f>
        <v/>
      </c>
      <c r="AV18" s="9">
        <f>SUM(AV17:AV17)</f>
        <v/>
      </c>
      <c r="AW18" s="9">
        <f>SUM(AW17:AW17)</f>
        <v/>
      </c>
    </row>
    <row r="19">
      <c r="A19" t="n">
        <v>13</v>
      </c>
      <c r="B19" t="inlineStr">
        <is>
          <t>Гардер Артур Альбертович</t>
        </is>
      </c>
      <c r="C19" t="inlineStr">
        <is>
          <t>Группа конструирования, сборки, отладки ИТС комплексов</t>
        </is>
      </c>
      <c r="D19" t="inlineStr">
        <is>
          <t>Ведущий инженер-конструктор</t>
        </is>
      </c>
      <c r="E19" t="inlineStr">
        <is>
          <t>Общехозяйственный</t>
        </is>
      </c>
      <c r="F19" t="inlineStr">
        <is>
          <t>День</t>
        </is>
      </c>
      <c r="H19" t="inlineStr">
        <is>
          <t>В</t>
        </is>
      </c>
      <c r="I19" t="inlineStr">
        <is>
          <t>В</t>
        </is>
      </c>
      <c r="J19" t="inlineStr">
        <is>
          <t>В</t>
        </is>
      </c>
      <c r="K19" t="inlineStr">
        <is>
          <t>В</t>
        </is>
      </c>
      <c r="L19" t="inlineStr">
        <is>
          <t>В</t>
        </is>
      </c>
      <c r="M19" t="inlineStr">
        <is>
          <t>В</t>
        </is>
      </c>
      <c r="N19" t="inlineStr">
        <is>
          <t>В</t>
        </is>
      </c>
      <c r="O19" t="inlineStr">
        <is>
          <t>В</t>
        </is>
      </c>
      <c r="P19" t="n">
        <v>8</v>
      </c>
      <c r="Q19" t="n">
        <v>8</v>
      </c>
      <c r="X19" t="n">
        <v>8</v>
      </c>
      <c r="Y19" t="n">
        <v>8</v>
      </c>
      <c r="Z19" t="n">
        <v>8</v>
      </c>
      <c r="AA19" t="inlineStr">
        <is>
          <t>В</t>
        </is>
      </c>
      <c r="AB19" t="inlineStr">
        <is>
          <t>В</t>
        </is>
      </c>
      <c r="AC19" t="n">
        <v>8</v>
      </c>
      <c r="AD19" t="n">
        <v>8</v>
      </c>
      <c r="AE19" t="n">
        <v>8</v>
      </c>
      <c r="AF19" t="n">
        <v>8</v>
      </c>
      <c r="AG19" t="n">
        <v>8</v>
      </c>
      <c r="AH19" t="inlineStr">
        <is>
          <t>В</t>
        </is>
      </c>
      <c r="AI19" t="inlineStr">
        <is>
          <t>В</t>
        </is>
      </c>
      <c r="AJ19" t="n">
        <v>8</v>
      </c>
      <c r="AK19" t="n">
        <v>8</v>
      </c>
      <c r="AL19" t="n">
        <v>8</v>
      </c>
      <c r="AM19" s="9">
        <f>COUNT(H19:AL19)</f>
        <v/>
      </c>
      <c r="AO19" s="9">
        <f>COUNTIF(H19:AL19,"О")</f>
        <v/>
      </c>
      <c r="AP19" s="9">
        <f>COUNTIF(H19:AL19,"От")</f>
        <v/>
      </c>
      <c r="AQ19" s="9">
        <f>COUNTIF(H19:AL19,"Б")</f>
        <v/>
      </c>
      <c r="AR19" s="9">
        <f>COUNTIF(H19:AL19,"Н")</f>
        <v/>
      </c>
      <c r="AT19" s="9">
        <f>SUM(H19:AL19)</f>
        <v/>
      </c>
      <c r="AV19" s="9">
        <f>SUM(H19,I19,J19,K19,L19,M19,N19,O19,T19,U19,AA19,AB19,AH19,AI19)</f>
        <v/>
      </c>
    </row>
    <row r="20" ht="15.75" customHeight="1" s="1">
      <c r="A20" t="n">
        <v>14</v>
      </c>
      <c r="B20" t="inlineStr">
        <is>
          <t>Гардер Артур Альбертович</t>
        </is>
      </c>
      <c r="C20" t="inlineStr">
        <is>
          <t>Группа конструирования, сборки, отладки ИТС комплексов</t>
        </is>
      </c>
      <c r="D20" t="inlineStr">
        <is>
          <t>Ведущий инженер-конструктор</t>
        </is>
      </c>
      <c r="E20" t="inlineStr">
        <is>
          <t>Контракт № 581 - ИТБ/ ОБЩЕСТВО С ОГРАНИЧЕННОЙ ОТВЕТСТВЕННОСТЬЮ ИНЖЕНЕРНЫЕ ТЕХНОЛОГИИ БЕЗОПАСНОСТИ</t>
        </is>
      </c>
      <c r="F20" t="inlineStr">
        <is>
          <t>День</t>
        </is>
      </c>
      <c r="R20" s="11" t="n">
        <v>7</v>
      </c>
      <c r="T20" s="11" t="n">
        <v>8.5</v>
      </c>
      <c r="U20" s="11" t="n">
        <v>7</v>
      </c>
      <c r="AM20" s="9">
        <f>COUNT(H20:AL20)</f>
        <v/>
      </c>
      <c r="AT20" s="9">
        <f>SUM(H20:AL20)</f>
        <v/>
      </c>
      <c r="AV20" s="9">
        <f>SUM(H20,I20,J20,K20,L20,M20,N20,O20,T20,U20,AA20,AB20,AH20,AI20)</f>
        <v/>
      </c>
    </row>
    <row r="21" ht="15.75" customHeight="1" s="1">
      <c r="A21" t="n">
        <v>15</v>
      </c>
      <c r="B21" t="inlineStr">
        <is>
          <t>Гардер Артур Альбертович</t>
        </is>
      </c>
      <c r="C21" t="inlineStr">
        <is>
          <t>Группа конструирования, сборки, отладки ИТС комплексов</t>
        </is>
      </c>
      <c r="D21" t="inlineStr">
        <is>
          <t>Ведущий инженер-конструктор</t>
        </is>
      </c>
      <c r="E21" t="inlineStr">
        <is>
          <t>Контракт № 581 - ИТБ/ ОБЩЕСТВО С ОГРАНИЧЕННОЙ ОТВЕТСТВЕННОСТЬЮ ИНЖЕНЕРНЫЕ ТЕХНОЛОГИИ БЕЗОПАСНОСТИ</t>
        </is>
      </c>
      <c r="F21" t="inlineStr">
        <is>
          <t>Ночь</t>
        </is>
      </c>
      <c r="R21" s="11" t="n">
        <v>2.5</v>
      </c>
      <c r="AN21" s="9">
        <f>COUNT(H21:AL21)</f>
        <v/>
      </c>
      <c r="AU21" s="9">
        <f>SUM(H21:AL21)</f>
        <v/>
      </c>
      <c r="AW21" s="9">
        <f>SUM(H21,I21,J21,K21,L21,M21,N21,O21,T21,U21,AA21,AB21,AH21,AI21)</f>
        <v/>
      </c>
    </row>
    <row r="22" ht="15.75" customHeight="1" s="1">
      <c r="A22" t="n">
        <v>16</v>
      </c>
      <c r="B22" t="inlineStr">
        <is>
          <t>Гардер Артур Альбертович</t>
        </is>
      </c>
      <c r="C22" t="inlineStr">
        <is>
          <t>Группа конструирования, сборки, отладки ИТС комплексов</t>
        </is>
      </c>
      <c r="D22" t="inlineStr">
        <is>
          <t>Ведущий инженер-конструктор</t>
        </is>
      </c>
      <c r="E22" t="inlineStr">
        <is>
          <t>Контракт № 581 - ИТБ/ ОБЩЕСТВО С ОГРАНИЧЕННОЙ ОТВЕТСТВЕННОСТЬЮ ИНЖЕНЕРНЫЕ ТЕХНОЛОГИИ БЕЗОПАСНОСТИ</t>
        </is>
      </c>
      <c r="F22" t="inlineStr">
        <is>
          <t>День</t>
        </is>
      </c>
      <c r="G22" t="inlineStr">
        <is>
          <t>К-ка</t>
        </is>
      </c>
      <c r="R22" s="11" t="n">
        <v>8</v>
      </c>
      <c r="S22" s="11" t="n">
        <v>8</v>
      </c>
      <c r="T22" s="11" t="inlineStr">
        <is>
          <t>В</t>
        </is>
      </c>
      <c r="U22" s="11" t="inlineStr">
        <is>
          <t>В</t>
        </is>
      </c>
      <c r="V22" s="11" t="n">
        <v>8</v>
      </c>
      <c r="W22" s="11" t="n">
        <v>8</v>
      </c>
      <c r="AM22" s="9">
        <f>SUM(H22:AL22)/8</f>
        <v/>
      </c>
      <c r="AS22" s="9">
        <f>COUNTIF(H22:AL22,"В")+SUM(H22:AL22)/8</f>
        <v/>
      </c>
      <c r="AT22" s="9">
        <f>SUM(H22:AL22)</f>
        <v/>
      </c>
    </row>
    <row r="23">
      <c r="A23" s="9" t="n">
        <v>17</v>
      </c>
      <c r="B23" s="9" t="inlineStr">
        <is>
          <t>Гардер Артур Альбертович</t>
        </is>
      </c>
      <c r="C23" s="9" t="inlineStr">
        <is>
          <t>Группа конструирования, сборки, отладки ИТС комплексов</t>
        </is>
      </c>
      <c r="D23" s="9" t="inlineStr">
        <is>
          <t>Ведущий инженер-конструктор</t>
        </is>
      </c>
      <c r="E23" s="9" t="inlineStr">
        <is>
          <t>ИТОГО:</t>
        </is>
      </c>
      <c r="F23" s="9" t="n"/>
      <c r="G23" s="9" t="n"/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8</v>
      </c>
      <c r="Q23" s="9" t="n">
        <v>8</v>
      </c>
      <c r="R23" s="9" t="n">
        <v>17.5</v>
      </c>
      <c r="S23" s="9" t="n">
        <v>8</v>
      </c>
      <c r="T23" s="9" t="n">
        <v>8.5</v>
      </c>
      <c r="U23" s="9" t="n">
        <v>7</v>
      </c>
      <c r="V23" s="9" t="n">
        <v>8</v>
      </c>
      <c r="W23" s="9" t="n">
        <v>8</v>
      </c>
      <c r="X23" s="9" t="n">
        <v>8</v>
      </c>
      <c r="Y23" s="9" t="n">
        <v>8</v>
      </c>
      <c r="Z23" s="9" t="n">
        <v>8</v>
      </c>
      <c r="AA23" s="9" t="n">
        <v>0</v>
      </c>
      <c r="AB23" s="9" t="n">
        <v>0</v>
      </c>
      <c r="AC23" s="9" t="n">
        <v>8</v>
      </c>
      <c r="AD23" s="9" t="n">
        <v>8</v>
      </c>
      <c r="AE23" s="9" t="n">
        <v>8</v>
      </c>
      <c r="AF23" s="9" t="n">
        <v>8</v>
      </c>
      <c r="AG23" s="9" t="n">
        <v>8</v>
      </c>
      <c r="AH23" s="9" t="n">
        <v>0</v>
      </c>
      <c r="AI23" s="9" t="n">
        <v>0</v>
      </c>
      <c r="AJ23" s="9" t="n">
        <v>8</v>
      </c>
      <c r="AK23" s="9" t="n">
        <v>8</v>
      </c>
      <c r="AL23" s="9" t="n">
        <v>8</v>
      </c>
      <c r="AM23" s="9">
        <f>COUNT(IF(SUM(H19)&gt;0,1,"FALSE"),IF(SUM(I19)&gt;0,1,"FALSE"),IF(SUM(J19)&gt;0,1,"FALSE"),IF(SUM(K19)&gt;0,1,"FALSE"),IF(SUM(L19)&gt;0,1,"FALSE"),IF(SUM(M19)&gt;0,1,"FALSE"),IF(SUM(N19)&gt;0,1,"FALSE"),IF(SUM(O19)&gt;0,1,"FALSE"),IF(SUM(P19)&gt;0,1,"FALSE"),IF(SUM(Q19)&gt;0,1,"FALSE"),IF(SUM(X19)&gt;0,1,"FALSE"),IF(SUM(Y19)&gt;0,1,"FALSE"),IF(SUM(Z19)&gt;0,1,"FALSE"),IF(SUM(AA19)&gt;0,1,"FALSE"),IF(SUM(AB19)&gt;0,1,"FALSE"),IF(SUM(AC19)&gt;0,1,"FALSE"),IF(SUM(AD19)&gt;0,1,"FALSE"),IF(SUM(AE19)&gt;0,1,"FALSE"),IF(SUM(AF19)&gt;0,1,"FALSE"),IF(SUM(AG19)&gt;0,1,"FALSE"),IF(SUM(AH19)&gt;0,1,"FALSE"),IF(SUM(AI19)&gt;0,1,"FALSE"),IF(SUM(AJ19)&gt;0,1,"FALSE"),IF(SUM(AK19)&gt;0,1,"FALSE"),IF(SUM(AL19)&gt;0,1,"FALSE"),IF(SUM(R22,R20)&gt;0,1,"FALSE"),IF(SUM(T20,T22)&gt;0,1,"FALSE"),IF(SUM(U20,U22)&gt;0,1,"FALSE"),IF(SUM(S22)&gt;0,1,"FALSE"),IF(SUM(V22)&gt;0,1,"FALSE"),IF(SUM(W22)&gt;0,1,"FALSE"))</f>
        <v/>
      </c>
      <c r="AN23" s="9">
        <f>COUNT(IF(SUM(R21)&gt;0,1,"FALSE"))</f>
        <v/>
      </c>
      <c r="AO23" s="9">
        <f>MAX(AO19:AO22)</f>
        <v/>
      </c>
      <c r="AP23" s="9">
        <f>MAX(AP19:AP22)</f>
        <v/>
      </c>
      <c r="AQ23" s="9">
        <f>MAX(AQ19:AQ22)</f>
        <v/>
      </c>
      <c r="AR23" s="9">
        <f>MAX(AR19:AR22)</f>
        <v/>
      </c>
      <c r="AS23" s="9">
        <f>SUM(AS19:AS22)</f>
        <v/>
      </c>
      <c r="AT23" s="9">
        <f>SUM(AT19:AT22)</f>
        <v/>
      </c>
      <c r="AU23" s="9">
        <f>SUM(AU19:AU22)</f>
        <v/>
      </c>
      <c r="AV23" s="9">
        <f>SUM(AV19:AV22)</f>
        <v/>
      </c>
      <c r="AW23" s="9">
        <f>SUM(AW19:AW22)</f>
        <v/>
      </c>
    </row>
    <row r="24">
      <c r="A24" t="n">
        <v>18</v>
      </c>
      <c r="B24" t="inlineStr">
        <is>
          <t>Казанцев Игорь Валерьевич</t>
        </is>
      </c>
      <c r="C24" t="inlineStr">
        <is>
          <t>Группа конструирования, сборки, отладки ИТС комплексов</t>
        </is>
      </c>
      <c r="D24" t="inlineStr">
        <is>
          <t>Руководитель группы</t>
        </is>
      </c>
      <c r="E24" t="inlineStr">
        <is>
          <t>Общехозяйственный</t>
        </is>
      </c>
      <c r="F24" t="inlineStr">
        <is>
          <t>День</t>
        </is>
      </c>
      <c r="H24" t="inlineStr">
        <is>
          <t>В</t>
        </is>
      </c>
      <c r="I24" t="inlineStr">
        <is>
          <t>В</t>
        </is>
      </c>
      <c r="J24" t="inlineStr">
        <is>
          <t>В</t>
        </is>
      </c>
      <c r="K24" t="inlineStr">
        <is>
          <t>В</t>
        </is>
      </c>
      <c r="L24" t="inlineStr">
        <is>
          <t>В</t>
        </is>
      </c>
      <c r="M24" t="inlineStr">
        <is>
          <t>В</t>
        </is>
      </c>
      <c r="N24" t="inlineStr">
        <is>
          <t>В</t>
        </is>
      </c>
      <c r="O24" t="inlineStr">
        <is>
          <t>В</t>
        </is>
      </c>
      <c r="P24" t="n">
        <v>8</v>
      </c>
      <c r="Q24" t="n">
        <v>8</v>
      </c>
      <c r="R24" t="n">
        <v>8</v>
      </c>
      <c r="S24" t="n">
        <v>8</v>
      </c>
      <c r="T24" t="inlineStr">
        <is>
          <t>В</t>
        </is>
      </c>
      <c r="U24" t="inlineStr">
        <is>
          <t>В</t>
        </is>
      </c>
      <c r="V24" t="n">
        <v>8</v>
      </c>
      <c r="W24" t="n">
        <v>8</v>
      </c>
      <c r="X24" t="n">
        <v>8</v>
      </c>
      <c r="Y24" t="n">
        <v>8</v>
      </c>
      <c r="Z24" t="n">
        <v>8</v>
      </c>
      <c r="AA24" t="inlineStr">
        <is>
          <t>В</t>
        </is>
      </c>
      <c r="AB24" t="inlineStr">
        <is>
          <t>В</t>
        </is>
      </c>
      <c r="AC24" t="n">
        <v>8</v>
      </c>
      <c r="AD24" t="n">
        <v>8</v>
      </c>
      <c r="AE24" t="n">
        <v>8</v>
      </c>
      <c r="AF24" t="n">
        <v>8</v>
      </c>
      <c r="AG24" t="n">
        <v>8</v>
      </c>
      <c r="AH24" t="inlineStr">
        <is>
          <t>В</t>
        </is>
      </c>
      <c r="AI24" t="inlineStr">
        <is>
          <t>В</t>
        </is>
      </c>
      <c r="AJ24" t="n">
        <v>8</v>
      </c>
      <c r="AK24" t="n">
        <v>8</v>
      </c>
      <c r="AL24" t="n">
        <v>8</v>
      </c>
      <c r="AM24" s="9">
        <f>COUNT(H24:AL24)</f>
        <v/>
      </c>
      <c r="AO24" s="9">
        <f>COUNTIF(H24:AL24,"О")</f>
        <v/>
      </c>
      <c r="AP24" s="9">
        <f>COUNTIF(H24:AL24,"От")</f>
        <v/>
      </c>
      <c r="AQ24" s="9">
        <f>COUNTIF(H24:AL24,"Б")</f>
        <v/>
      </c>
      <c r="AR24" s="9">
        <f>COUNTIF(H24:AL24,"Н")</f>
        <v/>
      </c>
      <c r="AT24" s="9">
        <f>SUM(H24:AL24)</f>
        <v/>
      </c>
      <c r="AV24" s="9">
        <f>SUM(H24,I24,J24,K24,L24,M24,N24,O24,T24,U24,AA24,AB24,AH24,AI24)</f>
        <v/>
      </c>
    </row>
    <row r="25">
      <c r="A25" s="9" t="n">
        <v>19</v>
      </c>
      <c r="B25" s="9" t="inlineStr">
        <is>
          <t>Казанцев Игорь Валерьевич</t>
        </is>
      </c>
      <c r="C25" s="9" t="inlineStr">
        <is>
          <t>Группа конструирования, сборки, отладки ИТС комплексов</t>
        </is>
      </c>
      <c r="D25" s="9" t="inlineStr">
        <is>
          <t>Руководитель группы</t>
        </is>
      </c>
      <c r="E25" s="9" t="inlineStr">
        <is>
          <t>ИТОГО:</t>
        </is>
      </c>
      <c r="F25" s="9" t="n"/>
      <c r="G25" s="9" t="n"/>
      <c r="H25" s="9" t="n">
        <v>0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8</v>
      </c>
      <c r="Q25" s="9" t="n">
        <v>8</v>
      </c>
      <c r="R25" s="9" t="n">
        <v>8</v>
      </c>
      <c r="S25" s="9" t="n">
        <v>8</v>
      </c>
      <c r="T25" s="9" t="n">
        <v>0</v>
      </c>
      <c r="U25" s="9" t="n">
        <v>0</v>
      </c>
      <c r="V25" s="9" t="n">
        <v>8</v>
      </c>
      <c r="W25" s="9" t="n">
        <v>8</v>
      </c>
      <c r="X25" s="9" t="n">
        <v>8</v>
      </c>
      <c r="Y25" s="9" t="n">
        <v>8</v>
      </c>
      <c r="Z25" s="9" t="n">
        <v>8</v>
      </c>
      <c r="AA25" s="9" t="n">
        <v>0</v>
      </c>
      <c r="AB25" s="9" t="n">
        <v>0</v>
      </c>
      <c r="AC25" s="9" t="n">
        <v>8</v>
      </c>
      <c r="AD25" s="9" t="n">
        <v>8</v>
      </c>
      <c r="AE25" s="9" t="n">
        <v>8</v>
      </c>
      <c r="AF25" s="9" t="n">
        <v>8</v>
      </c>
      <c r="AG25" s="9" t="n">
        <v>8</v>
      </c>
      <c r="AH25" s="9" t="n">
        <v>0</v>
      </c>
      <c r="AI25" s="9" t="n">
        <v>0</v>
      </c>
      <c r="AJ25" s="9" t="n">
        <v>8</v>
      </c>
      <c r="AK25" s="9" t="n">
        <v>8</v>
      </c>
      <c r="AL25" s="9" t="n">
        <v>8</v>
      </c>
      <c r="AM25" s="9">
        <f>COUNT(IF(SUM(H24)&gt;0,1,"FALSE"),IF(SUM(I24)&gt;0,1,"FALSE"),IF(SUM(J24)&gt;0,1,"FALSE"),IF(SUM(K24)&gt;0,1,"FALSE"),IF(SUM(L24)&gt;0,1,"FALSE"),IF(SUM(M24)&gt;0,1,"FALSE"),IF(SUM(N24)&gt;0,1,"FALSE"),IF(SUM(O24)&gt;0,1,"FALSE"),IF(SUM(P24)&gt;0,1,"FALSE"),IF(SUM(Q24)&gt;0,1,"FALSE"),IF(SUM(R24)&gt;0,1,"FALSE"),IF(SUM(S24)&gt;0,1,"FALSE"),IF(SUM(T24)&gt;0,1,"FALSE"),IF(SUM(U24)&gt;0,1,"FALSE"),IF(SUM(V24)&gt;0,1,"FALSE"),IF(SUM(W24)&gt;0,1,"FALSE"),IF(SUM(X24)&gt;0,1,"FALSE"),IF(SUM(Y24)&gt;0,1,"FALSE"),IF(SUM(Z24)&gt;0,1,"FALSE"),IF(SUM(AA24)&gt;0,1,"FALSE"),IF(SUM(AB24)&gt;0,1,"FALSE"),IF(SUM(AC24)&gt;0,1,"FALSE"),IF(SUM(AD24)&gt;0,1,"FALSE"),IF(SUM(AE24)&gt;0,1,"FALSE"),IF(SUM(AF24)&gt;0,1,"FALSE"),IF(SUM(AG24)&gt;0,1,"FALSE"),IF(SUM(AH24)&gt;0,1,"FALSE"),IF(SUM(AI24)&gt;0,1,"FALSE"),IF(SUM(AJ24)&gt;0,1,"FALSE"),IF(SUM(AK24)&gt;0,1,"FALSE"),IF(SUM(AL24)&gt;0,1,"FALSE"))</f>
        <v/>
      </c>
      <c r="AN25" s="9" t="n"/>
      <c r="AO25" s="9">
        <f>MAX(AO24:AO24)</f>
        <v/>
      </c>
      <c r="AP25" s="9">
        <f>MAX(AP24:AP24)</f>
        <v/>
      </c>
      <c r="AQ25" s="9">
        <f>MAX(AQ24:AQ24)</f>
        <v/>
      </c>
      <c r="AR25" s="9">
        <f>MAX(AR24:AR24)</f>
        <v/>
      </c>
      <c r="AS25" s="9">
        <f>SUM(AS24:AS24)</f>
        <v/>
      </c>
      <c r="AT25" s="9">
        <f>SUM(AT24:AT24)</f>
        <v/>
      </c>
      <c r="AU25" s="9">
        <f>SUM(AU24:AU24)</f>
        <v/>
      </c>
      <c r="AV25" s="9">
        <f>SUM(AV24:AV24)</f>
        <v/>
      </c>
      <c r="AW25" s="9">
        <f>SUM(AW24:AW24)</f>
        <v/>
      </c>
    </row>
    <row r="26">
      <c r="A26" t="n">
        <v>20</v>
      </c>
      <c r="B26" t="inlineStr">
        <is>
          <t>Быков Алексей Иванович</t>
        </is>
      </c>
      <c r="C26" t="inlineStr">
        <is>
          <t>Группа обслуживания передвижных комплексов ФВФ</t>
        </is>
      </c>
      <c r="D26" t="inlineStr">
        <is>
          <t>Оператор передвижного комплекса</t>
        </is>
      </c>
      <c r="E26" t="inlineStr">
        <is>
          <t>Общехозяйственный</t>
        </is>
      </c>
      <c r="F26" t="inlineStr">
        <is>
          <t>День</t>
        </is>
      </c>
      <c r="H26" t="inlineStr">
        <is>
          <t>В</t>
        </is>
      </c>
      <c r="I26" t="inlineStr">
        <is>
          <t>В</t>
        </is>
      </c>
      <c r="J26" t="inlineStr">
        <is>
          <t>В</t>
        </is>
      </c>
      <c r="K26" t="inlineStr">
        <is>
          <t>В</t>
        </is>
      </c>
      <c r="L26" t="inlineStr">
        <is>
          <t>В</t>
        </is>
      </c>
      <c r="M26" t="inlineStr">
        <is>
          <t>В</t>
        </is>
      </c>
      <c r="N26" t="inlineStr">
        <is>
          <t>В</t>
        </is>
      </c>
      <c r="O26" t="inlineStr">
        <is>
          <t>В</t>
        </is>
      </c>
      <c r="P26" t="n">
        <v>8</v>
      </c>
      <c r="T26" t="inlineStr">
        <is>
          <t>В</t>
        </is>
      </c>
      <c r="U26" t="inlineStr">
        <is>
          <t>В</t>
        </is>
      </c>
      <c r="V26" t="n">
        <v>8</v>
      </c>
      <c r="W26" t="n">
        <v>8</v>
      </c>
      <c r="X26" t="n">
        <v>8</v>
      </c>
      <c r="Y26" t="n">
        <v>8</v>
      </c>
      <c r="Z26" t="n">
        <v>8</v>
      </c>
      <c r="AA26" t="inlineStr">
        <is>
          <t>В</t>
        </is>
      </c>
      <c r="AB26" t="inlineStr">
        <is>
          <t>В</t>
        </is>
      </c>
      <c r="AC26" t="n">
        <v>8</v>
      </c>
      <c r="AD26" t="n">
        <v>8</v>
      </c>
      <c r="AE26" t="n">
        <v>8</v>
      </c>
      <c r="AM26" s="9">
        <f>COUNT(H26:AL26)</f>
        <v/>
      </c>
      <c r="AO26" s="9">
        <f>COUNTIF(H26:AL26,"О")</f>
        <v/>
      </c>
      <c r="AP26" s="9">
        <f>COUNTIF(H26:AL26,"От")</f>
        <v/>
      </c>
      <c r="AQ26" s="9">
        <f>COUNTIF(H26:AL26,"Б")</f>
        <v/>
      </c>
      <c r="AR26" s="9">
        <f>COUNTIF(H26:AL26,"Н")</f>
        <v/>
      </c>
      <c r="AT26" s="9">
        <f>SUM(H26:AL26)</f>
        <v/>
      </c>
      <c r="AV26" s="9">
        <f>SUM(H26,I26,J26,K26,L26,M26,N26,O26,T26,U26,AA26,AB26,AH26,AI26)</f>
        <v/>
      </c>
    </row>
    <row r="27">
      <c r="A27" t="n">
        <v>21</v>
      </c>
      <c r="B27" t="inlineStr">
        <is>
          <t>Быков Алексей Иванович</t>
        </is>
      </c>
      <c r="C27" t="inlineStr">
        <is>
          <t>Группа обслуживания передвижных комплексов ФВФ</t>
        </is>
      </c>
      <c r="D27" t="inlineStr">
        <is>
          <t>Оператор передвижного комплекса</t>
        </is>
      </c>
      <c r="E27" t="inlineStr">
        <is>
          <t>Контракт № 414 ЦОДД/ГИС/Транс-Сервис</t>
        </is>
      </c>
      <c r="F27" t="inlineStr">
        <is>
          <t>День</t>
        </is>
      </c>
      <c r="AM27" s="9">
        <f>COUNT(H27:AL27)</f>
        <v/>
      </c>
      <c r="AT27" s="9">
        <f>SUM(H27:AL27)</f>
        <v/>
      </c>
      <c r="AV27" s="9">
        <f>SUM(H27,I27,J27,K27,L27,M27,N27,O27,T27,U27,AA27,AB27,AH27,AI27)</f>
        <v/>
      </c>
    </row>
    <row r="28" ht="15.75" customHeight="1" s="1">
      <c r="A28" t="n">
        <v>22</v>
      </c>
      <c r="B28" t="inlineStr">
        <is>
          <t>Быков Алексей Иванович</t>
        </is>
      </c>
      <c r="C28" t="inlineStr">
        <is>
          <t>Группа обслуживания передвижных комплексов ФВФ</t>
        </is>
      </c>
      <c r="D28" t="inlineStr">
        <is>
          <t>Оператор передвижного комплекса</t>
        </is>
      </c>
      <c r="E28" t="inlineStr">
        <is>
          <t>Контракт № 585 - ФКУ Сибуправтодор</t>
        </is>
      </c>
      <c r="F28" t="inlineStr">
        <is>
          <t>День</t>
        </is>
      </c>
      <c r="G28" t="inlineStr">
        <is>
          <t>К-ка</t>
        </is>
      </c>
      <c r="Q28" s="11" t="n">
        <v>8</v>
      </c>
      <c r="R28" s="11" t="n">
        <v>8</v>
      </c>
      <c r="S28" s="11" t="n">
        <v>8</v>
      </c>
      <c r="AM28" s="9">
        <f>SUM(H28:AL28)/8</f>
        <v/>
      </c>
      <c r="AS28" s="9">
        <f>COUNTIF(H28:AL28,"В")+SUM(H28:AL28)/8</f>
        <v/>
      </c>
      <c r="AT28" s="9">
        <f>SUM(H28:AL28)</f>
        <v/>
      </c>
    </row>
    <row r="29">
      <c r="A29" s="9" t="n">
        <v>23</v>
      </c>
      <c r="B29" s="9" t="inlineStr">
        <is>
          <t>Быков Алексей Иванович</t>
        </is>
      </c>
      <c r="C29" s="9" t="inlineStr">
        <is>
          <t>Группа обслуживания передвижных комплексов ФВФ</t>
        </is>
      </c>
      <c r="D29" s="9" t="inlineStr">
        <is>
          <t>Оператор передвижного комплекса</t>
        </is>
      </c>
      <c r="E29" s="9" t="inlineStr">
        <is>
          <t>ИТОГО:</t>
        </is>
      </c>
      <c r="F29" s="9" t="n"/>
      <c r="G29" s="9" t="n"/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8</v>
      </c>
      <c r="Q29" s="9" t="n">
        <v>8</v>
      </c>
      <c r="R29" s="9" t="n">
        <v>8</v>
      </c>
      <c r="S29" s="9" t="n">
        <v>8</v>
      </c>
      <c r="T29" s="9" t="n">
        <v>0</v>
      </c>
      <c r="U29" s="9" t="n">
        <v>0</v>
      </c>
      <c r="V29" s="9" t="n">
        <v>8</v>
      </c>
      <c r="W29" s="9" t="n">
        <v>8</v>
      </c>
      <c r="X29" s="9" t="n">
        <v>8</v>
      </c>
      <c r="Y29" s="9" t="n">
        <v>8</v>
      </c>
      <c r="Z29" s="9" t="n">
        <v>8</v>
      </c>
      <c r="AA29" s="9" t="n">
        <v>0</v>
      </c>
      <c r="AB29" s="9" t="n">
        <v>0</v>
      </c>
      <c r="AC29" s="9" t="n">
        <v>8</v>
      </c>
      <c r="AD29" s="9" t="n">
        <v>8</v>
      </c>
      <c r="AE29" s="9" t="n">
        <v>8</v>
      </c>
      <c r="AF29" s="9" t="n"/>
      <c r="AG29" s="9" t="n"/>
      <c r="AH29" s="9" t="n"/>
      <c r="AI29" s="9" t="n"/>
      <c r="AJ29" s="9" t="n"/>
      <c r="AK29" s="9" t="n"/>
      <c r="AL29" s="9" t="n"/>
      <c r="AM29" s="9">
        <f>COUNT(IF(SUM(H26)&gt;0,1,"FALSE"),IF(SUM(I26)&gt;0,1,"FALSE"),IF(SUM(J26)&gt;0,1,"FALSE"),IF(SUM(K26)&gt;0,1,"FALSE"),IF(SUM(L26)&gt;0,1,"FALSE"),IF(SUM(M26)&gt;0,1,"FALSE"),IF(SUM(N26)&gt;0,1,"FALSE"),IF(SUM(O26)&gt;0,1,"FALSE"),IF(SUM(P26,P27)&gt;0,1,"FALSE"),IF(SUM(T26)&gt;0,1,"FALSE"),IF(SUM(U26)&gt;0,1,"FALSE"),IF(SUM(V26)&gt;0,1,"FALSE"),IF(SUM(W26)&gt;0,1,"FALSE"),IF(SUM(X26)&gt;0,1,"FALSE"),IF(SUM(Y26)&gt;0,1,"FALSE"),IF(SUM(Z26)&gt;0,1,"FALSE"),IF(SUM(AA26)&gt;0,1,"FALSE"),IF(SUM(AB26)&gt;0,1,"FALSE"),IF(SUM(AC26)&gt;0,1,"FALSE"),IF(SUM(AD26)&gt;0,1,"FALSE"),IF(SUM(AE26)&gt;0,1,"FALSE"),IF(SUM(Q28)&gt;0,1,"FALSE"),IF(SUM(R28)&gt;0,1,"FALSE"),IF(SUM(S28)&gt;0,1,"FALSE"))</f>
        <v/>
      </c>
      <c r="AN29" s="9" t="n"/>
      <c r="AO29" s="9">
        <f>MAX(AO26:AO28)</f>
        <v/>
      </c>
      <c r="AP29" s="9">
        <f>MAX(AP26:AP28)</f>
        <v/>
      </c>
      <c r="AQ29" s="9">
        <f>MAX(AQ26:AQ28)</f>
        <v/>
      </c>
      <c r="AR29" s="9">
        <f>MAX(AR26:AR28)</f>
        <v/>
      </c>
      <c r="AS29" s="9">
        <f>SUM(AS26:AS28)</f>
        <v/>
      </c>
      <c r="AT29" s="9">
        <f>SUM(AT26:AT28)</f>
        <v/>
      </c>
      <c r="AU29" s="9">
        <f>SUM(AU26:AU28)</f>
        <v/>
      </c>
      <c r="AV29" s="9">
        <f>SUM(AV26:AV28)</f>
        <v/>
      </c>
      <c r="AW29" s="9">
        <f>SUM(AW26:AW28)</f>
        <v/>
      </c>
    </row>
    <row r="30">
      <c r="A30" t="n">
        <v>24</v>
      </c>
      <c r="B30" t="inlineStr">
        <is>
          <t>Вакунов Владимир Викторович</t>
        </is>
      </c>
      <c r="C30" t="inlineStr">
        <is>
          <t>Группа обслуживания передвижных комплексов ФВФ</t>
        </is>
      </c>
      <c r="D30" t="inlineStr">
        <is>
          <t>Инженер по техническому обслуживанию комплексов ФВФ</t>
        </is>
      </c>
      <c r="E30" t="inlineStr">
        <is>
          <t>Общехозяйственный</t>
        </is>
      </c>
      <c r="F30" t="inlineStr">
        <is>
          <t>День</t>
        </is>
      </c>
      <c r="H30" t="inlineStr">
        <is>
          <t>В</t>
        </is>
      </c>
      <c r="I30" t="inlineStr">
        <is>
          <t>В</t>
        </is>
      </c>
      <c r="J30" t="inlineStr">
        <is>
          <t>В</t>
        </is>
      </c>
      <c r="K30" t="inlineStr">
        <is>
          <t>В</t>
        </is>
      </c>
      <c r="L30" t="inlineStr">
        <is>
          <t>В</t>
        </is>
      </c>
      <c r="M30" t="inlineStr">
        <is>
          <t>В</t>
        </is>
      </c>
      <c r="N30" t="inlineStr">
        <is>
          <t>В</t>
        </is>
      </c>
      <c r="O30" t="inlineStr">
        <is>
          <t>В</t>
        </is>
      </c>
      <c r="P30" t="n">
        <v>8</v>
      </c>
      <c r="Q30" t="n">
        <v>8</v>
      </c>
      <c r="R30" t="n">
        <v>8</v>
      </c>
      <c r="S30" t="n">
        <v>8</v>
      </c>
      <c r="T30" t="inlineStr">
        <is>
          <t>В</t>
        </is>
      </c>
      <c r="U30" t="inlineStr">
        <is>
          <t>В</t>
        </is>
      </c>
      <c r="V30" t="n">
        <v>8</v>
      </c>
      <c r="W30" t="n">
        <v>8</v>
      </c>
      <c r="X30" t="n">
        <v>8</v>
      </c>
      <c r="Y30" t="n">
        <v>8</v>
      </c>
      <c r="Z30" t="n">
        <v>8</v>
      </c>
      <c r="AA30" t="inlineStr">
        <is>
          <t>В</t>
        </is>
      </c>
      <c r="AB30" t="inlineStr">
        <is>
          <t>В</t>
        </is>
      </c>
      <c r="AC30" t="n">
        <v>8</v>
      </c>
      <c r="AD30" t="n">
        <v>8</v>
      </c>
      <c r="AE30" t="n">
        <v>8</v>
      </c>
      <c r="AF30" t="n">
        <v>8</v>
      </c>
      <c r="AG30" t="n">
        <v>8</v>
      </c>
      <c r="AH30" t="inlineStr">
        <is>
          <t>В</t>
        </is>
      </c>
      <c r="AI30" t="inlineStr">
        <is>
          <t>В</t>
        </is>
      </c>
      <c r="AJ30" t="n">
        <v>8</v>
      </c>
      <c r="AK30" t="n">
        <v>8</v>
      </c>
      <c r="AL30" t="n">
        <v>8</v>
      </c>
      <c r="AM30" s="9">
        <f>COUNT(H30:AL30)</f>
        <v/>
      </c>
      <c r="AO30" s="9">
        <f>COUNTIF(H30:AL30,"О")</f>
        <v/>
      </c>
      <c r="AP30" s="9">
        <f>COUNTIF(H30:AL30,"От")</f>
        <v/>
      </c>
      <c r="AQ30" s="9">
        <f>COUNTIF(H30:AL30,"Б")</f>
        <v/>
      </c>
      <c r="AR30" s="9">
        <f>COUNTIF(H30:AL30,"Н")</f>
        <v/>
      </c>
      <c r="AT30" s="9">
        <f>SUM(H30:AL30)</f>
        <v/>
      </c>
      <c r="AV30" s="9">
        <f>SUM(H30,I30,J30,K30,L30,M30,N30,O30,T30,U30,AA30,AB30,AH30,AI30)</f>
        <v/>
      </c>
    </row>
    <row r="31">
      <c r="A31" t="n">
        <v>25</v>
      </c>
      <c r="B31" t="inlineStr">
        <is>
          <t>Вакунов Владимир Викторович</t>
        </is>
      </c>
      <c r="C31" t="inlineStr">
        <is>
          <t>Группа обслуживания передвижных комплексов ФВФ</t>
        </is>
      </c>
      <c r="D31" t="inlineStr">
        <is>
          <t>Инженер по техническому обслуживанию комплексов ФВФ</t>
        </is>
      </c>
      <c r="E31" t="inlineStr">
        <is>
          <t>Контракт № 414 ЦОДД/ГИС/Транс-Сервис</t>
        </is>
      </c>
      <c r="F31" t="inlineStr">
        <is>
          <t>День</t>
        </is>
      </c>
      <c r="AM31" s="9">
        <f>COUNT(H31:AL31)</f>
        <v/>
      </c>
      <c r="AT31" s="9">
        <f>SUM(H31:AL31)</f>
        <v/>
      </c>
      <c r="AV31" s="9">
        <f>SUM(H31,I31,J31,K31,L31,M31,N31,O31,T31,U31,AA31,AB31,AH31,AI31)</f>
        <v/>
      </c>
    </row>
    <row r="32">
      <c r="A32" s="9" t="n">
        <v>26</v>
      </c>
      <c r="B32" s="9" t="inlineStr">
        <is>
          <t>Вакунов Владимир Викторович</t>
        </is>
      </c>
      <c r="C32" s="9" t="inlineStr">
        <is>
          <t>Группа обслуживания передвижных комплексов ФВФ</t>
        </is>
      </c>
      <c r="D32" s="9" t="inlineStr">
        <is>
          <t>Инженер по техническому обслуживанию комплексов ФВФ</t>
        </is>
      </c>
      <c r="E32" s="9" t="inlineStr">
        <is>
          <t>ИТОГО:</t>
        </is>
      </c>
      <c r="F32" s="9" t="n"/>
      <c r="G32" s="9" t="n"/>
      <c r="H32" s="9" t="n">
        <v>0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0</v>
      </c>
      <c r="O32" s="9" t="n">
        <v>0</v>
      </c>
      <c r="P32" s="9" t="n">
        <v>8</v>
      </c>
      <c r="Q32" s="9" t="n">
        <v>8</v>
      </c>
      <c r="R32" s="9" t="n">
        <v>8</v>
      </c>
      <c r="S32" s="9" t="n">
        <v>8</v>
      </c>
      <c r="T32" s="9" t="n">
        <v>0</v>
      </c>
      <c r="U32" s="9" t="n">
        <v>0</v>
      </c>
      <c r="V32" s="9" t="n">
        <v>8</v>
      </c>
      <c r="W32" s="9" t="n">
        <v>8</v>
      </c>
      <c r="X32" s="9" t="n">
        <v>8</v>
      </c>
      <c r="Y32" s="9" t="n">
        <v>8</v>
      </c>
      <c r="Z32" s="9" t="n">
        <v>8</v>
      </c>
      <c r="AA32" s="9" t="n">
        <v>0</v>
      </c>
      <c r="AB32" s="9" t="n">
        <v>0</v>
      </c>
      <c r="AC32" s="9" t="n">
        <v>8</v>
      </c>
      <c r="AD32" s="9" t="n">
        <v>8</v>
      </c>
      <c r="AE32" s="9" t="n">
        <v>8</v>
      </c>
      <c r="AF32" s="9" t="n">
        <v>8</v>
      </c>
      <c r="AG32" s="9" t="n">
        <v>8</v>
      </c>
      <c r="AH32" s="9" t="n">
        <v>0</v>
      </c>
      <c r="AI32" s="9" t="n">
        <v>0</v>
      </c>
      <c r="AJ32" s="9" t="n">
        <v>8</v>
      </c>
      <c r="AK32" s="9" t="n">
        <v>8</v>
      </c>
      <c r="AL32" s="9" t="n">
        <v>8</v>
      </c>
      <c r="AM32" s="9">
        <f>COUNT(IF(SUM(H30)&gt;0,1,"FALSE"),IF(SUM(I30)&gt;0,1,"FALSE"),IF(SUM(J30)&gt;0,1,"FALSE"),IF(SUM(K30)&gt;0,1,"FALSE"),IF(SUM(L30)&gt;0,1,"FALSE"),IF(SUM(M30)&gt;0,1,"FALSE"),IF(SUM(N30)&gt;0,1,"FALSE"),IF(SUM(O30)&gt;0,1,"FALSE"),IF(SUM(P31,P30)&gt;0,1,"FALSE"),IF(SUM(Q31,Q30)&gt;0,1,"FALSE"),IF(SUM(R30)&gt;0,1,"FALSE"),IF(SUM(S30)&gt;0,1,"FALSE"),IF(SUM(T30)&gt;0,1,"FALSE"),IF(SUM(U30)&gt;0,1,"FALSE"),IF(SUM(V30)&gt;0,1,"FALSE"),IF(SUM(W30)&gt;0,1,"FALSE"),IF(SUM(X30)&gt;0,1,"FALSE"),IF(SUM(Y30)&gt;0,1,"FALSE"),IF(SUM(Z30)&gt;0,1,"FALSE"),IF(SUM(AA30)&gt;0,1,"FALSE"),IF(SUM(AB30)&gt;0,1,"FALSE"),IF(SUM(AC30)&gt;0,1,"FALSE"),IF(SUM(AD30)&gt;0,1,"FALSE"),IF(SUM(AE30)&gt;0,1,"FALSE"),IF(SUM(AF30)&gt;0,1,"FALSE"),IF(SUM(AG30)&gt;0,1,"FALSE"),IF(SUM(AH30)&gt;0,1,"FALSE"),IF(SUM(AI30)&gt;0,1,"FALSE"),IF(SUM(AJ30)&gt;0,1,"FALSE"),IF(SUM(AK30)&gt;0,1,"FALSE"),IF(SUM(AL30)&gt;0,1,"FALSE"))</f>
        <v/>
      </c>
      <c r="AN32" s="9" t="n"/>
      <c r="AO32" s="9">
        <f>MAX(AO30:AO31)</f>
        <v/>
      </c>
      <c r="AP32" s="9">
        <f>MAX(AP30:AP31)</f>
        <v/>
      </c>
      <c r="AQ32" s="9">
        <f>MAX(AQ30:AQ31)</f>
        <v/>
      </c>
      <c r="AR32" s="9">
        <f>MAX(AR30:AR31)</f>
        <v/>
      </c>
      <c r="AS32" s="9">
        <f>SUM(AS30:AS31)</f>
        <v/>
      </c>
      <c r="AT32" s="9">
        <f>SUM(AT30:AT31)</f>
        <v/>
      </c>
      <c r="AU32" s="9">
        <f>SUM(AU30:AU31)</f>
        <v/>
      </c>
      <c r="AV32" s="9">
        <f>SUM(AV30:AV31)</f>
        <v/>
      </c>
      <c r="AW32" s="9">
        <f>SUM(AW30:AW31)</f>
        <v/>
      </c>
    </row>
    <row r="33">
      <c r="A33" t="n">
        <v>27</v>
      </c>
      <c r="B33" t="inlineStr">
        <is>
          <t>Клименко Николай Николаевич</t>
        </is>
      </c>
      <c r="C33" t="inlineStr">
        <is>
          <t>Группа обслуживания передвижных комплексов ФВФ</t>
        </is>
      </c>
      <c r="D33" t="inlineStr">
        <is>
          <t>Водитель автомобиля</t>
        </is>
      </c>
      <c r="E33" t="inlineStr">
        <is>
          <t>Общехозяйственный</t>
        </is>
      </c>
      <c r="F33" t="inlineStr">
        <is>
          <t>День</t>
        </is>
      </c>
      <c r="H33" t="inlineStr">
        <is>
          <t>В</t>
        </is>
      </c>
      <c r="I33" t="inlineStr">
        <is>
          <t>В</t>
        </is>
      </c>
      <c r="J33" t="inlineStr">
        <is>
          <t>В</t>
        </is>
      </c>
      <c r="K33" t="inlineStr">
        <is>
          <t>В</t>
        </is>
      </c>
      <c r="L33" t="inlineStr">
        <is>
          <t>В</t>
        </is>
      </c>
      <c r="M33" t="inlineStr">
        <is>
          <t>В</t>
        </is>
      </c>
      <c r="N33" t="inlineStr">
        <is>
          <t>В</t>
        </is>
      </c>
      <c r="O33" t="inlineStr">
        <is>
          <t>В</t>
        </is>
      </c>
      <c r="P33" t="n">
        <v>8</v>
      </c>
      <c r="T33" t="inlineStr">
        <is>
          <t>В</t>
        </is>
      </c>
      <c r="U33" t="inlineStr">
        <is>
          <t>В</t>
        </is>
      </c>
      <c r="V33" t="n">
        <v>8</v>
      </c>
      <c r="W33" t="n">
        <v>8</v>
      </c>
      <c r="X33" t="n">
        <v>8</v>
      </c>
      <c r="Y33" t="n">
        <v>8</v>
      </c>
      <c r="Z33" t="n">
        <v>8</v>
      </c>
      <c r="AA33" t="inlineStr">
        <is>
          <t>В</t>
        </is>
      </c>
      <c r="AB33" t="inlineStr">
        <is>
          <t>В</t>
        </is>
      </c>
      <c r="AC33" t="n">
        <v>8</v>
      </c>
      <c r="AD33" t="n">
        <v>8</v>
      </c>
      <c r="AE33" t="n">
        <v>8</v>
      </c>
      <c r="AM33" s="9">
        <f>COUNT(H33:AL33)</f>
        <v/>
      </c>
      <c r="AO33" s="9">
        <f>COUNTIF(H33:AL33,"О")</f>
        <v/>
      </c>
      <c r="AP33" s="9">
        <f>COUNTIF(H33:AL33,"От")</f>
        <v/>
      </c>
      <c r="AQ33" s="9">
        <f>COUNTIF(H33:AL33,"Б")</f>
        <v/>
      </c>
      <c r="AR33" s="9">
        <f>COUNTIF(H33:AL33,"Н")</f>
        <v/>
      </c>
      <c r="AT33" s="9">
        <f>SUM(H33:AL33)</f>
        <v/>
      </c>
      <c r="AV33" s="9">
        <f>SUM(H33,I33,J33,K33,L33,M33,N33,O33,T33,U33,AA33,AB33,AH33,AI33)</f>
        <v/>
      </c>
    </row>
    <row r="34">
      <c r="A34" t="n">
        <v>28</v>
      </c>
      <c r="B34" t="inlineStr">
        <is>
          <t>Клименко Николай Николаевич</t>
        </is>
      </c>
      <c r="C34" t="inlineStr">
        <is>
          <t>Группа обслуживания передвижных комплексов ФВФ</t>
        </is>
      </c>
      <c r="D34" t="inlineStr">
        <is>
          <t>Водитель автомобиля</t>
        </is>
      </c>
      <c r="E34" t="inlineStr">
        <is>
          <t>Контракт № 414 ЦОДД/ГИС/Транс-Сервис</t>
        </is>
      </c>
      <c r="F34" t="inlineStr">
        <is>
          <t>День</t>
        </is>
      </c>
      <c r="AM34" s="9">
        <f>COUNT(H34:AL34)</f>
        <v/>
      </c>
      <c r="AT34" s="9">
        <f>SUM(H34:AL34)</f>
        <v/>
      </c>
      <c r="AV34" s="9">
        <f>SUM(H34,I34,J34,K34,L34,M34,N34,O34,T34,U34,AA34,AB34,AH34,AI34)</f>
        <v/>
      </c>
    </row>
    <row r="35" ht="15.75" customHeight="1" s="1">
      <c r="A35" t="n">
        <v>29</v>
      </c>
      <c r="B35" t="inlineStr">
        <is>
          <t>Клименко Николай Николаевич</t>
        </is>
      </c>
      <c r="C35" t="inlineStr">
        <is>
          <t>Группа обслуживания передвижных комплексов ФВФ</t>
        </is>
      </c>
      <c r="D35" t="inlineStr">
        <is>
          <t>Водитель автомобиля</t>
        </is>
      </c>
      <c r="E35" t="inlineStr">
        <is>
          <t>Контракт № 580 - ОГКУ «Томскавтодор»</t>
        </is>
      </c>
      <c r="F35" t="inlineStr">
        <is>
          <t>День</t>
        </is>
      </c>
      <c r="G35" t="inlineStr">
        <is>
          <t>К-ка</t>
        </is>
      </c>
      <c r="Q35" s="11" t="n">
        <v>8</v>
      </c>
      <c r="R35" s="11" t="n">
        <v>8</v>
      </c>
      <c r="S35" s="11" t="n">
        <v>8</v>
      </c>
      <c r="AM35" s="9">
        <f>SUM(H35:AL35)/8</f>
        <v/>
      </c>
      <c r="AS35" s="9">
        <f>COUNTIF(H35:AL35,"В")+SUM(H35:AL35)/8</f>
        <v/>
      </c>
      <c r="AT35" s="9">
        <f>SUM(H35:AL35)</f>
        <v/>
      </c>
    </row>
    <row r="36">
      <c r="A36" s="9" t="n">
        <v>30</v>
      </c>
      <c r="B36" s="9" t="inlineStr">
        <is>
          <t>Клименко Николай Николаевич</t>
        </is>
      </c>
      <c r="C36" s="9" t="inlineStr">
        <is>
          <t>Группа обслуживания передвижных комплексов ФВФ</t>
        </is>
      </c>
      <c r="D36" s="9" t="inlineStr">
        <is>
          <t>Водитель автомобиля</t>
        </is>
      </c>
      <c r="E36" s="9" t="inlineStr">
        <is>
          <t>ИТОГО:</t>
        </is>
      </c>
      <c r="F36" s="9" t="n"/>
      <c r="G36" s="9" t="n"/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8</v>
      </c>
      <c r="Q36" s="9" t="n">
        <v>8</v>
      </c>
      <c r="R36" s="9" t="n">
        <v>8</v>
      </c>
      <c r="S36" s="9" t="n">
        <v>8</v>
      </c>
      <c r="T36" s="9" t="n">
        <v>0</v>
      </c>
      <c r="U36" s="9" t="n">
        <v>0</v>
      </c>
      <c r="V36" s="9" t="n">
        <v>8</v>
      </c>
      <c r="W36" s="9" t="n">
        <v>8</v>
      </c>
      <c r="X36" s="9" t="n">
        <v>8</v>
      </c>
      <c r="Y36" s="9" t="n">
        <v>8</v>
      </c>
      <c r="Z36" s="9" t="n">
        <v>8</v>
      </c>
      <c r="AA36" s="9" t="n">
        <v>0</v>
      </c>
      <c r="AB36" s="9" t="n">
        <v>0</v>
      </c>
      <c r="AC36" s="9" t="n">
        <v>8</v>
      </c>
      <c r="AD36" s="9" t="n">
        <v>8</v>
      </c>
      <c r="AE36" s="9" t="n">
        <v>8</v>
      </c>
      <c r="AF36" s="9" t="n"/>
      <c r="AG36" s="9" t="n"/>
      <c r="AH36" s="9" t="n"/>
      <c r="AI36" s="9" t="n"/>
      <c r="AJ36" s="9" t="n"/>
      <c r="AK36" s="9" t="n"/>
      <c r="AL36" s="9" t="n"/>
      <c r="AM36" s="9">
        <f>COUNT(IF(SUM(H33)&gt;0,1,"FALSE"),IF(SUM(I33)&gt;0,1,"FALSE"),IF(SUM(J33)&gt;0,1,"FALSE"),IF(SUM(K33)&gt;0,1,"FALSE"),IF(SUM(L33)&gt;0,1,"FALSE"),IF(SUM(M33)&gt;0,1,"FALSE"),IF(SUM(N33)&gt;0,1,"FALSE"),IF(SUM(O33)&gt;0,1,"FALSE"),IF(SUM(P33,P34)&gt;0,1,"FALSE"),IF(SUM(T33)&gt;0,1,"FALSE"),IF(SUM(U33)&gt;0,1,"FALSE"),IF(SUM(V33)&gt;0,1,"FALSE"),IF(SUM(W33)&gt;0,1,"FALSE"),IF(SUM(X33)&gt;0,1,"FALSE"),IF(SUM(Y33)&gt;0,1,"FALSE"),IF(SUM(Z33)&gt;0,1,"FALSE"),IF(SUM(AA33)&gt;0,1,"FALSE"),IF(SUM(AB33)&gt;0,1,"FALSE"),IF(SUM(AC33)&gt;0,1,"FALSE"),IF(SUM(AD33)&gt;0,1,"FALSE"),IF(SUM(AE33)&gt;0,1,"FALSE"),IF(SUM(Q35)&gt;0,1,"FALSE"),IF(SUM(R35)&gt;0,1,"FALSE"),IF(SUM(S35)&gt;0,1,"FALSE"))</f>
        <v/>
      </c>
      <c r="AN36" s="9" t="n"/>
      <c r="AO36" s="9">
        <f>MAX(AO33:AO35)</f>
        <v/>
      </c>
      <c r="AP36" s="9">
        <f>MAX(AP33:AP35)</f>
        <v/>
      </c>
      <c r="AQ36" s="9">
        <f>MAX(AQ33:AQ35)</f>
        <v/>
      </c>
      <c r="AR36" s="9">
        <f>MAX(AR33:AR35)</f>
        <v/>
      </c>
      <c r="AS36" s="9">
        <f>SUM(AS33:AS35)</f>
        <v/>
      </c>
      <c r="AT36" s="9">
        <f>SUM(AT33:AT35)</f>
        <v/>
      </c>
      <c r="AU36" s="9">
        <f>SUM(AU33:AU35)</f>
        <v/>
      </c>
      <c r="AV36" s="9">
        <f>SUM(AV33:AV35)</f>
        <v/>
      </c>
      <c r="AW36" s="9">
        <f>SUM(AW33:AW35)</f>
        <v/>
      </c>
    </row>
    <row r="37">
      <c r="A37" t="n">
        <v>31</v>
      </c>
      <c r="B37" t="inlineStr">
        <is>
          <t>Ковалев Евгений Владимирович</t>
        </is>
      </c>
      <c r="C37" t="inlineStr">
        <is>
          <t>Группа обслуживания передвижных комплексов ФВФ</t>
        </is>
      </c>
      <c r="D37" t="inlineStr">
        <is>
          <t>Руководитель проекта</t>
        </is>
      </c>
      <c r="E37" t="inlineStr">
        <is>
          <t>Офис</t>
        </is>
      </c>
      <c r="F37" t="inlineStr">
        <is>
          <t>День</t>
        </is>
      </c>
      <c r="H37" t="inlineStr">
        <is>
          <t>В</t>
        </is>
      </c>
      <c r="I37" t="inlineStr">
        <is>
          <t>В</t>
        </is>
      </c>
      <c r="J37" t="inlineStr">
        <is>
          <t>В</t>
        </is>
      </c>
      <c r="K37" t="inlineStr">
        <is>
          <t>В</t>
        </is>
      </c>
      <c r="L37" t="inlineStr">
        <is>
          <t>В</t>
        </is>
      </c>
      <c r="M37" t="inlineStr">
        <is>
          <t>В</t>
        </is>
      </c>
      <c r="N37" t="inlineStr">
        <is>
          <t>В</t>
        </is>
      </c>
      <c r="O37" t="inlineStr">
        <is>
          <t>В</t>
        </is>
      </c>
      <c r="P37" t="n">
        <v>8</v>
      </c>
      <c r="Q37" t="n">
        <v>8</v>
      </c>
      <c r="R37" t="n">
        <v>8</v>
      </c>
      <c r="S37" t="n">
        <v>8</v>
      </c>
      <c r="T37" t="inlineStr">
        <is>
          <t>В</t>
        </is>
      </c>
      <c r="U37" t="inlineStr">
        <is>
          <t>В</t>
        </is>
      </c>
      <c r="V37" t="n">
        <v>8</v>
      </c>
      <c r="W37" t="n">
        <v>8</v>
      </c>
      <c r="X37" t="n">
        <v>8</v>
      </c>
      <c r="Y37" t="n">
        <v>8</v>
      </c>
      <c r="Z37" t="n">
        <v>8</v>
      </c>
      <c r="AA37" t="inlineStr">
        <is>
          <t>В</t>
        </is>
      </c>
      <c r="AB37" t="inlineStr">
        <is>
          <t>В</t>
        </is>
      </c>
      <c r="AC37" t="n">
        <v>8</v>
      </c>
      <c r="AD37" t="n">
        <v>8</v>
      </c>
      <c r="AE37" t="n">
        <v>8</v>
      </c>
      <c r="AF37" t="n">
        <v>8</v>
      </c>
      <c r="AG37" t="n">
        <v>8</v>
      </c>
      <c r="AH37" t="inlineStr">
        <is>
          <t>В</t>
        </is>
      </c>
      <c r="AI37" t="inlineStr">
        <is>
          <t>В</t>
        </is>
      </c>
      <c r="AJ37" t="n">
        <v>8</v>
      </c>
      <c r="AK37" t="n">
        <v>8</v>
      </c>
      <c r="AL37" t="n">
        <v>8</v>
      </c>
      <c r="AM37" s="9">
        <f>COUNT(H37:AL37)</f>
        <v/>
      </c>
      <c r="AO37" s="9">
        <f>COUNTIF(H37:AL37,"О")</f>
        <v/>
      </c>
      <c r="AP37" s="9">
        <f>COUNTIF(H37:AL37,"От")</f>
        <v/>
      </c>
      <c r="AQ37" s="9">
        <f>COUNTIF(H37:AL37,"Б")</f>
        <v/>
      </c>
      <c r="AR37" s="9">
        <f>COUNTIF(H37:AL37,"Н")</f>
        <v/>
      </c>
      <c r="AT37" s="9">
        <f>SUM(H37:AL37)</f>
        <v/>
      </c>
      <c r="AV37" s="9">
        <f>SUM(H37,I37,J37,K37,L37,M37,N37,O37,T37,U37,AA37,AB37,AH37,AI37)</f>
        <v/>
      </c>
    </row>
    <row r="38">
      <c r="A38" t="n">
        <v>32</v>
      </c>
      <c r="B38" t="inlineStr">
        <is>
          <t>Ковалев Евгений Владимирович</t>
        </is>
      </c>
      <c r="C38" t="inlineStr">
        <is>
          <t>Группа обслуживания передвижных комплексов ФВФ</t>
        </is>
      </c>
      <c r="D38" t="inlineStr">
        <is>
          <t>Руководитель проекта</t>
        </is>
      </c>
      <c r="E38" t="inlineStr">
        <is>
          <t>Контракт № 414 ЦОДД/ГИС/Транс-Сервис</t>
        </is>
      </c>
      <c r="F38" t="inlineStr">
        <is>
          <t>День</t>
        </is>
      </c>
      <c r="AM38" s="9">
        <f>COUNT(H38:AL38)</f>
        <v/>
      </c>
      <c r="AT38" s="9">
        <f>SUM(H38:AL38)</f>
        <v/>
      </c>
      <c r="AV38" s="9">
        <f>SUM(H38,I38,J38,K38,L38,M38,N38,O38,T38,U38,AA38,AB38,AH38,AI38)</f>
        <v/>
      </c>
    </row>
    <row r="39">
      <c r="A39" s="9" t="n">
        <v>33</v>
      </c>
      <c r="B39" s="9" t="inlineStr">
        <is>
          <t>Ковалев Евгений Владимирович</t>
        </is>
      </c>
      <c r="C39" s="9" t="inlineStr">
        <is>
          <t>Группа обслуживания передвижных комплексов ФВФ</t>
        </is>
      </c>
      <c r="D39" s="9" t="inlineStr">
        <is>
          <t>Руководитель проекта</t>
        </is>
      </c>
      <c r="E39" s="9" t="inlineStr">
        <is>
          <t>ИТОГО:</t>
        </is>
      </c>
      <c r="F39" s="9" t="n"/>
      <c r="G39" s="9" t="n"/>
      <c r="H39" s="9" t="n">
        <v>0</v>
      </c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8</v>
      </c>
      <c r="Q39" s="9" t="n">
        <v>8</v>
      </c>
      <c r="R39" s="9" t="n">
        <v>8</v>
      </c>
      <c r="S39" s="9" t="n">
        <v>8</v>
      </c>
      <c r="T39" s="9" t="n">
        <v>0</v>
      </c>
      <c r="U39" s="9" t="n">
        <v>0</v>
      </c>
      <c r="V39" s="9" t="n">
        <v>8</v>
      </c>
      <c r="W39" s="9" t="n">
        <v>8</v>
      </c>
      <c r="X39" s="9" t="n">
        <v>8</v>
      </c>
      <c r="Y39" s="9" t="n">
        <v>8</v>
      </c>
      <c r="Z39" s="9" t="n">
        <v>8</v>
      </c>
      <c r="AA39" s="9" t="n">
        <v>0</v>
      </c>
      <c r="AB39" s="9" t="n">
        <v>0</v>
      </c>
      <c r="AC39" s="9" t="n">
        <v>8</v>
      </c>
      <c r="AD39" s="9" t="n">
        <v>8</v>
      </c>
      <c r="AE39" s="9" t="n">
        <v>8</v>
      </c>
      <c r="AF39" s="9" t="n">
        <v>8</v>
      </c>
      <c r="AG39" s="9" t="n">
        <v>8</v>
      </c>
      <c r="AH39" s="9" t="n">
        <v>0</v>
      </c>
      <c r="AI39" s="9" t="n">
        <v>0</v>
      </c>
      <c r="AJ39" s="9" t="n">
        <v>8</v>
      </c>
      <c r="AK39" s="9" t="n">
        <v>8</v>
      </c>
      <c r="AL39" s="9" t="n">
        <v>8</v>
      </c>
      <c r="AM39" s="9">
        <f>COUNT(IF(SUM(H37)&gt;0,1,"FALSE"),IF(SUM(I37)&gt;0,1,"FALSE"),IF(SUM(J37)&gt;0,1,"FALSE"),IF(SUM(K37)&gt;0,1,"FALSE"),IF(SUM(L37)&gt;0,1,"FALSE"),IF(SUM(M37)&gt;0,1,"FALSE"),IF(SUM(N37)&gt;0,1,"FALSE"),IF(SUM(O37)&gt;0,1,"FALSE"),IF(SUM(P38,P37)&gt;0,1,"FALSE"),IF(SUM(Q37,Q38)&gt;0,1,"FALSE"),IF(SUM(R37)&gt;0,1,"FALSE"),IF(SUM(S37)&gt;0,1,"FALSE"),IF(SUM(T37)&gt;0,1,"FALSE"),IF(SUM(U37)&gt;0,1,"FALSE"),IF(SUM(V37)&gt;0,1,"FALSE"),IF(SUM(W37)&gt;0,1,"FALSE"),IF(SUM(X37)&gt;0,1,"FALSE"),IF(SUM(Y37)&gt;0,1,"FALSE"),IF(SUM(Z37)&gt;0,1,"FALSE"),IF(SUM(AA37)&gt;0,1,"FALSE"),IF(SUM(AB37)&gt;0,1,"FALSE"),IF(SUM(AC37)&gt;0,1,"FALSE"),IF(SUM(AD37)&gt;0,1,"FALSE"),IF(SUM(AE37)&gt;0,1,"FALSE"),IF(SUM(AF37)&gt;0,1,"FALSE"),IF(SUM(AG37)&gt;0,1,"FALSE"),IF(SUM(AH37)&gt;0,1,"FALSE"),IF(SUM(AI37)&gt;0,1,"FALSE"),IF(SUM(AJ37)&gt;0,1,"FALSE"),IF(SUM(AK37)&gt;0,1,"FALSE"),IF(SUM(AL37)&gt;0,1,"FALSE"))</f>
        <v/>
      </c>
      <c r="AN39" s="9" t="n"/>
      <c r="AO39" s="9">
        <f>MAX(AO37:AO38)</f>
        <v/>
      </c>
      <c r="AP39" s="9">
        <f>MAX(AP37:AP38)</f>
        <v/>
      </c>
      <c r="AQ39" s="9">
        <f>MAX(AQ37:AQ38)</f>
        <v/>
      </c>
      <c r="AR39" s="9">
        <f>MAX(AR37:AR38)</f>
        <v/>
      </c>
      <c r="AS39" s="9">
        <f>SUM(AS37:AS38)</f>
        <v/>
      </c>
      <c r="AT39" s="9">
        <f>SUM(AT37:AT38)</f>
        <v/>
      </c>
      <c r="AU39" s="9">
        <f>SUM(AU37:AU38)</f>
        <v/>
      </c>
      <c r="AV39" s="9">
        <f>SUM(AV37:AV38)</f>
        <v/>
      </c>
      <c r="AW39" s="9">
        <f>SUM(AW37:AW38)</f>
        <v/>
      </c>
    </row>
    <row r="40">
      <c r="A40" t="n">
        <v>34</v>
      </c>
      <c r="B40" t="inlineStr">
        <is>
          <t>Литвиненко Андрей Алексеевич</t>
        </is>
      </c>
      <c r="C40" t="inlineStr">
        <is>
          <t>Группа обслуживания передвижных комплексов ФВФ</t>
        </is>
      </c>
      <c r="D40" t="inlineStr">
        <is>
          <t>Инженер по техническому обслуживанию комплексов ФВФ</t>
        </is>
      </c>
      <c r="E40" t="inlineStr">
        <is>
          <t>Общехозяйственный</t>
        </is>
      </c>
      <c r="F40" t="inlineStr">
        <is>
          <t>День</t>
        </is>
      </c>
      <c r="H40" t="inlineStr">
        <is>
          <t>В</t>
        </is>
      </c>
      <c r="I40" t="inlineStr">
        <is>
          <t>В</t>
        </is>
      </c>
      <c r="J40" t="inlineStr">
        <is>
          <t>В</t>
        </is>
      </c>
      <c r="K40" t="inlineStr">
        <is>
          <t>В</t>
        </is>
      </c>
      <c r="L40" t="inlineStr">
        <is>
          <t>В</t>
        </is>
      </c>
      <c r="M40" t="inlineStr">
        <is>
          <t>В</t>
        </is>
      </c>
      <c r="N40" t="inlineStr">
        <is>
          <t>В</t>
        </is>
      </c>
      <c r="O40" t="inlineStr">
        <is>
          <t>В</t>
        </is>
      </c>
      <c r="P40" t="n">
        <v>8</v>
      </c>
      <c r="Q40" t="n">
        <v>8</v>
      </c>
      <c r="R40" t="n">
        <v>8</v>
      </c>
      <c r="S40" t="n">
        <v>8</v>
      </c>
      <c r="T40" t="inlineStr">
        <is>
          <t>В</t>
        </is>
      </c>
      <c r="U40" t="inlineStr">
        <is>
          <t>В</t>
        </is>
      </c>
      <c r="V40" t="n">
        <v>8</v>
      </c>
      <c r="W40" t="n">
        <v>8</v>
      </c>
      <c r="X40" t="n">
        <v>8</v>
      </c>
      <c r="Y40" t="n">
        <v>8</v>
      </c>
      <c r="Z40" t="n">
        <v>8</v>
      </c>
      <c r="AA40" t="inlineStr">
        <is>
          <t>В</t>
        </is>
      </c>
      <c r="AB40" t="inlineStr">
        <is>
          <t>В</t>
        </is>
      </c>
      <c r="AC40" t="n">
        <v>8</v>
      </c>
      <c r="AD40" t="n">
        <v>8</v>
      </c>
      <c r="AE40" t="n">
        <v>8</v>
      </c>
      <c r="AF40" t="n">
        <v>8</v>
      </c>
      <c r="AG40" t="n">
        <v>8</v>
      </c>
      <c r="AH40" t="inlineStr">
        <is>
          <t>В</t>
        </is>
      </c>
      <c r="AI40" t="inlineStr">
        <is>
          <t>В</t>
        </is>
      </c>
      <c r="AM40" s="9">
        <f>COUNT(H40:AL40)</f>
        <v/>
      </c>
      <c r="AO40" s="9">
        <f>COUNTIF(H40:AL40,"О")</f>
        <v/>
      </c>
      <c r="AP40" s="9">
        <f>COUNTIF(H40:AL40,"От")</f>
        <v/>
      </c>
      <c r="AQ40" s="9">
        <f>COUNTIF(H40:AL40,"Б")</f>
        <v/>
      </c>
      <c r="AR40" s="9">
        <f>COUNTIF(H40:AL40,"Н")</f>
        <v/>
      </c>
      <c r="AT40" s="9">
        <f>SUM(H40:AL40)</f>
        <v/>
      </c>
      <c r="AV40" s="9">
        <f>SUM(H40,I40,J40,K40,L40,M40,N40,O40,T40,U40,AA40,AB40,AH40,AI40)</f>
        <v/>
      </c>
    </row>
    <row r="41">
      <c r="A41" t="n">
        <v>35</v>
      </c>
      <c r="B41" t="inlineStr">
        <is>
          <t>Литвиненко Андрей Алексеевич</t>
        </is>
      </c>
      <c r="C41" t="inlineStr">
        <is>
          <t>Группа обслуживания передвижных комплексов ФВФ</t>
        </is>
      </c>
      <c r="D41" t="inlineStr">
        <is>
          <t>Инженер по техническому обслуживанию комплексов ФВФ</t>
        </is>
      </c>
      <c r="E41" t="inlineStr">
        <is>
          <t>Контракт № 414 ЦОДД/ГИС/Транс-Сервис</t>
        </is>
      </c>
      <c r="F41" t="inlineStr">
        <is>
          <t>День</t>
        </is>
      </c>
      <c r="AM41" s="9">
        <f>COUNT(H41:AL41)</f>
        <v/>
      </c>
      <c r="AT41" s="9">
        <f>SUM(H41:AL41)</f>
        <v/>
      </c>
      <c r="AV41" s="9">
        <f>SUM(H41,I41,J41,K41,L41,M41,N41,O41,T41,U41,AA41,AB41,AH41,AI41)</f>
        <v/>
      </c>
    </row>
    <row r="42" ht="15.75" customHeight="1" s="1">
      <c r="A42" t="n">
        <v>36</v>
      </c>
      <c r="B42" t="inlineStr">
        <is>
          <t>Литвиненко Андрей Алексеевич</t>
        </is>
      </c>
      <c r="C42" t="inlineStr">
        <is>
          <t>Группа обслуживания передвижных комплексов ФВФ</t>
        </is>
      </c>
      <c r="D42" t="inlineStr">
        <is>
          <t>Инженер по техническому обслуживанию комплексов ФВФ</t>
        </is>
      </c>
      <c r="E42" t="inlineStr">
        <is>
          <t>Контракт № 632 - ГКУ НСО ТУАД</t>
        </is>
      </c>
      <c r="F42" t="inlineStr">
        <is>
          <t>День</t>
        </is>
      </c>
      <c r="G42" t="inlineStr">
        <is>
          <t>К-ка</t>
        </is>
      </c>
      <c r="AJ42" s="11" t="n">
        <v>8</v>
      </c>
      <c r="AK42" s="11" t="n">
        <v>8</v>
      </c>
      <c r="AL42" s="11" t="n">
        <v>8</v>
      </c>
      <c r="AM42" s="9">
        <f>SUM(H42:AL42)/8</f>
        <v/>
      </c>
      <c r="AS42" s="9">
        <f>COUNTIF(H42:AL42,"В")+SUM(H42:AL42)/8</f>
        <v/>
      </c>
      <c r="AT42" s="9">
        <f>SUM(H42:AL42)</f>
        <v/>
      </c>
    </row>
    <row r="43">
      <c r="A43" s="9" t="n">
        <v>37</v>
      </c>
      <c r="B43" s="9" t="inlineStr">
        <is>
          <t>Литвиненко Андрей Алексеевич</t>
        </is>
      </c>
      <c r="C43" s="9" t="inlineStr">
        <is>
          <t>Группа обслуживания передвижных комплексов ФВФ</t>
        </is>
      </c>
      <c r="D43" s="9" t="inlineStr">
        <is>
          <t>Инженер по техническому обслуживанию комплексов ФВФ</t>
        </is>
      </c>
      <c r="E43" s="9" t="inlineStr">
        <is>
          <t>ИТОГО:</t>
        </is>
      </c>
      <c r="F43" s="9" t="n"/>
      <c r="G43" s="9" t="n"/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8</v>
      </c>
      <c r="Q43" s="9" t="n">
        <v>8</v>
      </c>
      <c r="R43" s="9" t="n">
        <v>8</v>
      </c>
      <c r="S43" s="9" t="n">
        <v>8</v>
      </c>
      <c r="T43" s="9" t="n">
        <v>0</v>
      </c>
      <c r="U43" s="9" t="n">
        <v>0</v>
      </c>
      <c r="V43" s="9" t="n">
        <v>8</v>
      </c>
      <c r="W43" s="9" t="n">
        <v>8</v>
      </c>
      <c r="X43" s="9" t="n">
        <v>8</v>
      </c>
      <c r="Y43" s="9" t="n">
        <v>8</v>
      </c>
      <c r="Z43" s="9" t="n">
        <v>8</v>
      </c>
      <c r="AA43" s="9" t="n">
        <v>0</v>
      </c>
      <c r="AB43" s="9" t="n">
        <v>0</v>
      </c>
      <c r="AC43" s="9" t="n">
        <v>8</v>
      </c>
      <c r="AD43" s="9" t="n">
        <v>8</v>
      </c>
      <c r="AE43" s="9" t="n">
        <v>8</v>
      </c>
      <c r="AF43" s="9" t="n">
        <v>8</v>
      </c>
      <c r="AG43" s="9" t="n">
        <v>8</v>
      </c>
      <c r="AH43" s="9" t="n">
        <v>0</v>
      </c>
      <c r="AI43" s="9" t="n">
        <v>0</v>
      </c>
      <c r="AJ43" s="9" t="n">
        <v>8</v>
      </c>
      <c r="AK43" s="9" t="n">
        <v>8</v>
      </c>
      <c r="AL43" s="9" t="n">
        <v>8</v>
      </c>
      <c r="AM43" s="9">
        <f>COUNT(IF(SUM(H40)&gt;0,1,"FALSE"),IF(SUM(I40)&gt;0,1,"FALSE"),IF(SUM(J40)&gt;0,1,"FALSE"),IF(SUM(K40)&gt;0,1,"FALSE"),IF(SUM(L40)&gt;0,1,"FALSE"),IF(SUM(M40)&gt;0,1,"FALSE"),IF(SUM(N40)&gt;0,1,"FALSE"),IF(SUM(O40)&gt;0,1,"FALSE"),IF(SUM(P40,P41)&gt;0,1,"FALSE"),IF(SUM(Q41,Q40)&gt;0,1,"FALSE"),IF(SUM(R40)&gt;0,1,"FALSE"),IF(SUM(S40)&gt;0,1,"FALSE"),IF(SUM(T40)&gt;0,1,"FALSE"),IF(SUM(U40)&gt;0,1,"FALSE"),IF(SUM(V40)&gt;0,1,"FALSE"),IF(SUM(W40)&gt;0,1,"FALSE"),IF(SUM(X40)&gt;0,1,"FALSE"),IF(SUM(Y40)&gt;0,1,"FALSE"),IF(SUM(Z40)&gt;0,1,"FALSE"),IF(SUM(AA40)&gt;0,1,"FALSE"),IF(SUM(AB40)&gt;0,1,"FALSE"),IF(SUM(AC40)&gt;0,1,"FALSE"),IF(SUM(AD40)&gt;0,1,"FALSE"),IF(SUM(AE40)&gt;0,1,"FALSE"),IF(SUM(AF40)&gt;0,1,"FALSE"),IF(SUM(AG40)&gt;0,1,"FALSE"),IF(SUM(AH40)&gt;0,1,"FALSE"),IF(SUM(AI40)&gt;0,1,"FALSE"),IF(SUM(AJ42)&gt;0,1,"FALSE"),IF(SUM(AK42)&gt;0,1,"FALSE"),IF(SUM(AL42)&gt;0,1,"FALSE"))</f>
        <v/>
      </c>
      <c r="AN43" s="9" t="n"/>
      <c r="AO43" s="9">
        <f>MAX(AO40:AO42)</f>
        <v/>
      </c>
      <c r="AP43" s="9">
        <f>MAX(AP40:AP42)</f>
        <v/>
      </c>
      <c r="AQ43" s="9">
        <f>MAX(AQ40:AQ42)</f>
        <v/>
      </c>
      <c r="AR43" s="9">
        <f>MAX(AR40:AR42)</f>
        <v/>
      </c>
      <c r="AS43" s="9">
        <f>SUM(AS40:AS42)</f>
        <v/>
      </c>
      <c r="AT43" s="9">
        <f>SUM(AT40:AT42)</f>
        <v/>
      </c>
      <c r="AU43" s="9">
        <f>SUM(AU40:AU42)</f>
        <v/>
      </c>
      <c r="AV43" s="9">
        <f>SUM(AV40:AV42)</f>
        <v/>
      </c>
      <c r="AW43" s="9">
        <f>SUM(AW40:AW42)</f>
        <v/>
      </c>
    </row>
    <row r="44">
      <c r="A44" t="n">
        <v>38</v>
      </c>
      <c r="B44" t="inlineStr">
        <is>
          <t>Томилин Евгений Александрович</t>
        </is>
      </c>
      <c r="C44" t="inlineStr">
        <is>
          <t>Группа обслуживания передвижных комплексов ФВФ</t>
        </is>
      </c>
      <c r="D44" t="inlineStr">
        <is>
          <t>Оператор передвижного комплекса</t>
        </is>
      </c>
      <c r="E44" t="inlineStr">
        <is>
          <t>Общехозяйственный</t>
        </is>
      </c>
      <c r="F44" t="inlineStr">
        <is>
          <t>День</t>
        </is>
      </c>
      <c r="H44" t="inlineStr">
        <is>
          <t>В</t>
        </is>
      </c>
      <c r="I44" t="inlineStr">
        <is>
          <t>В</t>
        </is>
      </c>
      <c r="J44" t="inlineStr">
        <is>
          <t>В</t>
        </is>
      </c>
      <c r="K44" t="inlineStr">
        <is>
          <t>В</t>
        </is>
      </c>
      <c r="L44" t="inlineStr">
        <is>
          <t>В</t>
        </is>
      </c>
      <c r="M44" t="inlineStr">
        <is>
          <t>В</t>
        </is>
      </c>
      <c r="N44" t="inlineStr">
        <is>
          <t>В</t>
        </is>
      </c>
      <c r="O44" t="inlineStr">
        <is>
          <t>В</t>
        </is>
      </c>
      <c r="P44" t="n">
        <v>8</v>
      </c>
      <c r="Q44" t="n">
        <v>8</v>
      </c>
      <c r="R44" t="n">
        <v>8</v>
      </c>
      <c r="S44" t="n">
        <v>8</v>
      </c>
      <c r="T44" t="inlineStr">
        <is>
          <t>В</t>
        </is>
      </c>
      <c r="U44" t="inlineStr">
        <is>
          <t>В</t>
        </is>
      </c>
      <c r="V44" t="n">
        <v>8</v>
      </c>
      <c r="W44" t="n">
        <v>8</v>
      </c>
      <c r="X44" t="n">
        <v>8</v>
      </c>
      <c r="Y44" t="n">
        <v>8</v>
      </c>
      <c r="Z44" t="n">
        <v>8</v>
      </c>
      <c r="AA44" t="inlineStr">
        <is>
          <t>В</t>
        </is>
      </c>
      <c r="AB44" t="inlineStr">
        <is>
          <t>В</t>
        </is>
      </c>
      <c r="AC44" t="n">
        <v>8</v>
      </c>
      <c r="AD44" t="n">
        <v>8</v>
      </c>
      <c r="AE44" t="n">
        <v>8</v>
      </c>
      <c r="AM44" s="9">
        <f>COUNT(H44:AL44)</f>
        <v/>
      </c>
      <c r="AO44" s="9">
        <f>COUNTIF(H44:AL44,"О")</f>
        <v/>
      </c>
      <c r="AP44" s="9">
        <f>COUNTIF(H44:AL44,"От")</f>
        <v/>
      </c>
      <c r="AQ44" s="9">
        <f>COUNTIF(H44:AL44,"Б")</f>
        <v/>
      </c>
      <c r="AR44" s="9">
        <f>COUNTIF(H44:AL44,"Н")</f>
        <v/>
      </c>
      <c r="AT44" s="9">
        <f>SUM(H44:AL44)</f>
        <v/>
      </c>
      <c r="AV44" s="9">
        <f>SUM(H44,I44,J44,K44,L44,M44,N44,O44,T44,U44,AA44,AB44,AH44,AI44)</f>
        <v/>
      </c>
    </row>
    <row r="45">
      <c r="A45" s="9" t="n">
        <v>39</v>
      </c>
      <c r="B45" s="9" t="inlineStr">
        <is>
          <t>Томилин Евгений Александрович</t>
        </is>
      </c>
      <c r="C45" s="9" t="inlineStr">
        <is>
          <t>Группа обслуживания передвижных комплексов ФВФ</t>
        </is>
      </c>
      <c r="D45" s="9" t="inlineStr">
        <is>
          <t>Оператор передвижного комплекса</t>
        </is>
      </c>
      <c r="E45" s="9" t="inlineStr">
        <is>
          <t>ИТОГО:</t>
        </is>
      </c>
      <c r="F45" s="9" t="n"/>
      <c r="G45" s="9" t="n"/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8</v>
      </c>
      <c r="Q45" s="9" t="n">
        <v>8</v>
      </c>
      <c r="R45" s="9" t="n">
        <v>8</v>
      </c>
      <c r="S45" s="9" t="n">
        <v>8</v>
      </c>
      <c r="T45" s="9" t="n">
        <v>0</v>
      </c>
      <c r="U45" s="9" t="n">
        <v>0</v>
      </c>
      <c r="V45" s="9" t="n">
        <v>8</v>
      </c>
      <c r="W45" s="9" t="n">
        <v>8</v>
      </c>
      <c r="X45" s="9" t="n">
        <v>8</v>
      </c>
      <c r="Y45" s="9" t="n">
        <v>8</v>
      </c>
      <c r="Z45" s="9" t="n">
        <v>8</v>
      </c>
      <c r="AA45" s="9" t="n">
        <v>0</v>
      </c>
      <c r="AB45" s="9" t="n">
        <v>0</v>
      </c>
      <c r="AC45" s="9" t="n">
        <v>8</v>
      </c>
      <c r="AD45" s="9" t="n">
        <v>8</v>
      </c>
      <c r="AE45" s="9" t="n">
        <v>8</v>
      </c>
      <c r="AF45" s="9" t="n"/>
      <c r="AG45" s="9" t="n"/>
      <c r="AH45" s="9" t="n"/>
      <c r="AI45" s="9" t="n"/>
      <c r="AJ45" s="9" t="n"/>
      <c r="AK45" s="9" t="n"/>
      <c r="AL45" s="9" t="n"/>
      <c r="AM45" s="9">
        <f>COUNT(IF(SUM(H44)&gt;0,1,"FALSE"),IF(SUM(I44)&gt;0,1,"FALSE"),IF(SUM(J44)&gt;0,1,"FALSE"),IF(SUM(K44)&gt;0,1,"FALSE"),IF(SUM(L44)&gt;0,1,"FALSE"),IF(SUM(M44)&gt;0,1,"FALSE"),IF(SUM(N44)&gt;0,1,"FALSE"),IF(SUM(O44)&gt;0,1,"FALSE"),IF(SUM(P44)&gt;0,1,"FALSE"),IF(SUM(Q44)&gt;0,1,"FALSE"),IF(SUM(R44)&gt;0,1,"FALSE"),IF(SUM(S44)&gt;0,1,"FALSE"),IF(SUM(T44)&gt;0,1,"FALSE"),IF(SUM(U44)&gt;0,1,"FALSE"),IF(SUM(V44)&gt;0,1,"FALSE"),IF(SUM(W44)&gt;0,1,"FALSE"),IF(SUM(X44)&gt;0,1,"FALSE"),IF(SUM(Y44)&gt;0,1,"FALSE"),IF(SUM(Z44)&gt;0,1,"FALSE"),IF(SUM(AA44)&gt;0,1,"FALSE"),IF(SUM(AB44)&gt;0,1,"FALSE"),IF(SUM(AC44)&gt;0,1,"FALSE"),IF(SUM(AD44)&gt;0,1,"FALSE"),IF(SUM(AE44)&gt;0,1,"FALSE"))</f>
        <v/>
      </c>
      <c r="AN45" s="9" t="n"/>
      <c r="AO45" s="9">
        <f>MAX(AO44:AO44)</f>
        <v/>
      </c>
      <c r="AP45" s="9">
        <f>MAX(AP44:AP44)</f>
        <v/>
      </c>
      <c r="AQ45" s="9">
        <f>MAX(AQ44:AQ44)</f>
        <v/>
      </c>
      <c r="AR45" s="9">
        <f>MAX(AR44:AR44)</f>
        <v/>
      </c>
      <c r="AS45" s="9">
        <f>SUM(AS44:AS44)</f>
        <v/>
      </c>
      <c r="AT45" s="9">
        <f>SUM(AT44:AT44)</f>
        <v/>
      </c>
      <c r="AU45" s="9">
        <f>SUM(AU44:AU44)</f>
        <v/>
      </c>
      <c r="AV45" s="9">
        <f>SUM(AV44:AV44)</f>
        <v/>
      </c>
      <c r="AW45" s="9">
        <f>SUM(AW44:AW44)</f>
        <v/>
      </c>
    </row>
    <row r="46">
      <c r="A46" t="n">
        <v>40</v>
      </c>
      <c r="B46" t="inlineStr">
        <is>
          <t>Просеков Алексей Сергеевич</t>
        </is>
      </c>
      <c r="C46" t="inlineStr">
        <is>
          <t>Группа организации дорожного движения</t>
        </is>
      </c>
      <c r="D46" t="inlineStr">
        <is>
          <t>Руководитель группы</t>
        </is>
      </c>
      <c r="E46" t="inlineStr">
        <is>
          <t>Общехозяйственный</t>
        </is>
      </c>
      <c r="F46" t="inlineStr">
        <is>
          <t>День</t>
        </is>
      </c>
      <c r="H46" t="inlineStr">
        <is>
          <t>В</t>
        </is>
      </c>
      <c r="I46" t="inlineStr">
        <is>
          <t>В</t>
        </is>
      </c>
      <c r="J46" t="inlineStr">
        <is>
          <t>В</t>
        </is>
      </c>
      <c r="K46" t="inlineStr">
        <is>
          <t>В</t>
        </is>
      </c>
      <c r="L46" t="inlineStr">
        <is>
          <t>В</t>
        </is>
      </c>
      <c r="M46" t="inlineStr">
        <is>
          <t>В</t>
        </is>
      </c>
      <c r="N46" t="inlineStr">
        <is>
          <t>В</t>
        </is>
      </c>
      <c r="O46" t="inlineStr">
        <is>
          <t>В</t>
        </is>
      </c>
      <c r="P46" t="n">
        <v>8</v>
      </c>
      <c r="Q46" t="n">
        <v>8</v>
      </c>
      <c r="R46" t="n">
        <v>8</v>
      </c>
      <c r="S46" t="n">
        <v>8</v>
      </c>
      <c r="T46" t="inlineStr">
        <is>
          <t>В</t>
        </is>
      </c>
      <c r="U46" t="inlineStr">
        <is>
          <t>В</t>
        </is>
      </c>
      <c r="V46" t="n">
        <v>8</v>
      </c>
      <c r="W46" t="n">
        <v>8</v>
      </c>
      <c r="X46" t="n">
        <v>8</v>
      </c>
      <c r="Y46" t="n">
        <v>8</v>
      </c>
      <c r="Z46" t="n">
        <v>8</v>
      </c>
      <c r="AA46" t="inlineStr">
        <is>
          <t>В</t>
        </is>
      </c>
      <c r="AE46" t="n">
        <v>8</v>
      </c>
      <c r="AF46" t="n">
        <v>8</v>
      </c>
      <c r="AG46" t="n">
        <v>8</v>
      </c>
      <c r="AH46" t="inlineStr">
        <is>
          <t>В</t>
        </is>
      </c>
      <c r="AI46" t="inlineStr">
        <is>
          <t>В</t>
        </is>
      </c>
      <c r="AJ46" t="n">
        <v>8</v>
      </c>
      <c r="AK46" t="n">
        <v>8</v>
      </c>
      <c r="AL46" t="n">
        <v>8</v>
      </c>
      <c r="AM46" s="9">
        <f>COUNT(H46:AL46)</f>
        <v/>
      </c>
      <c r="AO46" s="9">
        <f>COUNTIF(H46:AL46,"О")</f>
        <v/>
      </c>
      <c r="AP46" s="9">
        <f>COUNTIF(H46:AL46,"От")</f>
        <v/>
      </c>
      <c r="AQ46" s="9">
        <f>COUNTIF(H46:AL46,"Б")</f>
        <v/>
      </c>
      <c r="AR46" s="9">
        <f>COUNTIF(H46:AL46,"Н")</f>
        <v/>
      </c>
      <c r="AT46" s="9">
        <f>SUM(H46:AL46)</f>
        <v/>
      </c>
      <c r="AV46" s="9">
        <f>SUM(H46,I46,J46,K46,L46,M46,N46,O46,T46,U46,AA46,AB46,AH46,AI46)</f>
        <v/>
      </c>
    </row>
    <row r="47" ht="15.75" customHeight="1" s="1">
      <c r="A47" t="n">
        <v>41</v>
      </c>
      <c r="B47" t="inlineStr">
        <is>
          <t>Просеков Алексей Сергеевич</t>
        </is>
      </c>
      <c r="C47" t="inlineStr">
        <is>
          <t>Группа организации дорожного движения</t>
        </is>
      </c>
      <c r="D47" t="inlineStr">
        <is>
          <t>Руководитель группы</t>
        </is>
      </c>
      <c r="E47" t="inlineStr">
        <is>
          <t>Контракт № 625 - Нижний Новгород</t>
        </is>
      </c>
      <c r="F47" t="inlineStr">
        <is>
          <t>День</t>
        </is>
      </c>
      <c r="G47" t="inlineStr">
        <is>
          <t>К-ка</t>
        </is>
      </c>
      <c r="AB47" s="11" t="inlineStr">
        <is>
          <t>В</t>
        </is>
      </c>
      <c r="AC47" s="11" t="n">
        <v>8</v>
      </c>
      <c r="AD47" s="11" t="n">
        <v>8</v>
      </c>
      <c r="AM47" s="9">
        <f>SUM(H47:AL47)/8</f>
        <v/>
      </c>
      <c r="AS47" s="9">
        <f>COUNTIF(H47:AL47,"В")+SUM(H47:AL47)/8</f>
        <v/>
      </c>
      <c r="AT47" s="9">
        <f>SUM(H47:AL47)</f>
        <v/>
      </c>
    </row>
    <row r="48">
      <c r="A48" s="9" t="n">
        <v>42</v>
      </c>
      <c r="B48" s="9" t="inlineStr">
        <is>
          <t>Просеков Алексей Сергеевич</t>
        </is>
      </c>
      <c r="C48" s="9" t="inlineStr">
        <is>
          <t>Группа организации дорожного движения</t>
        </is>
      </c>
      <c r="D48" s="9" t="inlineStr">
        <is>
          <t>Руководитель группы</t>
        </is>
      </c>
      <c r="E48" s="9" t="inlineStr">
        <is>
          <t>ИТОГО:</t>
        </is>
      </c>
      <c r="F48" s="9" t="n"/>
      <c r="G48" s="9" t="n"/>
      <c r="H48" s="9" t="n">
        <v>0</v>
      </c>
      <c r="I48" s="9" t="n">
        <v>0</v>
      </c>
      <c r="J48" s="9" t="n">
        <v>0</v>
      </c>
      <c r="K48" s="9" t="n">
        <v>0</v>
      </c>
      <c r="L48" s="9" t="n">
        <v>0</v>
      </c>
      <c r="M48" s="9" t="n">
        <v>0</v>
      </c>
      <c r="N48" s="9" t="n">
        <v>0</v>
      </c>
      <c r="O48" s="9" t="n">
        <v>0</v>
      </c>
      <c r="P48" s="9" t="n">
        <v>8</v>
      </c>
      <c r="Q48" s="9" t="n">
        <v>8</v>
      </c>
      <c r="R48" s="9" t="n">
        <v>8</v>
      </c>
      <c r="S48" s="9" t="n">
        <v>8</v>
      </c>
      <c r="T48" s="9" t="n">
        <v>0</v>
      </c>
      <c r="U48" s="9" t="n">
        <v>0</v>
      </c>
      <c r="V48" s="9" t="n">
        <v>8</v>
      </c>
      <c r="W48" s="9" t="n">
        <v>8</v>
      </c>
      <c r="X48" s="9" t="n">
        <v>8</v>
      </c>
      <c r="Y48" s="9" t="n">
        <v>8</v>
      </c>
      <c r="Z48" s="9" t="n">
        <v>8</v>
      </c>
      <c r="AA48" s="9" t="n">
        <v>0</v>
      </c>
      <c r="AB48" s="9" t="n">
        <v>0</v>
      </c>
      <c r="AC48" s="9" t="n">
        <v>8</v>
      </c>
      <c r="AD48" s="9" t="n">
        <v>8</v>
      </c>
      <c r="AE48" s="9" t="n">
        <v>8</v>
      </c>
      <c r="AF48" s="9" t="n">
        <v>8</v>
      </c>
      <c r="AG48" s="9" t="n">
        <v>8</v>
      </c>
      <c r="AH48" s="9" t="n">
        <v>0</v>
      </c>
      <c r="AI48" s="9" t="n">
        <v>0</v>
      </c>
      <c r="AJ48" s="9" t="n">
        <v>8</v>
      </c>
      <c r="AK48" s="9" t="n">
        <v>8</v>
      </c>
      <c r="AL48" s="9" t="n">
        <v>8</v>
      </c>
      <c r="AM48" s="9">
        <f>COUNT(IF(SUM(H46)&gt;0,1,"FALSE"),IF(SUM(I46)&gt;0,1,"FALSE"),IF(SUM(J46)&gt;0,1,"FALSE"),IF(SUM(K46)&gt;0,1,"FALSE"),IF(SUM(L46)&gt;0,1,"FALSE"),IF(SUM(M46)&gt;0,1,"FALSE"),IF(SUM(N46)&gt;0,1,"FALSE"),IF(SUM(O46)&gt;0,1,"FALSE"),IF(SUM(P46)&gt;0,1,"FALSE"),IF(SUM(Q46)&gt;0,1,"FALSE"),IF(SUM(R46)&gt;0,1,"FALSE"),IF(SUM(S46)&gt;0,1,"FALSE"),IF(SUM(T46)&gt;0,1,"FALSE"),IF(SUM(U46)&gt;0,1,"FALSE"),IF(SUM(V46)&gt;0,1,"FALSE"),IF(SUM(W46)&gt;0,1,"FALSE"),IF(SUM(X46)&gt;0,1,"FALSE"),IF(SUM(Y46)&gt;0,1,"FALSE"),IF(SUM(Z46)&gt;0,1,"FALSE"),IF(SUM(AA46)&gt;0,1,"FALSE"),IF(SUM(AE46)&gt;0,1,"FALSE"),IF(SUM(AF46)&gt;0,1,"FALSE"),IF(SUM(AG46)&gt;0,1,"FALSE"),IF(SUM(AH46)&gt;0,1,"FALSE"),IF(SUM(AI46)&gt;0,1,"FALSE"),IF(SUM(AJ46)&gt;0,1,"FALSE"),IF(SUM(AK46)&gt;0,1,"FALSE"),IF(SUM(AL46)&gt;0,1,"FALSE"),IF(SUM(AB47)&gt;0,1,"FALSE"),IF(SUM(AC47)&gt;0,1,"FALSE"),IF(SUM(AD47)&gt;0,1,"FALSE"))</f>
        <v/>
      </c>
      <c r="AN48" s="9" t="n"/>
      <c r="AO48" s="9">
        <f>MAX(AO46:AO47)</f>
        <v/>
      </c>
      <c r="AP48" s="9">
        <f>MAX(AP46:AP47)</f>
        <v/>
      </c>
      <c r="AQ48" s="9">
        <f>MAX(AQ46:AQ47)</f>
        <v/>
      </c>
      <c r="AR48" s="9">
        <f>MAX(AR46:AR47)</f>
        <v/>
      </c>
      <c r="AS48" s="9">
        <f>SUM(AS46:AS47)</f>
        <v/>
      </c>
      <c r="AT48" s="9">
        <f>SUM(AT46:AT47)</f>
        <v/>
      </c>
      <c r="AU48" s="9">
        <f>SUM(AU46:AU47)</f>
        <v/>
      </c>
      <c r="AV48" s="9">
        <f>SUM(AV46:AV47)</f>
        <v/>
      </c>
      <c r="AW48" s="9">
        <f>SUM(AW46:AW47)</f>
        <v/>
      </c>
    </row>
    <row r="49">
      <c r="A49" t="n">
        <v>43</v>
      </c>
      <c r="B49" t="inlineStr">
        <is>
          <t>Большанин Сергей Андреевич</t>
        </is>
      </c>
      <c r="C49" t="inlineStr">
        <is>
          <t>Группа строительства</t>
        </is>
      </c>
      <c r="D49" t="inlineStr">
        <is>
          <t>Ведущий инженер</t>
        </is>
      </c>
      <c r="E49" t="inlineStr">
        <is>
          <t>Общехозяйственный</t>
        </is>
      </c>
      <c r="F49" t="inlineStr">
        <is>
          <t>День</t>
        </is>
      </c>
      <c r="H49" t="inlineStr">
        <is>
          <t>В</t>
        </is>
      </c>
      <c r="I49" t="inlineStr">
        <is>
          <t>В</t>
        </is>
      </c>
      <c r="J49" t="inlineStr">
        <is>
          <t>В</t>
        </is>
      </c>
      <c r="K49" t="inlineStr">
        <is>
          <t>В</t>
        </is>
      </c>
      <c r="L49" t="inlineStr">
        <is>
          <t>В</t>
        </is>
      </c>
      <c r="M49" t="inlineStr">
        <is>
          <t>В</t>
        </is>
      </c>
      <c r="N49" t="inlineStr">
        <is>
          <t>В</t>
        </is>
      </c>
      <c r="O49" t="inlineStr">
        <is>
          <t>В</t>
        </is>
      </c>
      <c r="P49" t="n">
        <v>8</v>
      </c>
      <c r="Q49" t="inlineStr">
        <is>
          <t>Б</t>
        </is>
      </c>
      <c r="R49" t="inlineStr">
        <is>
          <t>Б</t>
        </is>
      </c>
      <c r="S49" t="inlineStr">
        <is>
          <t>Б</t>
        </is>
      </c>
      <c r="T49" t="inlineStr">
        <is>
          <t>Б</t>
        </is>
      </c>
      <c r="U49" t="inlineStr">
        <is>
          <t>Б</t>
        </is>
      </c>
      <c r="V49" t="inlineStr">
        <is>
          <t>Б</t>
        </is>
      </c>
      <c r="W49" t="inlineStr">
        <is>
          <t>Б</t>
        </is>
      </c>
      <c r="X49" t="inlineStr">
        <is>
          <t>Б</t>
        </is>
      </c>
      <c r="Y49" t="n">
        <v>8</v>
      </c>
      <c r="Z49" t="n">
        <v>8</v>
      </c>
      <c r="AA49" t="inlineStr">
        <is>
          <t>В</t>
        </is>
      </c>
      <c r="AB49" t="inlineStr">
        <is>
          <t>В</t>
        </is>
      </c>
      <c r="AM49" s="9">
        <f>COUNT(H49:AL49)</f>
        <v/>
      </c>
      <c r="AO49" s="9">
        <f>COUNTIF(H49:AL49,"О")</f>
        <v/>
      </c>
      <c r="AP49" s="9">
        <f>COUNTIF(H49:AL49,"От")</f>
        <v/>
      </c>
      <c r="AQ49" s="9">
        <f>COUNTIF(H49:AL49,"Б")</f>
        <v/>
      </c>
      <c r="AR49" s="9">
        <f>COUNTIF(H49:AL49,"Н")</f>
        <v/>
      </c>
      <c r="AT49" s="9">
        <f>SUM(H49:AL49)</f>
        <v/>
      </c>
      <c r="AV49" s="9">
        <f>SUM(H49,I49,J49,K49,L49,M49,N49,O49,T49,U49,AA49,AB49,AH49,AI49)</f>
        <v/>
      </c>
    </row>
    <row r="50">
      <c r="A50" s="9" t="n">
        <v>44</v>
      </c>
      <c r="B50" s="9" t="inlineStr">
        <is>
          <t>Большанин Сергей Андреевич</t>
        </is>
      </c>
      <c r="C50" s="9" t="inlineStr">
        <is>
          <t>Группа строительства</t>
        </is>
      </c>
      <c r="D50" s="9" t="inlineStr">
        <is>
          <t>Ведущий инженер</t>
        </is>
      </c>
      <c r="E50" s="9" t="inlineStr">
        <is>
          <t>ИТОГО:</t>
        </is>
      </c>
      <c r="F50" s="9" t="n"/>
      <c r="G50" s="9" t="n"/>
      <c r="H50" s="9" t="n">
        <v>0</v>
      </c>
      <c r="I50" s="9" t="n">
        <v>0</v>
      </c>
      <c r="J50" s="9" t="n">
        <v>0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8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0</v>
      </c>
      <c r="V50" s="9" t="n">
        <v>0</v>
      </c>
      <c r="W50" s="9" t="n">
        <v>0</v>
      </c>
      <c r="X50" s="9" t="n">
        <v>0</v>
      </c>
      <c r="Y50" s="9" t="n">
        <v>8</v>
      </c>
      <c r="Z50" s="9" t="n">
        <v>8</v>
      </c>
      <c r="AA50" s="9" t="n">
        <v>0</v>
      </c>
      <c r="AB50" s="9" t="n">
        <v>0</v>
      </c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>
        <f>COUNT(IF(SUM(H49)&gt;0,1,"FALSE"),IF(SUM(I49)&gt;0,1,"FALSE"),IF(SUM(J49)&gt;0,1,"FALSE"),IF(SUM(K49)&gt;0,1,"FALSE"),IF(SUM(L49)&gt;0,1,"FALSE"),IF(SUM(M49)&gt;0,1,"FALSE"),IF(SUM(N49)&gt;0,1,"FALSE"),IF(SUM(O49)&gt;0,1,"FALSE"),IF(SUM(P49)&gt;0,1,"FALSE"),IF(SUM(Q49)&gt;0,1,"FALSE"),IF(SUM(R49)&gt;0,1,"FALSE"),IF(SUM(S49)&gt;0,1,"FALSE"),IF(SUM(T49)&gt;0,1,"FALSE"),IF(SUM(U49)&gt;0,1,"FALSE"),IF(SUM(V49)&gt;0,1,"FALSE"),IF(SUM(W49)&gt;0,1,"FALSE"),IF(SUM(X49)&gt;0,1,"FALSE"),IF(SUM(Y49)&gt;0,1,"FALSE"),IF(SUM(Z49)&gt;0,1,"FALSE"),IF(SUM(AA49)&gt;0,1,"FALSE"),IF(SUM(AB49)&gt;0,1,"FALSE"))</f>
        <v/>
      </c>
      <c r="AN50" s="9" t="n"/>
      <c r="AO50" s="9">
        <f>MAX(AO49:AO49)</f>
        <v/>
      </c>
      <c r="AP50" s="9">
        <f>MAX(AP49:AP49)</f>
        <v/>
      </c>
      <c r="AQ50" s="9">
        <f>MAX(AQ49:AQ49)</f>
        <v/>
      </c>
      <c r="AR50" s="9">
        <f>MAX(AR49:AR49)</f>
        <v/>
      </c>
      <c r="AS50" s="9">
        <f>SUM(AS49:AS49)</f>
        <v/>
      </c>
      <c r="AT50" s="9">
        <f>SUM(AT49:AT49)</f>
        <v/>
      </c>
      <c r="AU50" s="9">
        <f>SUM(AU49:AU49)</f>
        <v/>
      </c>
      <c r="AV50" s="9">
        <f>SUM(AV49:AV49)</f>
        <v/>
      </c>
      <c r="AW50" s="9">
        <f>SUM(AW49:AW49)</f>
        <v/>
      </c>
    </row>
    <row r="51" ht="15.75" customHeight="1" s="1">
      <c r="A51" t="n">
        <v>45</v>
      </c>
      <c r="B51" t="inlineStr">
        <is>
          <t>Водяников Сергей Васильевич</t>
        </is>
      </c>
      <c r="C51" t="inlineStr">
        <is>
          <t>Группа содержания</t>
        </is>
      </c>
      <c r="D51" t="inlineStr">
        <is>
          <t>Ведущий инженер</t>
        </is>
      </c>
      <c r="E51" t="inlineStr">
        <is>
          <t>Общехозяйственный</t>
        </is>
      </c>
      <c r="F51" t="inlineStr">
        <is>
          <t>День</t>
        </is>
      </c>
      <c r="H51" t="inlineStr">
        <is>
          <t>В</t>
        </is>
      </c>
      <c r="I51" t="inlineStr">
        <is>
          <t>В</t>
        </is>
      </c>
      <c r="J51" t="inlineStr">
        <is>
          <t>В</t>
        </is>
      </c>
      <c r="K51" t="inlineStr">
        <is>
          <t>В</t>
        </is>
      </c>
      <c r="L51" t="inlineStr">
        <is>
          <t>В</t>
        </is>
      </c>
      <c r="M51" t="inlineStr">
        <is>
          <t>В</t>
        </is>
      </c>
      <c r="N51" t="inlineStr">
        <is>
          <t>В</t>
        </is>
      </c>
      <c r="O51" t="inlineStr">
        <is>
          <t>В</t>
        </is>
      </c>
      <c r="P51" t="n">
        <v>5.05</v>
      </c>
      <c r="S51" t="n">
        <v>4.28333</v>
      </c>
      <c r="T51" t="inlineStr">
        <is>
          <t>В</t>
        </is>
      </c>
      <c r="U51" t="inlineStr">
        <is>
          <t>В</t>
        </is>
      </c>
      <c r="W51" t="n">
        <v>8</v>
      </c>
      <c r="X51" t="n">
        <v>8</v>
      </c>
      <c r="AA51" t="inlineStr">
        <is>
          <t>В</t>
        </is>
      </c>
      <c r="AB51" t="inlineStr">
        <is>
          <t>В</t>
        </is>
      </c>
      <c r="AF51" t="n">
        <v>8</v>
      </c>
      <c r="AG51" t="n">
        <v>8</v>
      </c>
      <c r="AH51" t="inlineStr">
        <is>
          <t>В</t>
        </is>
      </c>
      <c r="AI51" t="inlineStr">
        <is>
          <t>В</t>
        </is>
      </c>
      <c r="AJ51" s="11" t="inlineStr">
        <is>
          <t>От</t>
        </is>
      </c>
      <c r="AK51" s="11" t="inlineStr">
        <is>
          <t>От</t>
        </is>
      </c>
      <c r="AL51" s="11" t="inlineStr">
        <is>
          <t>От</t>
        </is>
      </c>
      <c r="AM51" s="9">
        <f>COUNT(H51:AL51)</f>
        <v/>
      </c>
      <c r="AO51" s="9">
        <f>COUNTIF(H51:AL51,"О")</f>
        <v/>
      </c>
      <c r="AP51" s="9">
        <f>COUNTIF(H51:AL51,"От")</f>
        <v/>
      </c>
      <c r="AQ51" s="9">
        <f>COUNTIF(H51:AL51,"Б")</f>
        <v/>
      </c>
      <c r="AR51" s="9">
        <f>COUNTIF(H51:AL51,"Н")</f>
        <v/>
      </c>
      <c r="AT51" s="9">
        <f>SUM(H51:AL51)</f>
        <v/>
      </c>
      <c r="AV51" s="9">
        <f>SUM(H51,I51,J51,K51,L51,M51,N51,O51,T51,U51,AA51,AB51,AH51,AI51)</f>
        <v/>
      </c>
    </row>
    <row r="52">
      <c r="A52" t="n">
        <v>46</v>
      </c>
      <c r="B52" t="inlineStr">
        <is>
          <t>Водяников Сергей Васильевич</t>
        </is>
      </c>
      <c r="C52" t="inlineStr">
        <is>
          <t>Группа содержания</t>
        </is>
      </c>
      <c r="D52" t="inlineStr">
        <is>
          <t>Ведущий инженер</t>
        </is>
      </c>
      <c r="E52" t="inlineStr">
        <is>
          <t>Контракт № 599 - Восток-М</t>
        </is>
      </c>
      <c r="F52" t="inlineStr">
        <is>
          <t>День</t>
        </is>
      </c>
      <c r="AM52" s="9">
        <f>COUNT(H52:AL52)</f>
        <v/>
      </c>
      <c r="AT52" s="9">
        <f>SUM(H52:AL52)</f>
        <v/>
      </c>
      <c r="AV52" s="9">
        <f>SUM(H52,I52,J52,K52,L52,M52,N52,O52,T52,U52,AA52,AB52,AH52,AI52)</f>
        <v/>
      </c>
    </row>
    <row r="53">
      <c r="A53" t="n">
        <v>47</v>
      </c>
      <c r="B53" t="inlineStr">
        <is>
          <t>Водяников Сергей Васильевич</t>
        </is>
      </c>
      <c r="C53" t="inlineStr">
        <is>
          <t>Группа содержания</t>
        </is>
      </c>
      <c r="D53" t="inlineStr">
        <is>
          <t>Ведущий инженер</t>
        </is>
      </c>
      <c r="E53" t="inlineStr">
        <is>
          <t>Контракт № 585 - ФКУ Сибуправтодор</t>
        </is>
      </c>
      <c r="F53" t="inlineStr">
        <is>
          <t>День</t>
        </is>
      </c>
      <c r="AM53" s="9">
        <f>COUNT(H53:AL53)</f>
        <v/>
      </c>
      <c r="AT53" s="9">
        <f>SUM(H53:AL53)</f>
        <v/>
      </c>
      <c r="AV53" s="9">
        <f>SUM(H53,I53,J53,K53,L53,M53,N53,O53,T53,U53,AA53,AB53,AH53,AI53)</f>
        <v/>
      </c>
    </row>
    <row r="54" ht="15.75" customHeight="1" s="1">
      <c r="A54" t="n">
        <v>48</v>
      </c>
      <c r="B54" t="inlineStr">
        <is>
          <t>Водяников Сергей Васильевич</t>
        </is>
      </c>
      <c r="C54" t="inlineStr">
        <is>
          <t>Группа содержания</t>
        </is>
      </c>
      <c r="D54" t="inlineStr">
        <is>
          <t>Ведущий инженер</t>
        </is>
      </c>
      <c r="E54" t="inlineStr">
        <is>
          <t>Контракт № 580 - ОГКУ «Томскавтодор»</t>
        </is>
      </c>
      <c r="F54" t="inlineStr">
        <is>
          <t>День</t>
        </is>
      </c>
      <c r="V54" s="11" t="n">
        <v>10</v>
      </c>
      <c r="AM54" s="9">
        <f>COUNT(H54:AL54)</f>
        <v/>
      </c>
      <c r="AT54" s="9">
        <f>SUM(H54:AL54)</f>
        <v/>
      </c>
      <c r="AV54" s="9">
        <f>SUM(H54,I54,J54,K54,L54,M54,N54,O54,T54,U54,AA54,AB54,AH54,AI54)</f>
        <v/>
      </c>
    </row>
    <row r="55">
      <c r="A55" t="n">
        <v>49</v>
      </c>
      <c r="B55" t="inlineStr">
        <is>
          <t>Водяников Сергей Васильевич</t>
        </is>
      </c>
      <c r="C55" t="inlineStr">
        <is>
          <t>Группа содержания</t>
        </is>
      </c>
      <c r="D55" t="inlineStr">
        <is>
          <t>Ведущий инженер</t>
        </is>
      </c>
      <c r="E55" t="inlineStr">
        <is>
          <t>Контракт № 576 - Восток-М</t>
        </is>
      </c>
      <c r="F55" t="inlineStr">
        <is>
          <t>День</t>
        </is>
      </c>
      <c r="AM55" s="9">
        <f>COUNT(H55:AL55)</f>
        <v/>
      </c>
      <c r="AT55" s="9">
        <f>SUM(H55:AL55)</f>
        <v/>
      </c>
      <c r="AV55" s="9">
        <f>SUM(H55,I55,J55,K55,L55,M55,N55,O55,T55,U55,AA55,AB55,AH55,AI55)</f>
        <v/>
      </c>
    </row>
    <row r="56">
      <c r="A56" t="n">
        <v>50</v>
      </c>
      <c r="B56" t="inlineStr">
        <is>
          <t>Водяников Сергей Васильевич</t>
        </is>
      </c>
      <c r="C56" t="inlineStr">
        <is>
          <t>Группа содержания</t>
        </is>
      </c>
      <c r="D56" t="inlineStr">
        <is>
          <t>Ведущий инженер</t>
        </is>
      </c>
      <c r="E56" t="inlineStr">
        <is>
          <t>Контракт № 512 - ГКУ НСО ТУАД</t>
        </is>
      </c>
      <c r="F56" t="inlineStr">
        <is>
          <t>День</t>
        </is>
      </c>
      <c r="AM56" s="9">
        <f>COUNT(H56:AL56)</f>
        <v/>
      </c>
      <c r="AT56" s="9">
        <f>SUM(H56:AL56)</f>
        <v/>
      </c>
      <c r="AV56" s="9">
        <f>SUM(H56,I56,J56,K56,L56,M56,N56,O56,T56,U56,AA56,AB56,AH56,AI56)</f>
        <v/>
      </c>
    </row>
    <row r="57" ht="15.75" customHeight="1" s="1">
      <c r="A57" t="n">
        <v>51</v>
      </c>
      <c r="B57" t="inlineStr">
        <is>
          <t>Водяников Сергей Васильевич</t>
        </is>
      </c>
      <c r="C57" t="inlineStr">
        <is>
          <t>Группа содержания</t>
        </is>
      </c>
      <c r="D57" t="inlineStr">
        <is>
          <t>Ведущий инженер</t>
        </is>
      </c>
      <c r="E57" t="inlineStr">
        <is>
          <t>Контракт № 621 - Томскавтодор</t>
        </is>
      </c>
      <c r="F57" t="inlineStr">
        <is>
          <t>День</t>
        </is>
      </c>
      <c r="AE57" s="11" t="n">
        <v>11.98333</v>
      </c>
      <c r="AM57" s="9">
        <f>COUNT(H57:AL57)</f>
        <v/>
      </c>
      <c r="AT57" s="9">
        <f>SUM(H57:AL57)</f>
        <v/>
      </c>
      <c r="AV57" s="9">
        <f>SUM(H57,I57,J57,K57,L57,M57,N57,O57,T57,U57,AA57,AB57,AH57,AI57)</f>
        <v/>
      </c>
    </row>
    <row r="58" ht="15.75" customHeight="1" s="1">
      <c r="A58" t="n">
        <v>52</v>
      </c>
      <c r="B58" t="inlineStr">
        <is>
          <t>Водяников Сергей Васильевич</t>
        </is>
      </c>
      <c r="C58" t="inlineStr">
        <is>
          <t>Группа содержания</t>
        </is>
      </c>
      <c r="D58" t="inlineStr">
        <is>
          <t>Ведущий инженер</t>
        </is>
      </c>
      <c r="E58" t="inlineStr">
        <is>
          <t>Контракт № 592 - ООО Восток-М</t>
        </is>
      </c>
      <c r="F58" t="inlineStr">
        <is>
          <t>День</t>
        </is>
      </c>
      <c r="P58" s="11" t="n">
        <v>2.95</v>
      </c>
      <c r="AC58" s="11" t="n">
        <v>8</v>
      </c>
      <c r="AM58" s="9">
        <f>COUNT(H58:AL58)</f>
        <v/>
      </c>
      <c r="AT58" s="9">
        <f>SUM(H58:AL58)</f>
        <v/>
      </c>
      <c r="AV58" s="9">
        <f>SUM(H58,I58,J58,K58,L58,M58,N58,O58,T58,U58,AA58,AB58,AH58,AI58)</f>
        <v/>
      </c>
    </row>
    <row r="59">
      <c r="A59" t="n">
        <v>53</v>
      </c>
      <c r="B59" t="inlineStr">
        <is>
          <t>Водяников Сергей Васильевич</t>
        </is>
      </c>
      <c r="C59" t="inlineStr">
        <is>
          <t>Группа содержания</t>
        </is>
      </c>
      <c r="D59" t="inlineStr">
        <is>
          <t>Ведущий инженер</t>
        </is>
      </c>
      <c r="E59" t="inlineStr">
        <is>
          <t>Контракт № 591 - ООО Восток-М</t>
        </is>
      </c>
      <c r="F59" t="inlineStr">
        <is>
          <t>День</t>
        </is>
      </c>
      <c r="AM59" s="9">
        <f>COUNT(H59:AL59)</f>
        <v/>
      </c>
      <c r="AT59" s="9">
        <f>SUM(H59:AL59)</f>
        <v/>
      </c>
      <c r="AV59" s="9">
        <f>SUM(H59,I59,J59,K59,L59,M59,N59,O59,T59,U59,AA59,AB59,AH59,AI59)</f>
        <v/>
      </c>
    </row>
    <row r="60" ht="15.75" customHeight="1" s="1">
      <c r="A60" t="n">
        <v>54</v>
      </c>
      <c r="B60" t="inlineStr">
        <is>
          <t>Водяников Сергей Васильевич</t>
        </is>
      </c>
      <c r="C60" t="inlineStr">
        <is>
          <t>Группа содержания</t>
        </is>
      </c>
      <c r="D60" t="inlineStr">
        <is>
          <t>Ведущий инженер</t>
        </is>
      </c>
      <c r="E60" t="inlineStr">
        <is>
          <t>Контракт № 511 - ГКУ НСО ТУАД</t>
        </is>
      </c>
      <c r="F60" t="inlineStr">
        <is>
          <t>День</t>
        </is>
      </c>
      <c r="S60" s="11" t="n">
        <v>3.28333</v>
      </c>
      <c r="AM60" s="9">
        <f>COUNT(H60:AL60)</f>
        <v/>
      </c>
      <c r="AT60" s="9">
        <f>SUM(H60:AL60)</f>
        <v/>
      </c>
      <c r="AV60" s="9">
        <f>SUM(H60,I60,J60,K60,L60,M60,N60,O60,T60,U60,AA60,AB60,AH60,AI60)</f>
        <v/>
      </c>
    </row>
    <row r="61">
      <c r="A61" t="n">
        <v>55</v>
      </c>
      <c r="B61" t="inlineStr">
        <is>
          <t>Водяников Сергей Васильевич</t>
        </is>
      </c>
      <c r="C61" t="inlineStr">
        <is>
          <t>Группа содержания</t>
        </is>
      </c>
      <c r="D61" t="inlineStr">
        <is>
          <t>Ведущий инженер</t>
        </is>
      </c>
      <c r="E61" t="inlineStr">
        <is>
          <t>Контракт № 620 - МариинскАвтодор</t>
        </is>
      </c>
      <c r="F61" t="inlineStr">
        <is>
          <t>День</t>
        </is>
      </c>
      <c r="AM61" s="9">
        <f>COUNT(H61:AL61)</f>
        <v/>
      </c>
      <c r="AT61" s="9">
        <f>SUM(H61:AL61)</f>
        <v/>
      </c>
      <c r="AV61" s="9">
        <f>SUM(H61,I61,J61,K61,L61,M61,N61,O61,T61,U61,AA61,AB61,AH61,AI61)</f>
        <v/>
      </c>
    </row>
    <row r="62">
      <c r="A62" t="n">
        <v>56</v>
      </c>
      <c r="B62" t="inlineStr">
        <is>
          <t>Водяников Сергей Васильевич</t>
        </is>
      </c>
      <c r="C62" t="inlineStr">
        <is>
          <t>Группа содержания</t>
        </is>
      </c>
      <c r="D62" t="inlineStr">
        <is>
          <t>Ведущий инженер</t>
        </is>
      </c>
      <c r="E62" t="inlineStr">
        <is>
          <t>Контракт № 515 - АО МариинскАвтодор</t>
        </is>
      </c>
      <c r="F62" t="inlineStr">
        <is>
          <t>День</t>
        </is>
      </c>
      <c r="AM62" s="9">
        <f>COUNT(H62:AL62)</f>
        <v/>
      </c>
      <c r="AT62" s="9">
        <f>SUM(H62:AL62)</f>
        <v/>
      </c>
      <c r="AV62" s="9">
        <f>SUM(H62,I62,J62,K62,L62,M62,N62,O62,T62,U62,AA62,AB62,AH62,AI62)</f>
        <v/>
      </c>
    </row>
    <row r="63" ht="15.75" customHeight="1" s="1">
      <c r="A63" t="n">
        <v>57</v>
      </c>
      <c r="B63" t="inlineStr">
        <is>
          <t>Водяников Сергей Васильевич</t>
        </is>
      </c>
      <c r="C63" t="inlineStr">
        <is>
          <t>Группа содержания</t>
        </is>
      </c>
      <c r="D63" t="inlineStr">
        <is>
          <t>Ведущий инженер</t>
        </is>
      </c>
      <c r="E63" t="inlineStr">
        <is>
          <t>Контракт № 513 - ГКУ НСО ТУАД</t>
        </is>
      </c>
      <c r="F63" t="inlineStr">
        <is>
          <t>День</t>
        </is>
      </c>
      <c r="S63" s="11" t="n">
        <v>0.43333</v>
      </c>
      <c r="AM63" s="9">
        <f>COUNT(H63:AL63)</f>
        <v/>
      </c>
      <c r="AT63" s="9">
        <f>SUM(H63:AL63)</f>
        <v/>
      </c>
      <c r="AV63" s="9">
        <f>SUM(H63,I63,J63,K63,L63,M63,N63,O63,T63,U63,AA63,AB63,AH63,AI63)</f>
        <v/>
      </c>
    </row>
    <row r="64">
      <c r="A64" t="n">
        <v>58</v>
      </c>
      <c r="B64" t="inlineStr">
        <is>
          <t>Водяников Сергей Васильевич</t>
        </is>
      </c>
      <c r="C64" t="inlineStr">
        <is>
          <t>Группа содержания</t>
        </is>
      </c>
      <c r="D64" t="inlineStr">
        <is>
          <t>Ведущий инженер</t>
        </is>
      </c>
      <c r="E64" t="inlineStr">
        <is>
          <t>Контракт № 631 - ГКУ НСО ТУАД</t>
        </is>
      </c>
      <c r="F64" t="inlineStr">
        <is>
          <t>День</t>
        </is>
      </c>
      <c r="AM64" s="9">
        <f>COUNT(H64:AL64)</f>
        <v/>
      </c>
      <c r="AT64" s="9">
        <f>SUM(H64:AL64)</f>
        <v/>
      </c>
      <c r="AV64" s="9">
        <f>SUM(H64,I64,J64,K64,L64,M64,N64,O64,T64,U64,AA64,AB64,AH64,AI64)</f>
        <v/>
      </c>
    </row>
    <row r="65">
      <c r="A65" t="n">
        <v>59</v>
      </c>
      <c r="B65" t="inlineStr">
        <is>
          <t>Водяников Сергей Васильевич</t>
        </is>
      </c>
      <c r="C65" t="inlineStr">
        <is>
          <t>Группа содержания</t>
        </is>
      </c>
      <c r="D65" t="inlineStr">
        <is>
          <t>Ведущий инженер</t>
        </is>
      </c>
      <c r="E65" t="inlineStr">
        <is>
          <t>Контракт № 630 - ГКУ НСО ТУАД</t>
        </is>
      </c>
      <c r="F65" t="inlineStr">
        <is>
          <t>День</t>
        </is>
      </c>
      <c r="AM65" s="9">
        <f>COUNT(H65:AL65)</f>
        <v/>
      </c>
      <c r="AT65" s="9">
        <f>SUM(H65:AL65)</f>
        <v/>
      </c>
      <c r="AV65" s="9">
        <f>SUM(H65,I65,J65,K65,L65,M65,N65,O65,T65,U65,AA65,AB65,AH65,AI65)</f>
        <v/>
      </c>
    </row>
    <row r="66" ht="15.75" customHeight="1" s="1">
      <c r="A66" t="n">
        <v>60</v>
      </c>
      <c r="B66" t="inlineStr">
        <is>
          <t>Водяников Сергей Васильевич</t>
        </is>
      </c>
      <c r="C66" t="inlineStr">
        <is>
          <t>Группа содержания</t>
        </is>
      </c>
      <c r="D66" t="inlineStr">
        <is>
          <t>Ведущий инженер</t>
        </is>
      </c>
      <c r="E66" t="inlineStr">
        <is>
          <t>Контракт № 579 - ООО Восток-М</t>
        </is>
      </c>
      <c r="F66" t="inlineStr">
        <is>
          <t>День</t>
        </is>
      </c>
      <c r="AD66" s="11" t="n">
        <v>7.96813</v>
      </c>
      <c r="AM66" s="9">
        <f>COUNT(H66:AL66)</f>
        <v/>
      </c>
      <c r="AT66" s="9">
        <f>SUM(H66:AL66)</f>
        <v/>
      </c>
      <c r="AV66" s="9">
        <f>SUM(H66,I66,J66,K66,L66,M66,N66,O66,T66,U66,AA66,AB66,AH66,AI66)</f>
        <v/>
      </c>
    </row>
    <row r="67" ht="15.75" customHeight="1" s="1">
      <c r="A67" t="n">
        <v>61</v>
      </c>
      <c r="B67" t="inlineStr">
        <is>
          <t>Водяников Сергей Васильевич</t>
        </is>
      </c>
      <c r="C67" t="inlineStr">
        <is>
          <t>Группа содержания</t>
        </is>
      </c>
      <c r="D67" t="inlineStr">
        <is>
          <t>Ведущий инженер</t>
        </is>
      </c>
      <c r="E67" t="inlineStr">
        <is>
          <t>Контракт № 517 - Маслянинское ДРСУ/АПВГК</t>
        </is>
      </c>
      <c r="F67" t="inlineStr">
        <is>
          <t>День</t>
        </is>
      </c>
      <c r="AD67" s="11" t="n">
        <v>0.03187</v>
      </c>
      <c r="AM67" s="9">
        <f>COUNT(H67:AL67)</f>
        <v/>
      </c>
      <c r="AT67" s="9">
        <f>SUM(H67:AL67)</f>
        <v/>
      </c>
      <c r="AV67" s="9">
        <f>SUM(H67,I67,J67,K67,L67,M67,N67,O67,T67,U67,AA67,AB67,AH67,AI67)</f>
        <v/>
      </c>
    </row>
    <row r="68">
      <c r="A68" t="n">
        <v>62</v>
      </c>
      <c r="B68" t="inlineStr">
        <is>
          <t>Водяников Сергей Васильевич</t>
        </is>
      </c>
      <c r="C68" t="inlineStr">
        <is>
          <t>Группа содержания</t>
        </is>
      </c>
      <c r="D68" t="inlineStr">
        <is>
          <t>Ведущий инженер</t>
        </is>
      </c>
      <c r="E68" t="inlineStr">
        <is>
          <t>Контракт № 633 - ПАО Ростелеком Красноярск</t>
        </is>
      </c>
      <c r="F68" t="inlineStr">
        <is>
          <t>День</t>
        </is>
      </c>
      <c r="AM68" s="9">
        <f>COUNT(H68:AL68)</f>
        <v/>
      </c>
      <c r="AT68" s="9">
        <f>SUM(H68:AL68)</f>
        <v/>
      </c>
      <c r="AV68" s="9">
        <f>SUM(H68,I68,J68,K68,L68,M68,N68,O68,T68,U68,AA68,AB68,AH68,AI68)</f>
        <v/>
      </c>
    </row>
    <row r="69">
      <c r="A69" t="n">
        <v>63</v>
      </c>
      <c r="B69" t="inlineStr">
        <is>
          <t>Водяников Сергей Васильевич</t>
        </is>
      </c>
      <c r="C69" t="inlineStr">
        <is>
          <t>Группа содержания</t>
        </is>
      </c>
      <c r="D69" t="inlineStr">
        <is>
          <t>Ведущий инженер</t>
        </is>
      </c>
      <c r="E69" t="inlineStr">
        <is>
          <t>Контракт № 632 - ГКУ НСО ТУАД</t>
        </is>
      </c>
      <c r="F69" t="inlineStr">
        <is>
          <t>День</t>
        </is>
      </c>
      <c r="AM69" s="9">
        <f>COUNT(H69:AL69)</f>
        <v/>
      </c>
      <c r="AT69" s="9">
        <f>SUM(H69:AL69)</f>
        <v/>
      </c>
      <c r="AV69" s="9">
        <f>SUM(H69,I69,J69,K69,L69,M69,N69,O69,T69,U69,AA69,AB69,AH69,AI69)</f>
        <v/>
      </c>
    </row>
    <row r="70" ht="15.75" customHeight="1" s="1">
      <c r="A70" t="n">
        <v>64</v>
      </c>
      <c r="B70" t="inlineStr">
        <is>
          <t>Водяников Сергей Васильевич</t>
        </is>
      </c>
      <c r="C70" t="inlineStr">
        <is>
          <t>Группа содержания</t>
        </is>
      </c>
      <c r="D70" t="inlineStr">
        <is>
          <t>Ведущий инженер</t>
        </is>
      </c>
      <c r="E70" t="inlineStr">
        <is>
          <t>Контракт № 585 - ФКУ Сибуправтодор</t>
        </is>
      </c>
      <c r="F70" t="inlineStr">
        <is>
          <t>День</t>
        </is>
      </c>
      <c r="G70" t="inlineStr">
        <is>
          <t>К-ка</t>
        </is>
      </c>
      <c r="Q70" s="11" t="n">
        <v>8</v>
      </c>
      <c r="R70" s="11" t="n">
        <v>8</v>
      </c>
      <c r="AM70" s="9">
        <f>SUM(H70:AL70)/8</f>
        <v/>
      </c>
      <c r="AS70" s="9">
        <f>COUNTIF(H70:AL70,"В")+SUM(H70:AL70)/8</f>
        <v/>
      </c>
      <c r="AT70" s="9">
        <f>SUM(H70:AL70)</f>
        <v/>
      </c>
    </row>
    <row r="71" ht="15.75" customHeight="1" s="1">
      <c r="A71" t="n">
        <v>65</v>
      </c>
      <c r="B71" t="inlineStr">
        <is>
          <t>Водяников Сергей Васильевич</t>
        </is>
      </c>
      <c r="C71" t="inlineStr">
        <is>
          <t>Группа содержания</t>
        </is>
      </c>
      <c r="D71" t="inlineStr">
        <is>
          <t>Ведущий инженер</t>
        </is>
      </c>
      <c r="E71" t="inlineStr">
        <is>
          <t>Контракт № 621 - Томскавтодор</t>
        </is>
      </c>
      <c r="F71" t="inlineStr">
        <is>
          <t>День</t>
        </is>
      </c>
      <c r="G71" t="inlineStr">
        <is>
          <t>К-ка</t>
        </is>
      </c>
      <c r="Y71" s="11" t="n">
        <v>8</v>
      </c>
      <c r="Z71" s="11" t="n">
        <v>8</v>
      </c>
      <c r="AM71" s="9">
        <f>SUM(H71:AL71)/8</f>
        <v/>
      </c>
      <c r="AS71" s="9">
        <f>COUNTIF(H71:AL71,"В")+SUM(H71:AL71)/8</f>
        <v/>
      </c>
      <c r="AT71" s="9">
        <f>SUM(H71:AL71)</f>
        <v/>
      </c>
    </row>
    <row r="72">
      <c r="A72" s="9" t="n">
        <v>66</v>
      </c>
      <c r="B72" s="9" t="inlineStr">
        <is>
          <t>Водяников Сергей Васильевич</t>
        </is>
      </c>
      <c r="C72" s="9" t="inlineStr">
        <is>
          <t>Группа содержания</t>
        </is>
      </c>
      <c r="D72" s="9" t="inlineStr">
        <is>
          <t>Ведущий инженер</t>
        </is>
      </c>
      <c r="E72" s="9" t="inlineStr">
        <is>
          <t>ИТОГО:</t>
        </is>
      </c>
      <c r="F72" s="9" t="n"/>
      <c r="G72" s="9" t="n"/>
      <c r="H72" s="9" t="n">
        <v>0</v>
      </c>
      <c r="I72" s="9" t="n">
        <v>0</v>
      </c>
      <c r="J72" s="9" t="n">
        <v>0</v>
      </c>
      <c r="K72" s="9" t="n">
        <v>0</v>
      </c>
      <c r="L72" s="9" t="n">
        <v>0</v>
      </c>
      <c r="M72" s="9" t="n">
        <v>0</v>
      </c>
      <c r="N72" s="9" t="n">
        <v>0</v>
      </c>
      <c r="O72" s="9" t="n">
        <v>0</v>
      </c>
      <c r="P72" s="9" t="n">
        <v>8</v>
      </c>
      <c r="Q72" s="9" t="n">
        <v>8</v>
      </c>
      <c r="R72" s="9" t="n">
        <v>8</v>
      </c>
      <c r="S72" s="9" t="n">
        <v>8</v>
      </c>
      <c r="T72" s="9" t="n">
        <v>0</v>
      </c>
      <c r="U72" s="9" t="n">
        <v>0</v>
      </c>
      <c r="V72" s="9" t="n">
        <v>8</v>
      </c>
      <c r="W72" s="9" t="n">
        <v>8</v>
      </c>
      <c r="X72" s="9" t="n">
        <v>8</v>
      </c>
      <c r="Y72" s="9" t="n">
        <v>8</v>
      </c>
      <c r="Z72" s="9" t="n">
        <v>8</v>
      </c>
      <c r="AA72" s="9" t="n">
        <v>0</v>
      </c>
      <c r="AB72" s="9" t="n">
        <v>0</v>
      </c>
      <c r="AC72" s="9" t="n">
        <v>8</v>
      </c>
      <c r="AD72" s="9" t="n">
        <v>8</v>
      </c>
      <c r="AE72" s="9" t="n">
        <v>8</v>
      </c>
      <c r="AF72" s="9" t="n">
        <v>8</v>
      </c>
      <c r="AG72" s="9" t="n">
        <v>8</v>
      </c>
      <c r="AH72" s="9" t="n">
        <v>0</v>
      </c>
      <c r="AI72" s="9" t="n">
        <v>0</v>
      </c>
      <c r="AJ72" s="9" t="n">
        <v>0</v>
      </c>
      <c r="AK72" s="9" t="n">
        <v>0</v>
      </c>
      <c r="AL72" s="9" t="n">
        <v>0</v>
      </c>
      <c r="AM72" s="9">
        <f>COUNT(IF(SUM(H52,H53,H51,H55,H54)&gt;0,1,"FALSE"),IF(SUM(I55,I56,I51,I52,I54,I53)&gt;0,1,"FALSE"),IF(SUM(J54,J52,J55,J51,J56,J53)&gt;0,1,"FALSE"),IF(SUM(K54,K55,K51,K53,K52,K56)&gt;0,1,"FALSE"),IF(SUM(L55,L51,L56,L52,L53,L54)&gt;0,1,"FALSE"),IF(SUM(M54,M55,M53,M52,M56,M51)&gt;0,1,"FALSE"),IF(SUM(N55,N54,N51,N53,N56,N52)&gt;0,1,"FALSE"),IF(SUM(O51,O56,O55,O54,O53,O52)&gt;0,1,"FALSE"),IF(SUM(P55,P53,P57,P51,P60,P56,P58,P59,P52,P54)&gt;0,1,"FALSE"),IF(SUM(S53,S55,S51,S57,S52,S58,S59,S60,S62,S63,S61,S54,S56)&gt;0,1,"FALSE"),IF(SUM(T51,T59,T60,T62,T61,T55,T53,T56,T57,T63,T52,T58,T54)&gt;0,1,"FALSE"),IF(SUM(U56,U54,U62,U59,U52,U58,U61,U55,U63,U57,U60,U51,U53)&gt;0,1,"FALSE"),IF(SUM(V54,V52,V53,V58,V63,V51,V60,V55,V62,V57,V59,V61)&gt;0,1,"FALSE"),IF(SUM(W55,W56,W54,W57,W62,W53,W52,W59,W61,W63,W51,W58,W60)&gt;0,1,"FALSE"),IF(SUM(X52,X60,X51,X53,X65,X55,X54,X62,X66,X61,X63,X57,X59,X64,X58,X56)&gt;0,1,"FALSE"),IF(SUM(AA57,AA61,AA63,AA65,AA64,AA54,AA58,AA59,AA51,AA52,AA55,AA60,AA66,AA62,AA56,AA53)&gt;0,1,"FALSE"),IF(SUM(AB66,AB59,AB62,AB56,AB64,AB65,AB51,AB63,AB61,AB58,AB52,AB57,AB60,AB54,AB53,AB55)&gt;0,1,"FALSE"),IF(SUM(AC63,AC52,AC64,AC55,AC60,AC51,AC62,AC65,AC53,AC59,AC54,AC57,AC58,AC66,AC56,AC61)&gt;0,1,"FALSE"),IF(SUM(AD53,AD52,AD56,AD63,AD54,AD65,AD58,AD60,AD51,AD55,AD67,AD57,AD59,AD66,AD64,AD61)&gt;0,1,"FALSE"),IF(SUM(AE57,AE58,AE63,AE65,AE64,AE51,AE55,AE66,AE54,AE52,AE53,AE61,AE59,AE60,AE69)&gt;0,1,"FALSE"),IF(SUM(AF59,AF63,AF65,AF51,AF57,AF64,AF69,AF68,AF61,AF55,AF53,AF54,AF60,AF58,AF66,AF52)&gt;0,1,"FALSE"),IF(SUM(AG63,AG69,AG65,AG64,AG60,AG51,AG54,AG58,AG68,AG53,AG55,AG57,AG52,AG66,AG59,AG61)&gt;0,1,"FALSE"),IF(SUM(AH66,AH68,AH58,AH51,AH53,AH59,AH55,AH57,AH65,AH69,AH61,AH52,AH60,AH64,AH54,AH63)&gt;0,1,"FALSE"),IF(SUM(AI61,AI57,AI53,AI52,AI66,AI59,AI68,AI60,AI65,AI51,AI55,AI54,AI58,AI64,AI69,AI63)&gt;0,1,"FALSE"),IF(SUM(AJ51)&gt;0,1,"FALSE"),IF(SUM(AK51)&gt;0,1,"FALSE"),IF(SUM(AL51)&gt;0,1,"FALSE"),IF(SUM(Q70)&gt;0,1,"FALSE"),IF(SUM(R70)&gt;0,1,"FALSE"),IF(SUM(Y71)&gt;0,1,"FALSE"),IF(SUM(Z71)&gt;0,1,"FALSE"))</f>
        <v/>
      </c>
      <c r="AN72" s="9" t="n"/>
      <c r="AO72" s="9">
        <f>MAX(AO51:AO71)</f>
        <v/>
      </c>
      <c r="AP72" s="9">
        <f>MAX(AP51:AP71)</f>
        <v/>
      </c>
      <c r="AQ72" s="9">
        <f>MAX(AQ51:AQ71)</f>
        <v/>
      </c>
      <c r="AR72" s="9">
        <f>MAX(AR51:AR71)</f>
        <v/>
      </c>
      <c r="AS72" s="9">
        <f>SUM(AS51:AS71)</f>
        <v/>
      </c>
      <c r="AT72" s="9">
        <f>SUM(AT51:AT71)</f>
        <v/>
      </c>
      <c r="AU72" s="9">
        <f>SUM(AU51:AU71)</f>
        <v/>
      </c>
      <c r="AV72" s="9">
        <f>SUM(AV51:AV71)</f>
        <v/>
      </c>
      <c r="AW72" s="9">
        <f>SUM(AW51:AW71)</f>
        <v/>
      </c>
    </row>
    <row r="73">
      <c r="A73" t="n">
        <v>67</v>
      </c>
      <c r="B73" t="inlineStr">
        <is>
          <t>Гальчин Александр Александрович</t>
        </is>
      </c>
      <c r="C73" t="inlineStr">
        <is>
          <t>Группа содержания</t>
        </is>
      </c>
      <c r="D73" t="inlineStr">
        <is>
          <t>Монтажник по обслуживанию ИТС комплексов</t>
        </is>
      </c>
      <c r="E73" t="inlineStr">
        <is>
          <t>Общехозяйственный</t>
        </is>
      </c>
      <c r="F73" t="inlineStr">
        <is>
          <t>День</t>
        </is>
      </c>
      <c r="H73" t="inlineStr">
        <is>
          <t>В</t>
        </is>
      </c>
      <c r="I73" t="inlineStr">
        <is>
          <t>В</t>
        </is>
      </c>
      <c r="J73" t="inlineStr">
        <is>
          <t>В</t>
        </is>
      </c>
      <c r="K73" t="inlineStr">
        <is>
          <t>В</t>
        </is>
      </c>
      <c r="L73" t="inlineStr">
        <is>
          <t>В</t>
        </is>
      </c>
      <c r="M73" t="inlineStr">
        <is>
          <t>В</t>
        </is>
      </c>
      <c r="N73" t="inlineStr">
        <is>
          <t>В</t>
        </is>
      </c>
      <c r="O73" t="inlineStr">
        <is>
          <t>В</t>
        </is>
      </c>
      <c r="P73" t="n">
        <v>8</v>
      </c>
      <c r="Q73" t="n">
        <v>2.61667</v>
      </c>
      <c r="T73" t="inlineStr">
        <is>
          <t>В</t>
        </is>
      </c>
      <c r="U73" t="inlineStr">
        <is>
          <t>В</t>
        </is>
      </c>
      <c r="V73" t="n">
        <v>8</v>
      </c>
      <c r="W73" t="n">
        <v>0.9</v>
      </c>
      <c r="Y73" t="n">
        <v>0.83333</v>
      </c>
      <c r="Z73" t="n">
        <v>1.15</v>
      </c>
      <c r="AA73" t="inlineStr">
        <is>
          <t>В</t>
        </is>
      </c>
      <c r="AB73" t="inlineStr">
        <is>
          <t>В</t>
        </is>
      </c>
      <c r="AE73" t="n">
        <v>0.51667</v>
      </c>
      <c r="AH73" t="inlineStr">
        <is>
          <t>В</t>
        </is>
      </c>
      <c r="AI73" t="inlineStr">
        <is>
          <t>В</t>
        </is>
      </c>
      <c r="AJ73" t="n">
        <v>0.83333</v>
      </c>
      <c r="AK73" t="n">
        <v>3</v>
      </c>
      <c r="AM73" s="9">
        <f>COUNT(H73:AL73)</f>
        <v/>
      </c>
      <c r="AO73" s="9">
        <f>COUNTIF(H73:AL73,"О")</f>
        <v/>
      </c>
      <c r="AP73" s="9">
        <f>COUNTIF(H73:AL73,"От")</f>
        <v/>
      </c>
      <c r="AQ73" s="9">
        <f>COUNTIF(H73:AL73,"Б")</f>
        <v/>
      </c>
      <c r="AR73" s="9">
        <f>COUNTIF(H73:AL73,"Н")</f>
        <v/>
      </c>
      <c r="AT73" s="9">
        <f>SUM(H73:AL73)</f>
        <v/>
      </c>
      <c r="AV73" s="9">
        <f>SUM(H73,I73,J73,K73,L73,M73,N73,O73,T73,U73,AA73,AB73,AH73,AI73)</f>
        <v/>
      </c>
    </row>
    <row r="74">
      <c r="A74" t="n">
        <v>68</v>
      </c>
      <c r="B74" t="inlineStr">
        <is>
          <t>Гальчин Александр Александрович</t>
        </is>
      </c>
      <c r="C74" t="inlineStr">
        <is>
          <t>Группа содержания</t>
        </is>
      </c>
      <c r="D74" t="inlineStr">
        <is>
          <t>Монтажник по обслуживанию ИТС комплексов</t>
        </is>
      </c>
      <c r="E74" t="inlineStr">
        <is>
          <t>Контракт № 599 - Восток-М</t>
        </is>
      </c>
      <c r="F74" t="inlineStr">
        <is>
          <t>День</t>
        </is>
      </c>
      <c r="AM74" s="9">
        <f>COUNT(H74:AL74)</f>
        <v/>
      </c>
      <c r="AT74" s="9">
        <f>SUM(H74:AL74)</f>
        <v/>
      </c>
      <c r="AV74" s="9">
        <f>SUM(H74,I74,J74,K74,L74,M74,N74,O74,T74,U74,AA74,AB74,AH74,AI74)</f>
        <v/>
      </c>
    </row>
    <row r="75">
      <c r="A75" t="n">
        <v>69</v>
      </c>
      <c r="B75" t="inlineStr">
        <is>
          <t>Гальчин Александр Александрович</t>
        </is>
      </c>
      <c r="C75" t="inlineStr">
        <is>
          <t>Группа содержания</t>
        </is>
      </c>
      <c r="D75" t="inlineStr">
        <is>
          <t>Монтажник по обслуживанию ИТС комплексов</t>
        </is>
      </c>
      <c r="E75" t="inlineStr">
        <is>
          <t>Контракт № 585 - ФКУ Сибуправтодор</t>
        </is>
      </c>
      <c r="F75" t="inlineStr">
        <is>
          <t>День</t>
        </is>
      </c>
      <c r="AM75" s="9">
        <f>COUNT(H75:AL75)</f>
        <v/>
      </c>
      <c r="AT75" s="9">
        <f>SUM(H75:AL75)</f>
        <v/>
      </c>
      <c r="AV75" s="9">
        <f>SUM(H75,I75,J75,K75,L75,M75,N75,O75,T75,U75,AA75,AB75,AH75,AI75)</f>
        <v/>
      </c>
    </row>
    <row r="76">
      <c r="A76" t="n">
        <v>70</v>
      </c>
      <c r="B76" t="inlineStr">
        <is>
          <t>Гальчин Александр Александрович</t>
        </is>
      </c>
      <c r="C76" t="inlineStr">
        <is>
          <t>Группа содержания</t>
        </is>
      </c>
      <c r="D76" t="inlineStr">
        <is>
          <t>Монтажник по обслуживанию ИТС комплексов</t>
        </is>
      </c>
      <c r="E76" t="inlineStr">
        <is>
          <t>Контракт № 580 - ОГКУ «Томскавтодор»</t>
        </is>
      </c>
      <c r="F76" t="inlineStr">
        <is>
          <t>День</t>
        </is>
      </c>
      <c r="AM76" s="9">
        <f>COUNT(H76:AL76)</f>
        <v/>
      </c>
      <c r="AT76" s="9">
        <f>SUM(H76:AL76)</f>
        <v/>
      </c>
      <c r="AV76" s="9">
        <f>SUM(H76,I76,J76,K76,L76,M76,N76,O76,T76,U76,AA76,AB76,AH76,AI76)</f>
        <v/>
      </c>
    </row>
    <row r="77" ht="15.75" customHeight="1" s="1">
      <c r="A77" t="n">
        <v>71</v>
      </c>
      <c r="B77" t="inlineStr">
        <is>
          <t>Гальчин Александр Александрович</t>
        </is>
      </c>
      <c r="C77" t="inlineStr">
        <is>
          <t>Группа содержания</t>
        </is>
      </c>
      <c r="D77" t="inlineStr">
        <is>
          <t>Монтажник по обслуживанию ИТС комплексов</t>
        </is>
      </c>
      <c r="E77" t="inlineStr">
        <is>
          <t>Контракт № 512 - ГКУ НСО ТУАД</t>
        </is>
      </c>
      <c r="F77" t="inlineStr">
        <is>
          <t>День</t>
        </is>
      </c>
      <c r="S77" s="11" t="n">
        <v>8</v>
      </c>
      <c r="Y77" s="11" t="n">
        <v>2.43333</v>
      </c>
      <c r="AM77" s="9">
        <f>COUNT(H77:AL77)</f>
        <v/>
      </c>
      <c r="AT77" s="9">
        <f>SUM(H77:AL77)</f>
        <v/>
      </c>
      <c r="AV77" s="9">
        <f>SUM(H77,I77,J77,K77,L77,M77,N77,O77,T77,U77,AA77,AB77,AH77,AI77)</f>
        <v/>
      </c>
    </row>
    <row r="78">
      <c r="A78" t="n">
        <v>72</v>
      </c>
      <c r="B78" t="inlineStr">
        <is>
          <t>Гальчин Александр Александрович</t>
        </is>
      </c>
      <c r="C78" t="inlineStr">
        <is>
          <t>Группа содержания</t>
        </is>
      </c>
      <c r="D78" t="inlineStr">
        <is>
          <t>Монтажник по обслуживанию ИТС комплексов</t>
        </is>
      </c>
      <c r="E78" t="inlineStr">
        <is>
          <t>Контракт № 621 - Томскавтодор</t>
        </is>
      </c>
      <c r="F78" t="inlineStr">
        <is>
          <t>День</t>
        </is>
      </c>
      <c r="AM78" s="9">
        <f>COUNT(H78:AL78)</f>
        <v/>
      </c>
      <c r="AT78" s="9">
        <f>SUM(H78:AL78)</f>
        <v/>
      </c>
      <c r="AV78" s="9">
        <f>SUM(H78,I78,J78,K78,L78,M78,N78,O78,T78,U78,AA78,AB78,AH78,AI78)</f>
        <v/>
      </c>
    </row>
    <row r="79" ht="15.75" customHeight="1" s="1">
      <c r="A79" t="n">
        <v>73</v>
      </c>
      <c r="B79" t="inlineStr">
        <is>
          <t>Гальчин Александр Александрович</t>
        </is>
      </c>
      <c r="C79" t="inlineStr">
        <is>
          <t>Группа содержания</t>
        </is>
      </c>
      <c r="D79" t="inlineStr">
        <is>
          <t>Монтажник по обслуживанию ИТС комплексов</t>
        </is>
      </c>
      <c r="E79" t="inlineStr">
        <is>
          <t>Контракт № 592 - ООО Восток-М</t>
        </is>
      </c>
      <c r="F79" t="inlineStr">
        <is>
          <t>День</t>
        </is>
      </c>
      <c r="Q79" s="11" t="n">
        <v>5.38333</v>
      </c>
      <c r="Y79" s="11" t="n">
        <v>3.11667</v>
      </c>
      <c r="Z79" s="11" t="n">
        <v>6.85</v>
      </c>
      <c r="AG79" s="11" t="n">
        <v>2.11148</v>
      </c>
      <c r="AM79" s="9">
        <f>COUNT(H79:AL79)</f>
        <v/>
      </c>
      <c r="AT79" s="9">
        <f>SUM(H79:AL79)</f>
        <v/>
      </c>
      <c r="AV79" s="9">
        <f>SUM(H79,I79,J79,K79,L79,M79,N79,O79,T79,U79,AA79,AB79,AH79,AI79)</f>
        <v/>
      </c>
    </row>
    <row r="80">
      <c r="A80" t="n">
        <v>74</v>
      </c>
      <c r="B80" t="inlineStr">
        <is>
          <t>Гальчин Александр Александрович</t>
        </is>
      </c>
      <c r="C80" t="inlineStr">
        <is>
          <t>Группа содержания</t>
        </is>
      </c>
      <c r="D80" t="inlineStr">
        <is>
          <t>Монтажник по обслуживанию ИТС комплексов</t>
        </is>
      </c>
      <c r="E80" t="inlineStr">
        <is>
          <t>Контракт № 591 - ООО Восток-М</t>
        </is>
      </c>
      <c r="F80" t="inlineStr">
        <is>
          <t>День</t>
        </is>
      </c>
      <c r="AM80" s="9">
        <f>COUNT(H80:AL80)</f>
        <v/>
      </c>
      <c r="AT80" s="9">
        <f>SUM(H80:AL80)</f>
        <v/>
      </c>
      <c r="AV80" s="9">
        <f>SUM(H80,I80,J80,K80,L80,M80,N80,O80,T80,U80,AA80,AB80,AH80,AI80)</f>
        <v/>
      </c>
    </row>
    <row r="81" ht="15.75" customHeight="1" s="1">
      <c r="A81" t="n">
        <v>75</v>
      </c>
      <c r="B81" t="inlineStr">
        <is>
          <t>Гальчин Александр Александрович</t>
        </is>
      </c>
      <c r="C81" t="inlineStr">
        <is>
          <t>Группа содержания</t>
        </is>
      </c>
      <c r="D81" t="inlineStr">
        <is>
          <t>Монтажник по обслуживанию ИТС комплексов</t>
        </is>
      </c>
      <c r="E81" t="inlineStr">
        <is>
          <t>Контракт № 511 - ГКУ НСО ТУАД</t>
        </is>
      </c>
      <c r="F81" t="inlineStr">
        <is>
          <t>День</t>
        </is>
      </c>
      <c r="R81" s="11" t="n">
        <v>6.55263</v>
      </c>
      <c r="W81" s="11" t="n">
        <v>6.13333</v>
      </c>
      <c r="X81" s="11" t="n">
        <v>8</v>
      </c>
      <c r="Y81" s="11" t="n">
        <v>1.61667</v>
      </c>
      <c r="AM81" s="9">
        <f>COUNT(H81:AL81)</f>
        <v/>
      </c>
      <c r="AT81" s="9">
        <f>SUM(H81:AL81)</f>
        <v/>
      </c>
      <c r="AV81" s="9">
        <f>SUM(H81,I81,J81,K81,L81,M81,N81,O81,T81,U81,AA81,AB81,AH81,AI81)</f>
        <v/>
      </c>
    </row>
    <row r="82">
      <c r="A82" t="n">
        <v>76</v>
      </c>
      <c r="B82" t="inlineStr">
        <is>
          <t>Гальчин Александр Александрович</t>
        </is>
      </c>
      <c r="C82" t="inlineStr">
        <is>
          <t>Группа содержания</t>
        </is>
      </c>
      <c r="D82" t="inlineStr">
        <is>
          <t>Монтажник по обслуживанию ИТС комплексов</t>
        </is>
      </c>
      <c r="E82" t="inlineStr">
        <is>
          <t>Контракт № 620 - МариинскАвтодор</t>
        </is>
      </c>
      <c r="F82" t="inlineStr">
        <is>
          <t>День</t>
        </is>
      </c>
      <c r="AM82" s="9">
        <f>COUNT(H82:AL82)</f>
        <v/>
      </c>
      <c r="AT82" s="9">
        <f>SUM(H82:AL82)</f>
        <v/>
      </c>
      <c r="AV82" s="9">
        <f>SUM(H82,I82,J82,K82,L82,M82,N82,O82,T82,U82,AA82,AB82,AH82,AI82)</f>
        <v/>
      </c>
    </row>
    <row r="83">
      <c r="A83" t="n">
        <v>77</v>
      </c>
      <c r="B83" t="inlineStr">
        <is>
          <t>Гальчин Александр Александрович</t>
        </is>
      </c>
      <c r="C83" t="inlineStr">
        <is>
          <t>Группа содержания</t>
        </is>
      </c>
      <c r="D83" t="inlineStr">
        <is>
          <t>Монтажник по обслуживанию ИТС комплексов</t>
        </is>
      </c>
      <c r="E83" t="inlineStr">
        <is>
          <t>Контракт № 515 - АО МариинскАвтодор</t>
        </is>
      </c>
      <c r="F83" t="inlineStr">
        <is>
          <t>День</t>
        </is>
      </c>
      <c r="AM83" s="9">
        <f>COUNT(H83:AL83)</f>
        <v/>
      </c>
      <c r="AT83" s="9">
        <f>SUM(H83:AL83)</f>
        <v/>
      </c>
      <c r="AV83" s="9">
        <f>SUM(H83,I83,J83,K83,L83,M83,N83,O83,T83,U83,AA83,AB83,AH83,AI83)</f>
        <v/>
      </c>
    </row>
    <row r="84" ht="15.75" customHeight="1" s="1">
      <c r="A84" t="n">
        <v>78</v>
      </c>
      <c r="B84" t="inlineStr">
        <is>
          <t>Гальчин Александр Александрович</t>
        </is>
      </c>
      <c r="C84" t="inlineStr">
        <is>
          <t>Группа содержания</t>
        </is>
      </c>
      <c r="D84" t="inlineStr">
        <is>
          <t>Монтажник по обслуживанию ИТС комплексов</t>
        </is>
      </c>
      <c r="E84" t="inlineStr">
        <is>
          <t>Контракт № 513 - ГКУ НСО ТУАД</t>
        </is>
      </c>
      <c r="F84" t="inlineStr">
        <is>
          <t>День</t>
        </is>
      </c>
      <c r="R84" s="11" t="n">
        <v>1.44737</v>
      </c>
      <c r="AM84" s="9">
        <f>COUNT(H84:AL84)</f>
        <v/>
      </c>
      <c r="AT84" s="9">
        <f>SUM(H84:AL84)</f>
        <v/>
      </c>
      <c r="AV84" s="9">
        <f>SUM(H84,I84,J84,K84,L84,M84,N84,O84,T84,U84,AA84,AB84,AH84,AI84)</f>
        <v/>
      </c>
    </row>
    <row r="85" ht="15.75" customHeight="1" s="1">
      <c r="A85" t="n">
        <v>79</v>
      </c>
      <c r="B85" t="inlineStr">
        <is>
          <t>Гальчин Александр Александрович</t>
        </is>
      </c>
      <c r="C85" t="inlineStr">
        <is>
          <t>Группа содержания</t>
        </is>
      </c>
      <c r="D85" t="inlineStr">
        <is>
          <t>Монтажник по обслуживанию ИТС комплексов</t>
        </is>
      </c>
      <c r="E85" t="inlineStr">
        <is>
          <t xml:space="preserve">Контракт № 546 - Новосибдорстрой </t>
        </is>
      </c>
      <c r="F85" t="inlineStr">
        <is>
          <t>День</t>
        </is>
      </c>
      <c r="W85" s="11" t="n">
        <v>0.96667</v>
      </c>
      <c r="AC85" s="11" t="n">
        <v>7.58848</v>
      </c>
      <c r="AM85" s="9">
        <f>COUNT(H85:AL85)</f>
        <v/>
      </c>
      <c r="AT85" s="9">
        <f>SUM(H85:AL85)</f>
        <v/>
      </c>
      <c r="AV85" s="9">
        <f>SUM(H85,I85,J85,K85,L85,M85,N85,O85,T85,U85,AA85,AB85,AH85,AI85)</f>
        <v/>
      </c>
    </row>
    <row r="86" ht="15.75" customHeight="1" s="1">
      <c r="A86" t="n">
        <v>80</v>
      </c>
      <c r="B86" t="inlineStr">
        <is>
          <t>Гальчин Александр Александрович</t>
        </is>
      </c>
      <c r="C86" t="inlineStr">
        <is>
          <t>Группа содержания</t>
        </is>
      </c>
      <c r="D86" t="inlineStr">
        <is>
          <t>Монтажник по обслуживанию ИТС комплексов</t>
        </is>
      </c>
      <c r="E86" t="inlineStr">
        <is>
          <t>Контракт № 631 - ГКУ НСО ТУАД</t>
        </is>
      </c>
      <c r="F86" t="inlineStr">
        <is>
          <t>День</t>
        </is>
      </c>
      <c r="AC86" s="11" t="n">
        <v>0.41152</v>
      </c>
      <c r="AD86" s="11" t="n">
        <v>8</v>
      </c>
      <c r="AE86" s="11" t="n">
        <v>7.48333</v>
      </c>
      <c r="AF86" s="11" t="n">
        <v>8</v>
      </c>
      <c r="AG86" s="11" t="n">
        <v>5.88852</v>
      </c>
      <c r="AK86" s="11" t="n">
        <v>5</v>
      </c>
      <c r="AL86" s="11" t="n">
        <v>6.03333</v>
      </c>
      <c r="AM86" s="9">
        <f>COUNT(H86:AL86)</f>
        <v/>
      </c>
      <c r="AT86" s="9">
        <f>SUM(H86:AL86)</f>
        <v/>
      </c>
      <c r="AV86" s="9">
        <f>SUM(H86,I86,J86,K86,L86,M86,N86,O86,T86,U86,AA86,AB86,AH86,AI86)</f>
        <v/>
      </c>
    </row>
    <row r="87">
      <c r="A87" t="n">
        <v>81</v>
      </c>
      <c r="B87" t="inlineStr">
        <is>
          <t>Гальчин Александр Александрович</t>
        </is>
      </c>
      <c r="C87" t="inlineStr">
        <is>
          <t>Группа содержания</t>
        </is>
      </c>
      <c r="D87" t="inlineStr">
        <is>
          <t>Монтажник по обслуживанию ИТС комплексов</t>
        </is>
      </c>
      <c r="E87" t="inlineStr">
        <is>
          <t>Контракт № 630 - ГКУ НСО ТУАД</t>
        </is>
      </c>
      <c r="F87" t="inlineStr">
        <is>
          <t>День</t>
        </is>
      </c>
      <c r="AM87" s="9">
        <f>COUNT(H87:AL87)</f>
        <v/>
      </c>
      <c r="AT87" s="9">
        <f>SUM(H87:AL87)</f>
        <v/>
      </c>
      <c r="AV87" s="9">
        <f>SUM(H87,I87,J87,K87,L87,M87,N87,O87,T87,U87,AA87,AB87,AH87,AI87)</f>
        <v/>
      </c>
    </row>
    <row r="88">
      <c r="A88" t="n">
        <v>82</v>
      </c>
      <c r="B88" t="inlineStr">
        <is>
          <t>Гальчин Александр Александрович</t>
        </is>
      </c>
      <c r="C88" t="inlineStr">
        <is>
          <t>Группа содержания</t>
        </is>
      </c>
      <c r="D88" t="inlineStr">
        <is>
          <t>Монтажник по обслуживанию ИТС комплексов</t>
        </is>
      </c>
      <c r="E88" t="inlineStr">
        <is>
          <t>Контракт № 579 - ООО Восток-М</t>
        </is>
      </c>
      <c r="F88" t="inlineStr">
        <is>
          <t>День</t>
        </is>
      </c>
      <c r="AM88" s="9">
        <f>COUNT(H88:AL88)</f>
        <v/>
      </c>
      <c r="AT88" s="9">
        <f>SUM(H88:AL88)</f>
        <v/>
      </c>
      <c r="AV88" s="9">
        <f>SUM(H88,I88,J88,K88,L88,M88,N88,O88,T88,U88,AA88,AB88,AH88,AI88)</f>
        <v/>
      </c>
    </row>
    <row r="89" ht="15.75" customHeight="1" s="1">
      <c r="A89" t="n">
        <v>83</v>
      </c>
      <c r="B89" t="inlineStr">
        <is>
          <t>Гальчин Александр Александрович</t>
        </is>
      </c>
      <c r="C89" t="inlineStr">
        <is>
          <t>Группа содержания</t>
        </is>
      </c>
      <c r="D89" t="inlineStr">
        <is>
          <t>Монтажник по обслуживанию ИТС комплексов</t>
        </is>
      </c>
      <c r="E89" t="inlineStr">
        <is>
          <t>Контракт № 632 - ГКУ НСО ТУАД</t>
        </is>
      </c>
      <c r="F89" t="inlineStr">
        <is>
          <t>День</t>
        </is>
      </c>
      <c r="AJ89" s="11" t="n">
        <v>7.16667</v>
      </c>
      <c r="AL89" s="11" t="n">
        <v>11.35</v>
      </c>
      <c r="AM89" s="9">
        <f>COUNT(H89:AL89)</f>
        <v/>
      </c>
      <c r="AT89" s="9">
        <f>SUM(H89:AL89)</f>
        <v/>
      </c>
      <c r="AV89" s="9">
        <f>SUM(H89,I89,J89,K89,L89,M89,N89,O89,T89,U89,AA89,AB89,AH89,AI89)</f>
        <v/>
      </c>
    </row>
    <row r="90">
      <c r="A90" t="n">
        <v>84</v>
      </c>
      <c r="B90" t="inlineStr">
        <is>
          <t>Гальчин Александр Александрович</t>
        </is>
      </c>
      <c r="C90" t="inlineStr">
        <is>
          <t>Группа содержания</t>
        </is>
      </c>
      <c r="D90" t="inlineStr">
        <is>
          <t>Монтажник по обслуживанию ИТС комплексов</t>
        </is>
      </c>
      <c r="E90" t="inlineStr">
        <is>
          <t>Контракт № 633 - ПАО Ростелеком Красноярск</t>
        </is>
      </c>
      <c r="F90" t="inlineStr">
        <is>
          <t>День</t>
        </is>
      </c>
      <c r="AM90" s="9">
        <f>COUNT(H90:AL90)</f>
        <v/>
      </c>
      <c r="AT90" s="9">
        <f>SUM(H90:AL90)</f>
        <v/>
      </c>
      <c r="AV90" s="9">
        <f>SUM(H90,I90,J90,K90,L90,M90,N90,O90,T90,U90,AA90,AB90,AH90,AI90)</f>
        <v/>
      </c>
    </row>
    <row r="91">
      <c r="A91" s="9" t="n">
        <v>85</v>
      </c>
      <c r="B91" s="9" t="inlineStr">
        <is>
          <t>Гальчин Александр Александрович</t>
        </is>
      </c>
      <c r="C91" s="9" t="inlineStr">
        <is>
          <t>Группа содержания</t>
        </is>
      </c>
      <c r="D91" s="9" t="inlineStr">
        <is>
          <t>Монтажник по обслуживанию ИТС комплексов</t>
        </is>
      </c>
      <c r="E91" s="9" t="inlineStr">
        <is>
          <t>ИТОГО:</t>
        </is>
      </c>
      <c r="F91" s="9" t="n"/>
      <c r="G91" s="9" t="n"/>
      <c r="H91" s="9" t="n">
        <v>0</v>
      </c>
      <c r="I91" s="9" t="n">
        <v>0</v>
      </c>
      <c r="J91" s="9" t="n">
        <v>0</v>
      </c>
      <c r="K91" s="9" t="n">
        <v>0</v>
      </c>
      <c r="L91" s="9" t="n">
        <v>0</v>
      </c>
      <c r="M91" s="9" t="n">
        <v>0</v>
      </c>
      <c r="N91" s="9" t="n">
        <v>0</v>
      </c>
      <c r="O91" s="9" t="n">
        <v>0</v>
      </c>
      <c r="P91" s="9" t="n">
        <v>8</v>
      </c>
      <c r="Q91" s="9" t="n">
        <v>8</v>
      </c>
      <c r="R91" s="9" t="n">
        <v>8</v>
      </c>
      <c r="S91" s="9" t="n">
        <v>8</v>
      </c>
      <c r="T91" s="9" t="n">
        <v>0</v>
      </c>
      <c r="U91" s="9" t="n">
        <v>0</v>
      </c>
      <c r="V91" s="9" t="n">
        <v>8</v>
      </c>
      <c r="W91" s="9" t="n">
        <v>8</v>
      </c>
      <c r="X91" s="9" t="n">
        <v>8</v>
      </c>
      <c r="Y91" s="9" t="n">
        <v>8</v>
      </c>
      <c r="Z91" s="9" t="n">
        <v>8</v>
      </c>
      <c r="AA91" s="9" t="n">
        <v>0</v>
      </c>
      <c r="AB91" s="9" t="n">
        <v>0</v>
      </c>
      <c r="AC91" s="9" t="n">
        <v>8</v>
      </c>
      <c r="AD91" s="9" t="n">
        <v>8</v>
      </c>
      <c r="AE91" s="9" t="n">
        <v>8</v>
      </c>
      <c r="AF91" s="9" t="n">
        <v>8</v>
      </c>
      <c r="AG91" s="9" t="n">
        <v>8</v>
      </c>
      <c r="AH91" s="9" t="n">
        <v>0</v>
      </c>
      <c r="AI91" s="9" t="n">
        <v>0</v>
      </c>
      <c r="AJ91" s="9" t="n">
        <v>8</v>
      </c>
      <c r="AK91" s="9" t="n">
        <v>8</v>
      </c>
      <c r="AL91" s="9" t="n">
        <v>8</v>
      </c>
      <c r="AM91" s="9">
        <f>COUNT(IF(SUM(H75,H76,H74,H73)&gt;0,1,"FALSE"),IF(SUM(I73,I74,I77,I75,I76)&gt;0,1,"FALSE"),IF(SUM(J75,J76,J74,J73,J77)&gt;0,1,"FALSE"),IF(SUM(K73,K76,K77,K75,K74)&gt;0,1,"FALSE"),IF(SUM(L74,L77,L73,L76,L75)&gt;0,1,"FALSE"),IF(SUM(M74,M76,M75,M77,M73)&gt;0,1,"FALSE"),IF(SUM(N74,N75,N76,N73,N77)&gt;0,1,"FALSE"),IF(SUM(O75,O77,O73,O76,O74)&gt;0,1,"FALSE"),IF(SUM(P77,P80,P76,P79,P81,P78,P73,P74,P75)&gt;0,1,"FALSE"),IF(SUM(Q76,Q73,Q81,Q75,Q77,Q79,Q74,Q78,Q80)&gt;0,1,"FALSE"),IF(SUM(R83,R80,R73,R79,R82,R78,R84,R74,R75,R76,R81,R77)&gt;0,1,"FALSE"),IF(SUM(S73,S79,S78,S81,S74,S80,S75,S84,S76,S82,S83,S77)&gt;0,1,"FALSE"),IF(SUM(T75,T83,T84,T73,T81,T82,T74,T77,T78,T80,T79,T76)&gt;0,1,"FALSE"),IF(SUM(U82,U78,U74,U84,U76,U80,U73,U75,U77,U81,U83,U79)&gt;0,1,"FALSE"),IF(SUM(V78,V81,V83,V74,V73,V82,V75,V80,V79,V76,V84)&gt;0,1,"FALSE"),IF(SUM(W76,W82,W79,W73,W74,W84,W85,W80,W83,W75,W81,W77,W78)&gt;0,1,"FALSE"),IF(SUM(X87,X78,X76,X77,X84,X80,X86,X82,X83,X88,X81,X79,X73,X74,X75)&gt;0,1,"FALSE"),IF(SUM(Y86,Y88,Y81,Y82,Y75,Y83,Y87,Y74,Y78,Y79,Y80,Y77,Y84,Y76,Y73)&gt;0,1,"FALSE"),IF(SUM(Z81,Z82,Z77,Z76,Z88,Z84,Z87,Z75,Z78,Z79,Z86,Z83,Z73,Z74,Z80)&gt;0,1,"FALSE"),IF(SUM(AA81,AA75,AA83,AA87,AA79,AA84,AA76,AA78,AA88,AA74,AA73,AA82,AA80,AA86,AA77)&gt;0,1,"FALSE"),IF(SUM(AB84,AB79,AB77,AB87,AB80,AB75,AB82,AB76,AB73,AB78,AB86,AB88,AB83,AB81,AB74)&gt;0,1,"FALSE"),IF(SUM(AC81,AC79,AC87,AC83,AC86,AC84,AC75,AC82,AC85,AC80,AC88,AC76,AC73,AC74,AC78,AC77)&gt;0,1,"FALSE"),IF(SUM(AD87,AD88,AD78,AD73,AD75,AD81,AD79,AD86,AD74,AD76,AD77,AD80,AD84,AD82)&gt;0,1,"FALSE"),IF(SUM(AE73,AE84,AE75,AE78,AE80,AE81,AE74,AE79,AE88,AE89,AE86,AE82,AE87,AE76)&gt;0,1,"FALSE"),IF(SUM(AF78,AF86,AF82,AF89,AF76,AF81,AF84,AF90,AF73,AF79,AF74,AF75,AF87,AF80,AF88)&gt;0,1,"FALSE"),IF(SUM(AG82,AG78,AG84,AG81,AG74,AG88,AG89,AG80,AG79,AG90,AG75,AG86,AG87,AG73,AG76)&gt;0,1,"FALSE"),IF(SUM(AH79,AH75,AH74,AH84,AH78,AH89,AH82,AH86,AH88,AH87,AH73,AH90,AH80,AH81,AH76)&gt;0,1,"FALSE"),IF(SUM(AI90,AI88,AI75,AI82,AI84,AI73,AI81,AI76,AI78,AI79,AI87,AI80,AI74,AI89,AI86)&gt;0,1,"FALSE"),IF(SUM(AJ81,AJ75,AJ78,AJ84,AJ80,AJ74,AJ86,AJ82,AJ79,AJ88,AJ90,AJ89,AJ87,AJ73,AJ76)&gt;0,1,"FALSE"),IF(SUM(AK88,AK75,AK87,AK76,AK78,AK82,AK86,AK84,AK90,AK73,AK89,AK74,AK81,AK79,AK80)&gt;0,1,"FALSE"),IF(SUM(AL88,AL80,AL81,AL76,AL86,AL89,AL79,AL82,AL75,AL90,AL74,AL87,AL73,AL78,AL84)&gt;0,1,"FALSE"))</f>
        <v/>
      </c>
      <c r="AN91" s="9" t="n"/>
      <c r="AO91" s="9">
        <f>MAX(AO73:AO90)</f>
        <v/>
      </c>
      <c r="AP91" s="9">
        <f>MAX(AP73:AP90)</f>
        <v/>
      </c>
      <c r="AQ91" s="9">
        <f>MAX(AQ73:AQ90)</f>
        <v/>
      </c>
      <c r="AR91" s="9">
        <f>MAX(AR73:AR90)</f>
        <v/>
      </c>
      <c r="AS91" s="9">
        <f>SUM(AS73:AS90)</f>
        <v/>
      </c>
      <c r="AT91" s="9">
        <f>SUM(AT73:AT90)</f>
        <v/>
      </c>
      <c r="AU91" s="9">
        <f>SUM(AU73:AU90)</f>
        <v/>
      </c>
      <c r="AV91" s="9">
        <f>SUM(AV73:AV90)</f>
        <v/>
      </c>
      <c r="AW91" s="9">
        <f>SUM(AW73:AW90)</f>
        <v/>
      </c>
    </row>
    <row r="92">
      <c r="A92" t="n">
        <v>86</v>
      </c>
      <c r="B92" t="inlineStr">
        <is>
          <t>Некипелов Егор Андреевич</t>
        </is>
      </c>
      <c r="C92" t="inlineStr">
        <is>
          <t>Группа строительства</t>
        </is>
      </c>
      <c r="D92" t="inlineStr">
        <is>
          <t>Ведущий инженер</t>
        </is>
      </c>
      <c r="E92" t="inlineStr">
        <is>
          <t>Общехозяйственный</t>
        </is>
      </c>
      <c r="F92" t="inlineStr">
        <is>
          <t>День</t>
        </is>
      </c>
      <c r="H92" t="inlineStr">
        <is>
          <t>В</t>
        </is>
      </c>
      <c r="I92" t="inlineStr">
        <is>
          <t>В</t>
        </is>
      </c>
      <c r="J92" t="inlineStr">
        <is>
          <t>В</t>
        </is>
      </c>
      <c r="K92" t="inlineStr">
        <is>
          <t>В</t>
        </is>
      </c>
      <c r="L92" t="inlineStr">
        <is>
          <t>В</t>
        </is>
      </c>
      <c r="M92" t="inlineStr">
        <is>
          <t>В</t>
        </is>
      </c>
      <c r="N92" t="inlineStr">
        <is>
          <t>В</t>
        </is>
      </c>
      <c r="O92" t="inlineStr">
        <is>
          <t>В</t>
        </is>
      </c>
      <c r="P92" t="n">
        <v>8</v>
      </c>
      <c r="Q92" t="n">
        <v>8</v>
      </c>
      <c r="R92" t="n">
        <v>1.38333</v>
      </c>
      <c r="S92" t="n">
        <v>0.1</v>
      </c>
      <c r="T92" t="inlineStr">
        <is>
          <t>В</t>
        </is>
      </c>
      <c r="U92" t="inlineStr">
        <is>
          <t>В</t>
        </is>
      </c>
      <c r="V92" t="n">
        <v>6.43333</v>
      </c>
      <c r="W92" t="n">
        <v>8</v>
      </c>
      <c r="X92" t="n">
        <v>8</v>
      </c>
      <c r="Y92" t="n">
        <v>1.58333</v>
      </c>
      <c r="Z92" t="n">
        <v>0.66667</v>
      </c>
      <c r="AA92" t="inlineStr">
        <is>
          <t>В</t>
        </is>
      </c>
      <c r="AB92" t="inlineStr">
        <is>
          <t>В</t>
        </is>
      </c>
      <c r="AM92" s="9">
        <f>COUNT(H92:AL92)</f>
        <v/>
      </c>
      <c r="AO92" s="9">
        <f>COUNTIF(H92:AL92,"О")</f>
        <v/>
      </c>
      <c r="AP92" s="9">
        <f>COUNTIF(H92:AL92,"От")</f>
        <v/>
      </c>
      <c r="AQ92" s="9">
        <f>COUNTIF(H92:AL92,"Б")</f>
        <v/>
      </c>
      <c r="AR92" s="9">
        <f>COUNTIF(H92:AL92,"Н")</f>
        <v/>
      </c>
      <c r="AT92" s="9">
        <f>SUM(H92:AL92)</f>
        <v/>
      </c>
      <c r="AV92" s="9">
        <f>SUM(H92,I92,J92,K92,L92,M92,N92,O92,T92,U92,AA92,AB92,AH92,AI92)</f>
        <v/>
      </c>
    </row>
    <row r="93" ht="15.75" customHeight="1" s="1">
      <c r="A93" t="n">
        <v>87</v>
      </c>
      <c r="B93" t="inlineStr">
        <is>
          <t>Некипелов Егор Андреевич</t>
        </is>
      </c>
      <c r="C93" t="inlineStr">
        <is>
          <t>Группа строительства</t>
        </is>
      </c>
      <c r="D93" t="inlineStr">
        <is>
          <t>Ведущий инженер</t>
        </is>
      </c>
      <c r="E93" t="inlineStr">
        <is>
          <t>Контракт № 517 - Маслянинское ДРСУ/АПВГК</t>
        </is>
      </c>
      <c r="F93" t="inlineStr">
        <is>
          <t>День</t>
        </is>
      </c>
      <c r="R93" s="11" t="n">
        <v>3.3</v>
      </c>
      <c r="AM93" s="9">
        <f>COUNT(H93:AL93)</f>
        <v/>
      </c>
      <c r="AT93" s="9">
        <f>SUM(H93:AL93)</f>
        <v/>
      </c>
      <c r="AV93" s="9">
        <f>SUM(H93,I93,J93,K93,L93,M93,N93,O93,T93,U93,AA93,AB93,AH93,AI93)</f>
        <v/>
      </c>
    </row>
    <row r="94" ht="15.75" customHeight="1" s="1">
      <c r="A94" t="n">
        <v>88</v>
      </c>
      <c r="B94" t="inlineStr">
        <is>
          <t>Некипелов Егор Андреевич</t>
        </is>
      </c>
      <c r="C94" t="inlineStr">
        <is>
          <t>Группа строительства</t>
        </is>
      </c>
      <c r="D94" t="inlineStr">
        <is>
          <t>Ведущий инженер</t>
        </is>
      </c>
      <c r="E94" t="inlineStr">
        <is>
          <t>Контракт № 511 - ГКУ НСО ТУАД</t>
        </is>
      </c>
      <c r="F94" t="inlineStr">
        <is>
          <t>День</t>
        </is>
      </c>
      <c r="R94" s="11" t="n">
        <v>3.31667</v>
      </c>
      <c r="V94" s="11" t="n">
        <v>1.56667</v>
      </c>
      <c r="AM94" s="9">
        <f>COUNT(H94:AL94)</f>
        <v/>
      </c>
      <c r="AT94" s="9">
        <f>SUM(H94:AL94)</f>
        <v/>
      </c>
      <c r="AV94" s="9">
        <f>SUM(H94,I94,J94,K94,L94,M94,N94,O94,T94,U94,AA94,AB94,AH94,AI94)</f>
        <v/>
      </c>
    </row>
    <row r="95" ht="15.75" customHeight="1" s="1">
      <c r="A95" t="n">
        <v>89</v>
      </c>
      <c r="B95" t="inlineStr">
        <is>
          <t>Некипелов Егор Андреевич</t>
        </is>
      </c>
      <c r="C95" t="inlineStr">
        <is>
          <t>Группа строительства</t>
        </is>
      </c>
      <c r="D95" t="inlineStr">
        <is>
          <t>Ведущий инженер</t>
        </is>
      </c>
      <c r="E95" t="inlineStr">
        <is>
          <t>Контракт № 512 - ГКУ НСО ТУАД</t>
        </is>
      </c>
      <c r="F95" t="inlineStr">
        <is>
          <t>День</t>
        </is>
      </c>
      <c r="S95" s="11" t="n">
        <v>7.9</v>
      </c>
      <c r="Z95" s="11" t="n">
        <v>7.33333</v>
      </c>
      <c r="AM95" s="9">
        <f>COUNT(H95:AL95)</f>
        <v/>
      </c>
      <c r="AT95" s="9">
        <f>SUM(H95:AL95)</f>
        <v/>
      </c>
      <c r="AV95" s="9">
        <f>SUM(H95,I95,J95,K95,L95,M95,N95,O95,T95,U95,AA95,AB95,AH95,AI95)</f>
        <v/>
      </c>
    </row>
    <row r="96" ht="15.75" customHeight="1" s="1">
      <c r="A96" t="n">
        <v>90</v>
      </c>
      <c r="B96" t="inlineStr">
        <is>
          <t>Некипелов Егор Андреевич</t>
        </is>
      </c>
      <c r="C96" t="inlineStr">
        <is>
          <t>Группа строительства</t>
        </is>
      </c>
      <c r="D96" t="inlineStr">
        <is>
          <t>Ведущий инженер</t>
        </is>
      </c>
      <c r="E96" t="inlineStr">
        <is>
          <t>Контракт № 630 - ГКУ НСО ТУАД</t>
        </is>
      </c>
      <c r="F96" t="inlineStr">
        <is>
          <t>День</t>
        </is>
      </c>
      <c r="Y96" s="11" t="n">
        <v>6.41667</v>
      </c>
      <c r="Z96" s="11" t="n"/>
      <c r="AM96" s="9">
        <f>COUNT(H96:AL96)</f>
        <v/>
      </c>
      <c r="AT96" s="9">
        <f>SUM(H96:AL96)</f>
        <v/>
      </c>
      <c r="AV96" s="9">
        <f>SUM(H96,I96,J96,K96,L96,M96,N96,O96,T96,U96,AA96,AB96,AH96,AI96)</f>
        <v/>
      </c>
    </row>
    <row r="97" ht="15.75" customHeight="1" s="1">
      <c r="A97" t="n">
        <v>91</v>
      </c>
      <c r="B97" t="inlineStr">
        <is>
          <t>Некипелов Егор Андреевич</t>
        </is>
      </c>
      <c r="C97" t="inlineStr">
        <is>
          <t>Группа строительства</t>
        </is>
      </c>
      <c r="D97" t="inlineStr">
        <is>
          <t>Ведущий инженер</t>
        </is>
      </c>
      <c r="E97" t="inlineStr">
        <is>
          <t>Контракт № 517 - Маслянинское ДРСУ/АПВГК</t>
        </is>
      </c>
      <c r="F97" t="inlineStr">
        <is>
          <t>День</t>
        </is>
      </c>
      <c r="L97" s="11" t="n">
        <v>6</v>
      </c>
      <c r="AM97" s="9">
        <f>COUNT(H97:AL97)</f>
        <v/>
      </c>
      <c r="AT97" s="9">
        <f>SUM(H97:AL97)</f>
        <v/>
      </c>
      <c r="AV97" s="9">
        <f>SUM(H97,I97,J97,K97,L97,M97,N97,O97,T97,U97,AA97,AB97,AH97,AI97)</f>
        <v/>
      </c>
    </row>
    <row r="98" ht="15.75" customHeight="1" s="1">
      <c r="A98" t="n">
        <v>92</v>
      </c>
      <c r="B98" t="inlineStr">
        <is>
          <t>Некипелов Егор Андреевич</t>
        </is>
      </c>
      <c r="C98" t="inlineStr">
        <is>
          <t>Группа строительства</t>
        </is>
      </c>
      <c r="D98" t="inlineStr">
        <is>
          <t>Ведущий инженер</t>
        </is>
      </c>
      <c r="E98" t="inlineStr">
        <is>
          <t>Контракт № 625 - Нижний Новгород</t>
        </is>
      </c>
      <c r="F98" t="inlineStr">
        <is>
          <t>День</t>
        </is>
      </c>
      <c r="AH98" s="11" t="n">
        <v>8</v>
      </c>
      <c r="AI98" s="11" t="n">
        <v>9</v>
      </c>
      <c r="AM98" s="9">
        <f>COUNT(H98:AL98)</f>
        <v/>
      </c>
      <c r="AT98" s="9">
        <f>SUM(H98:AL98)</f>
        <v/>
      </c>
      <c r="AV98" s="9">
        <f>SUM(H98,I98,J98,K98,L98,M98,N98,O98,T98,U98,AA98,AB98,AH98,AI98)</f>
        <v/>
      </c>
    </row>
    <row r="99" ht="15.75" customHeight="1" s="1">
      <c r="A99" t="n">
        <v>93</v>
      </c>
      <c r="B99" t="inlineStr">
        <is>
          <t>Некипелов Егор Андреевич</t>
        </is>
      </c>
      <c r="C99" t="inlineStr">
        <is>
          <t>Группа строительства</t>
        </is>
      </c>
      <c r="D99" t="inlineStr">
        <is>
          <t>Ведущий инженер</t>
        </is>
      </c>
      <c r="E99" t="inlineStr">
        <is>
          <t>Контракт № 625 - Нижний Новгород</t>
        </is>
      </c>
      <c r="F99" t="inlineStr">
        <is>
          <t>День</t>
        </is>
      </c>
      <c r="G99" t="inlineStr">
        <is>
          <t>К-ка</t>
        </is>
      </c>
      <c r="AD99" s="11" t="n">
        <v>8</v>
      </c>
      <c r="AE99" s="11" t="n">
        <v>8</v>
      </c>
      <c r="AF99" s="11" t="n">
        <v>8</v>
      </c>
      <c r="AG99" s="11" t="n">
        <v>8</v>
      </c>
      <c r="AH99" s="11" t="inlineStr">
        <is>
          <t>В</t>
        </is>
      </c>
      <c r="AI99" s="11" t="inlineStr">
        <is>
          <t>В</t>
        </is>
      </c>
      <c r="AJ99" s="11" t="n">
        <v>8</v>
      </c>
      <c r="AK99" s="11" t="n">
        <v>8</v>
      </c>
      <c r="AL99" s="11" t="n">
        <v>8</v>
      </c>
      <c r="AM99" s="9">
        <f>SUM(H99:AL99)/8</f>
        <v/>
      </c>
      <c r="AS99" s="9">
        <f>COUNTIF(H99:AL99,"В")+SUM(H99:AL99)/8</f>
        <v/>
      </c>
      <c r="AT99" s="9">
        <f>SUM(H99:AL99)</f>
        <v/>
      </c>
    </row>
    <row r="100">
      <c r="A100" s="9" t="n">
        <v>94</v>
      </c>
      <c r="B100" s="9" t="inlineStr">
        <is>
          <t>Некипелов Егор Андреевич</t>
        </is>
      </c>
      <c r="C100" s="9" t="inlineStr">
        <is>
          <t>Группа строительства</t>
        </is>
      </c>
      <c r="D100" s="9" t="inlineStr">
        <is>
          <t>Ведущий инженер</t>
        </is>
      </c>
      <c r="E100" s="9" t="inlineStr">
        <is>
          <t>ИТОГО:</t>
        </is>
      </c>
      <c r="F100" s="9" t="n"/>
      <c r="G100" s="9" t="n"/>
      <c r="H100" s="9" t="n">
        <v>0</v>
      </c>
      <c r="I100" s="9" t="n">
        <v>0</v>
      </c>
      <c r="J100" s="9" t="n">
        <v>0</v>
      </c>
      <c r="K100" s="9" t="n">
        <v>0</v>
      </c>
      <c r="L100" s="9" t="n">
        <v>6</v>
      </c>
      <c r="M100" s="9" t="n">
        <v>0</v>
      </c>
      <c r="N100" s="9" t="n">
        <v>0</v>
      </c>
      <c r="O100" s="9" t="n">
        <v>0</v>
      </c>
      <c r="P100" s="9" t="n">
        <v>8</v>
      </c>
      <c r="Q100" s="9" t="n">
        <v>8</v>
      </c>
      <c r="R100" s="9" t="n">
        <v>8</v>
      </c>
      <c r="S100" s="9" t="n">
        <v>8</v>
      </c>
      <c r="T100" s="9" t="n">
        <v>0</v>
      </c>
      <c r="U100" s="9" t="n">
        <v>0</v>
      </c>
      <c r="V100" s="9" t="n">
        <v>8</v>
      </c>
      <c r="W100" s="9" t="n">
        <v>8</v>
      </c>
      <c r="X100" s="9" t="n">
        <v>8</v>
      </c>
      <c r="Y100" s="9" t="n">
        <v>8</v>
      </c>
      <c r="Z100" s="9" t="n">
        <v>8</v>
      </c>
      <c r="AA100" s="9" t="n">
        <v>0</v>
      </c>
      <c r="AB100" s="9" t="n">
        <v>0</v>
      </c>
      <c r="AC100" s="9" t="n"/>
      <c r="AD100" s="9" t="n">
        <v>8</v>
      </c>
      <c r="AE100" s="9" t="n">
        <v>8</v>
      </c>
      <c r="AF100" s="9" t="n">
        <v>8</v>
      </c>
      <c r="AG100" s="9" t="n">
        <v>8</v>
      </c>
      <c r="AH100" s="9" t="n">
        <v>8</v>
      </c>
      <c r="AI100" s="9" t="n">
        <v>9</v>
      </c>
      <c r="AJ100" s="9" t="n">
        <v>8</v>
      </c>
      <c r="AK100" s="9" t="n">
        <v>8</v>
      </c>
      <c r="AL100" s="9" t="n">
        <v>8</v>
      </c>
      <c r="AM100" s="9">
        <f>COUNT(IF(SUM(H92)&gt;0,1,"FALSE"),IF(SUM(I92)&gt;0,1,"FALSE"),IF(SUM(J92)&gt;0,1,"FALSE"),IF(SUM(K92)&gt;0,1,"FALSE"),IF(SUM(L97,L92)&gt;0,1,"FALSE"),IF(SUM(M92)&gt;0,1,"FALSE"),IF(SUM(N92)&gt;0,1,"FALSE"),IF(SUM(O92)&gt;0,1,"FALSE"),IF(SUM(P92)&gt;0,1,"FALSE"),IF(SUM(Q92)&gt;0,1,"FALSE"),IF(SUM(R94,R93,R92)&gt;0,1,"FALSE"),IF(SUM(S92,S95)&gt;0,1,"FALSE"),IF(SUM(T92,T95)&gt;0,1,"FALSE"),IF(SUM(U95,U92)&gt;0,1,"FALSE"),IF(SUM(V94,V92)&gt;0,1,"FALSE"),IF(SUM(W92)&gt;0,1,"FALSE"),IF(SUM(X92)&gt;0,1,"FALSE"),IF(SUM(Y92,Y96)&gt;0,1,"FALSE"),IF(SUM(Z95,Z92,Z96)&gt;0,1,"FALSE"),IF(SUM(AA92)&gt;0,1,"FALSE"),IF(SUM(AB92)&gt;0,1,"FALSE"),IF(SUM(AH99,AH98)&gt;0,1,"FALSE"),IF(SUM(AI99,AI98)&gt;0,1,"FALSE"),IF(SUM(AD99)&gt;0,1,"FALSE"),IF(SUM(AE99)&gt;0,1,"FALSE"),IF(SUM(AF99)&gt;0,1,"FALSE"),IF(SUM(AG99)&gt;0,1,"FALSE"),IF(SUM(AJ99)&gt;0,1,"FALSE"),IF(SUM(AK99)&gt;0,1,"FALSE"),IF(SUM(AL99)&gt;0,1,"FALSE"))</f>
        <v/>
      </c>
      <c r="AN100" s="9" t="n"/>
      <c r="AO100" s="9">
        <f>MAX(AO92:AO99)</f>
        <v/>
      </c>
      <c r="AP100" s="9">
        <f>MAX(AP92:AP99)</f>
        <v/>
      </c>
      <c r="AQ100" s="9">
        <f>MAX(AQ92:AQ99)</f>
        <v/>
      </c>
      <c r="AR100" s="9">
        <f>MAX(AR92:AR99)</f>
        <v/>
      </c>
      <c r="AS100" s="9">
        <f>SUM(AS92:AS99)</f>
        <v/>
      </c>
      <c r="AT100" s="9">
        <f>SUM(AT92:AT99)</f>
        <v/>
      </c>
      <c r="AU100" s="9">
        <f>SUM(AU92:AU99)</f>
        <v/>
      </c>
      <c r="AV100" s="9">
        <f>SUM(AV92:AV99)</f>
        <v/>
      </c>
      <c r="AW100" s="9">
        <f>SUM(AW92:AW99)</f>
        <v/>
      </c>
    </row>
    <row r="101">
      <c r="A101" t="n">
        <v>95</v>
      </c>
      <c r="B101" t="inlineStr">
        <is>
          <t>Пименов Александр Николаевич</t>
        </is>
      </c>
      <c r="C101" t="inlineStr">
        <is>
          <t>Группа содержания</t>
        </is>
      </c>
      <c r="D101" t="inlineStr">
        <is>
          <t>Руководитель группы</t>
        </is>
      </c>
      <c r="E101" t="inlineStr">
        <is>
          <t>Общехозяйственный</t>
        </is>
      </c>
      <c r="F101" t="inlineStr">
        <is>
          <t>День</t>
        </is>
      </c>
      <c r="H101" t="inlineStr">
        <is>
          <t>В</t>
        </is>
      </c>
      <c r="I101" t="inlineStr">
        <is>
          <t>В</t>
        </is>
      </c>
      <c r="J101" t="inlineStr">
        <is>
          <t>В</t>
        </is>
      </c>
      <c r="K101" t="inlineStr">
        <is>
          <t>В</t>
        </is>
      </c>
      <c r="L101" t="inlineStr">
        <is>
          <t>В</t>
        </is>
      </c>
      <c r="M101" t="inlineStr">
        <is>
          <t>В</t>
        </is>
      </c>
      <c r="N101" t="inlineStr">
        <is>
          <t>В</t>
        </is>
      </c>
      <c r="O101" t="inlineStr">
        <is>
          <t>В</t>
        </is>
      </c>
      <c r="P101" t="n">
        <v>8</v>
      </c>
      <c r="Q101" t="n">
        <v>8</v>
      </c>
      <c r="R101" t="n">
        <v>8</v>
      </c>
      <c r="S101" t="n">
        <v>8</v>
      </c>
      <c r="T101" t="inlineStr">
        <is>
          <t>В</t>
        </is>
      </c>
      <c r="U101" t="inlineStr">
        <is>
          <t>В</t>
        </is>
      </c>
      <c r="V101" t="n">
        <v>8</v>
      </c>
      <c r="W101" t="n">
        <v>8</v>
      </c>
      <c r="X101" t="n">
        <v>8</v>
      </c>
      <c r="Y101" t="n">
        <v>8</v>
      </c>
      <c r="Z101" t="n">
        <v>8</v>
      </c>
      <c r="AA101" t="inlineStr">
        <is>
          <t>В</t>
        </is>
      </c>
      <c r="AB101" t="inlineStr">
        <is>
          <t>В</t>
        </is>
      </c>
      <c r="AC101" t="n">
        <v>8</v>
      </c>
      <c r="AD101" t="n">
        <v>8</v>
      </c>
      <c r="AE101" t="n">
        <v>8</v>
      </c>
      <c r="AF101" t="n">
        <v>8</v>
      </c>
      <c r="AG101" t="n">
        <v>8</v>
      </c>
      <c r="AH101" t="inlineStr">
        <is>
          <t>В</t>
        </is>
      </c>
      <c r="AI101" t="inlineStr">
        <is>
          <t>В</t>
        </is>
      </c>
      <c r="AJ101" t="n">
        <v>8</v>
      </c>
      <c r="AK101" t="n">
        <v>8</v>
      </c>
      <c r="AL101" t="n">
        <v>8</v>
      </c>
      <c r="AM101" s="9">
        <f>COUNT(H101:AL101)</f>
        <v/>
      </c>
      <c r="AO101" s="9">
        <f>COUNTIF(H101:AL101,"О")</f>
        <v/>
      </c>
      <c r="AP101" s="9">
        <f>COUNTIF(H101:AL101,"От")</f>
        <v/>
      </c>
      <c r="AQ101" s="9">
        <f>COUNTIF(H101:AL101,"Б")</f>
        <v/>
      </c>
      <c r="AR101" s="9">
        <f>COUNTIF(H101:AL101,"Н")</f>
        <v/>
      </c>
      <c r="AT101" s="9">
        <f>SUM(H101:AL101)</f>
        <v/>
      </c>
      <c r="AV101" s="9">
        <f>SUM(H101,I101,J101,K101,L101,M101,N101,O101,T101,U101,AA101,AB101,AH101,AI101)</f>
        <v/>
      </c>
    </row>
    <row r="102">
      <c r="A102" t="n">
        <v>96</v>
      </c>
      <c r="B102" t="inlineStr">
        <is>
          <t>Пименов Александр Николаевич</t>
        </is>
      </c>
      <c r="C102" t="inlineStr">
        <is>
          <t>Группа содержания</t>
        </is>
      </c>
      <c r="D102" t="inlineStr">
        <is>
          <t>Руководитель группы</t>
        </is>
      </c>
      <c r="E102" t="inlineStr">
        <is>
          <t>Контракт № 599 - Восток-М</t>
        </is>
      </c>
      <c r="F102" t="inlineStr">
        <is>
          <t>День</t>
        </is>
      </c>
      <c r="AM102" s="9">
        <f>COUNT(H102:AL102)</f>
        <v/>
      </c>
      <c r="AT102" s="9">
        <f>SUM(H102:AL102)</f>
        <v/>
      </c>
      <c r="AV102" s="9">
        <f>SUM(H102,I102,J102,K102,L102,M102,N102,O102,T102,U102,AA102,AB102,AH102,AI102)</f>
        <v/>
      </c>
    </row>
    <row r="103">
      <c r="A103" t="n">
        <v>97</v>
      </c>
      <c r="B103" t="inlineStr">
        <is>
          <t>Пименов Александр Николаевич</t>
        </is>
      </c>
      <c r="C103" t="inlineStr">
        <is>
          <t>Группа содержания</t>
        </is>
      </c>
      <c r="D103" t="inlineStr">
        <is>
          <t>Руководитель группы</t>
        </is>
      </c>
      <c r="E103" t="inlineStr">
        <is>
          <t>Контракт № 585 - ФКУ Сибуправтодор</t>
        </is>
      </c>
      <c r="F103" t="inlineStr">
        <is>
          <t>День</t>
        </is>
      </c>
      <c r="AM103" s="9">
        <f>COUNT(H103:AL103)</f>
        <v/>
      </c>
      <c r="AT103" s="9">
        <f>SUM(H103:AL103)</f>
        <v/>
      </c>
      <c r="AV103" s="9">
        <f>SUM(H103,I103,J103,K103,L103,M103,N103,O103,T103,U103,AA103,AB103,AH103,AI103)</f>
        <v/>
      </c>
    </row>
    <row r="104">
      <c r="A104" t="n">
        <v>98</v>
      </c>
      <c r="B104" t="inlineStr">
        <is>
          <t>Пименов Александр Николаевич</t>
        </is>
      </c>
      <c r="C104" t="inlineStr">
        <is>
          <t>Группа содержания</t>
        </is>
      </c>
      <c r="D104" t="inlineStr">
        <is>
          <t>Руководитель группы</t>
        </is>
      </c>
      <c r="E104" t="inlineStr">
        <is>
          <t>Контракт № 580 - ОГКУ «Томскавтодор»</t>
        </is>
      </c>
      <c r="F104" t="inlineStr">
        <is>
          <t>День</t>
        </is>
      </c>
      <c r="AM104" s="9">
        <f>COUNT(H104:AL104)</f>
        <v/>
      </c>
      <c r="AT104" s="9">
        <f>SUM(H104:AL104)</f>
        <v/>
      </c>
      <c r="AV104" s="9">
        <f>SUM(H104,I104,J104,K104,L104,M104,N104,O104,T104,U104,AA104,AB104,AH104,AI104)</f>
        <v/>
      </c>
    </row>
    <row r="105">
      <c r="A105" t="n">
        <v>99</v>
      </c>
      <c r="B105" t="inlineStr">
        <is>
          <t>Пименов Александр Николаевич</t>
        </is>
      </c>
      <c r="C105" t="inlineStr">
        <is>
          <t>Группа содержания</t>
        </is>
      </c>
      <c r="D105" t="inlineStr">
        <is>
          <t>Руководитель группы</t>
        </is>
      </c>
      <c r="E105" t="inlineStr">
        <is>
          <t>Контракт № 576 - Восток-М</t>
        </is>
      </c>
      <c r="F105" t="inlineStr">
        <is>
          <t>День</t>
        </is>
      </c>
      <c r="AM105" s="9">
        <f>COUNT(H105:AL105)</f>
        <v/>
      </c>
      <c r="AT105" s="9">
        <f>SUM(H105:AL105)</f>
        <v/>
      </c>
      <c r="AV105" s="9">
        <f>SUM(H105,I105,J105,K105,L105,M105,N105,O105,T105,U105,AA105,AB105,AH105,AI105)</f>
        <v/>
      </c>
    </row>
    <row r="106">
      <c r="A106" t="n">
        <v>100</v>
      </c>
      <c r="B106" t="inlineStr">
        <is>
          <t>Пименов Александр Николаевич</t>
        </is>
      </c>
      <c r="C106" t="inlineStr">
        <is>
          <t>Группа содержания</t>
        </is>
      </c>
      <c r="D106" t="inlineStr">
        <is>
          <t>Руководитель группы</t>
        </is>
      </c>
      <c r="E106" t="inlineStr">
        <is>
          <t>Контракт № 512 - ГКУ НСО ТУАД</t>
        </is>
      </c>
      <c r="F106" t="inlineStr">
        <is>
          <t>День</t>
        </is>
      </c>
      <c r="AM106" s="9">
        <f>COUNT(H106:AL106)</f>
        <v/>
      </c>
      <c r="AT106" s="9">
        <f>SUM(H106:AL106)</f>
        <v/>
      </c>
      <c r="AV106" s="9">
        <f>SUM(H106,I106,J106,K106,L106,M106,N106,O106,T106,U106,AA106,AB106,AH106,AI106)</f>
        <v/>
      </c>
    </row>
    <row r="107">
      <c r="A107" t="n">
        <v>101</v>
      </c>
      <c r="B107" t="inlineStr">
        <is>
          <t>Пименов Александр Николаевич</t>
        </is>
      </c>
      <c r="C107" t="inlineStr">
        <is>
          <t>Группа содержания</t>
        </is>
      </c>
      <c r="D107" t="inlineStr">
        <is>
          <t>Руководитель группы</t>
        </is>
      </c>
      <c r="E107" t="inlineStr">
        <is>
          <t>Контракт № 621 - Томскавтодор</t>
        </is>
      </c>
      <c r="F107" t="inlineStr">
        <is>
          <t>День</t>
        </is>
      </c>
      <c r="AM107" s="9">
        <f>COUNT(H107:AL107)</f>
        <v/>
      </c>
      <c r="AT107" s="9">
        <f>SUM(H107:AL107)</f>
        <v/>
      </c>
      <c r="AV107" s="9">
        <f>SUM(H107,I107,J107,K107,L107,M107,N107,O107,T107,U107,AA107,AB107,AH107,AI107)</f>
        <v/>
      </c>
    </row>
    <row r="108">
      <c r="A108" t="n">
        <v>102</v>
      </c>
      <c r="B108" t="inlineStr">
        <is>
          <t>Пименов Александр Николаевич</t>
        </is>
      </c>
      <c r="C108" t="inlineStr">
        <is>
          <t>Группа содержания</t>
        </is>
      </c>
      <c r="D108" t="inlineStr">
        <is>
          <t>Руководитель группы</t>
        </is>
      </c>
      <c r="E108" t="inlineStr">
        <is>
          <t>Контракт № 592 - ООО Восток-М</t>
        </is>
      </c>
      <c r="F108" t="inlineStr">
        <is>
          <t>День</t>
        </is>
      </c>
      <c r="AM108" s="9">
        <f>COUNT(H108:AL108)</f>
        <v/>
      </c>
      <c r="AT108" s="9">
        <f>SUM(H108:AL108)</f>
        <v/>
      </c>
      <c r="AV108" s="9">
        <f>SUM(H108,I108,J108,K108,L108,M108,N108,O108,T108,U108,AA108,AB108,AH108,AI108)</f>
        <v/>
      </c>
    </row>
    <row r="109">
      <c r="A109" t="n">
        <v>103</v>
      </c>
      <c r="B109" t="inlineStr">
        <is>
          <t>Пименов Александр Николаевич</t>
        </is>
      </c>
      <c r="C109" t="inlineStr">
        <is>
          <t>Группа содержания</t>
        </is>
      </c>
      <c r="D109" t="inlineStr">
        <is>
          <t>Руководитель группы</t>
        </is>
      </c>
      <c r="E109" t="inlineStr">
        <is>
          <t>Контракт № 591 - ООО Восток-М</t>
        </is>
      </c>
      <c r="F109" t="inlineStr">
        <is>
          <t>День</t>
        </is>
      </c>
      <c r="AM109" s="9">
        <f>COUNT(H109:AL109)</f>
        <v/>
      </c>
      <c r="AT109" s="9">
        <f>SUM(H109:AL109)</f>
        <v/>
      </c>
      <c r="AV109" s="9">
        <f>SUM(H109,I109,J109,K109,L109,M109,N109,O109,T109,U109,AA109,AB109,AH109,AI109)</f>
        <v/>
      </c>
    </row>
    <row r="110">
      <c r="A110" t="n">
        <v>104</v>
      </c>
      <c r="B110" t="inlineStr">
        <is>
          <t>Пименов Александр Николаевич</t>
        </is>
      </c>
      <c r="C110" t="inlineStr">
        <is>
          <t>Группа содержания</t>
        </is>
      </c>
      <c r="D110" t="inlineStr">
        <is>
          <t>Руководитель группы</t>
        </is>
      </c>
      <c r="E110" t="inlineStr">
        <is>
          <t>Контракт № 511 - ГКУ НСО ТУАД</t>
        </is>
      </c>
      <c r="F110" t="inlineStr">
        <is>
          <t>День</t>
        </is>
      </c>
      <c r="AM110" s="9">
        <f>COUNT(H110:AL110)</f>
        <v/>
      </c>
      <c r="AT110" s="9">
        <f>SUM(H110:AL110)</f>
        <v/>
      </c>
      <c r="AV110" s="9">
        <f>SUM(H110,I110,J110,K110,L110,M110,N110,O110,T110,U110,AA110,AB110,AH110,AI110)</f>
        <v/>
      </c>
    </row>
    <row r="111">
      <c r="A111" t="n">
        <v>105</v>
      </c>
      <c r="B111" t="inlineStr">
        <is>
          <t>Пименов Александр Николаевич</t>
        </is>
      </c>
      <c r="C111" t="inlineStr">
        <is>
          <t>Группа содержания</t>
        </is>
      </c>
      <c r="D111" t="inlineStr">
        <is>
          <t>Руководитель группы</t>
        </is>
      </c>
      <c r="E111" t="inlineStr">
        <is>
          <t>Контракт № 620 - МариинскАвтодор</t>
        </is>
      </c>
      <c r="F111" t="inlineStr">
        <is>
          <t>День</t>
        </is>
      </c>
      <c r="AM111" s="9">
        <f>COUNT(H111:AL111)</f>
        <v/>
      </c>
      <c r="AT111" s="9">
        <f>SUM(H111:AL111)</f>
        <v/>
      </c>
      <c r="AV111" s="9">
        <f>SUM(H111,I111,J111,K111,L111,M111,N111,O111,T111,U111,AA111,AB111,AH111,AI111)</f>
        <v/>
      </c>
    </row>
    <row r="112">
      <c r="A112" t="n">
        <v>106</v>
      </c>
      <c r="B112" t="inlineStr">
        <is>
          <t>Пименов Александр Николаевич</t>
        </is>
      </c>
      <c r="C112" t="inlineStr">
        <is>
          <t>Группа содержания</t>
        </is>
      </c>
      <c r="D112" t="inlineStr">
        <is>
          <t>Руководитель группы</t>
        </is>
      </c>
      <c r="E112" t="inlineStr">
        <is>
          <t>Контракт № 515 - АО МариинскАвтодор</t>
        </is>
      </c>
      <c r="F112" t="inlineStr">
        <is>
          <t>День</t>
        </is>
      </c>
      <c r="AM112" s="9">
        <f>COUNT(H112:AL112)</f>
        <v/>
      </c>
      <c r="AT112" s="9">
        <f>SUM(H112:AL112)</f>
        <v/>
      </c>
      <c r="AV112" s="9">
        <f>SUM(H112,I112,J112,K112,L112,M112,N112,O112,T112,U112,AA112,AB112,AH112,AI112)</f>
        <v/>
      </c>
    </row>
    <row r="113">
      <c r="A113" t="n">
        <v>107</v>
      </c>
      <c r="B113" t="inlineStr">
        <is>
          <t>Пименов Александр Николаевич</t>
        </is>
      </c>
      <c r="C113" t="inlineStr">
        <is>
          <t>Группа содержания</t>
        </is>
      </c>
      <c r="D113" t="inlineStr">
        <is>
          <t>Руководитель группы</t>
        </is>
      </c>
      <c r="E113" t="inlineStr">
        <is>
          <t>Контракт № 513 - ГКУ НСО ТУАД</t>
        </is>
      </c>
      <c r="F113" t="inlineStr">
        <is>
          <t>День</t>
        </is>
      </c>
      <c r="AM113" s="9">
        <f>COUNT(H113:AL113)</f>
        <v/>
      </c>
      <c r="AT113" s="9">
        <f>SUM(H113:AL113)</f>
        <v/>
      </c>
      <c r="AV113" s="9">
        <f>SUM(H113,I113,J113,K113,L113,M113,N113,O113,T113,U113,AA113,AB113,AH113,AI113)</f>
        <v/>
      </c>
    </row>
    <row r="114">
      <c r="A114" t="n">
        <v>108</v>
      </c>
      <c r="B114" t="inlineStr">
        <is>
          <t>Пименов Александр Николаевич</t>
        </is>
      </c>
      <c r="C114" t="inlineStr">
        <is>
          <t>Группа содержания</t>
        </is>
      </c>
      <c r="D114" t="inlineStr">
        <is>
          <t>Руководитель группы</t>
        </is>
      </c>
      <c r="E114" t="inlineStr">
        <is>
          <t>Контракт № 631 - ГКУ НСО ТУАД</t>
        </is>
      </c>
      <c r="F114" t="inlineStr">
        <is>
          <t>День</t>
        </is>
      </c>
      <c r="AM114" s="9">
        <f>COUNT(H114:AL114)</f>
        <v/>
      </c>
      <c r="AT114" s="9">
        <f>SUM(H114:AL114)</f>
        <v/>
      </c>
      <c r="AV114" s="9">
        <f>SUM(H114,I114,J114,K114,L114,M114,N114,O114,T114,U114,AA114,AB114,AH114,AI114)</f>
        <v/>
      </c>
    </row>
    <row r="115">
      <c r="A115" t="n">
        <v>109</v>
      </c>
      <c r="B115" t="inlineStr">
        <is>
          <t>Пименов Александр Николаевич</t>
        </is>
      </c>
      <c r="C115" t="inlineStr">
        <is>
          <t>Группа содержания</t>
        </is>
      </c>
      <c r="D115" t="inlineStr">
        <is>
          <t>Руководитель группы</t>
        </is>
      </c>
      <c r="E115" t="inlineStr">
        <is>
          <t>Контракт № 630 - ГКУ НСО ТУАД</t>
        </is>
      </c>
      <c r="F115" t="inlineStr">
        <is>
          <t>День</t>
        </is>
      </c>
      <c r="AM115" s="9">
        <f>COUNT(H115:AL115)</f>
        <v/>
      </c>
      <c r="AT115" s="9">
        <f>SUM(H115:AL115)</f>
        <v/>
      </c>
      <c r="AV115" s="9">
        <f>SUM(H115,I115,J115,K115,L115,M115,N115,O115,T115,U115,AA115,AB115,AH115,AI115)</f>
        <v/>
      </c>
    </row>
    <row r="116">
      <c r="A116" t="n">
        <v>110</v>
      </c>
      <c r="B116" t="inlineStr">
        <is>
          <t>Пименов Александр Николаевич</t>
        </is>
      </c>
      <c r="C116" t="inlineStr">
        <is>
          <t>Группа содержания</t>
        </is>
      </c>
      <c r="D116" t="inlineStr">
        <is>
          <t>Руководитель группы</t>
        </is>
      </c>
      <c r="E116" t="inlineStr">
        <is>
          <t>Контракт № 579 - ООО Восток-М</t>
        </is>
      </c>
      <c r="F116" t="inlineStr">
        <is>
          <t>День</t>
        </is>
      </c>
      <c r="AM116" s="9">
        <f>COUNT(H116:AL116)</f>
        <v/>
      </c>
      <c r="AT116" s="9">
        <f>SUM(H116:AL116)</f>
        <v/>
      </c>
      <c r="AV116" s="9">
        <f>SUM(H116,I116,J116,K116,L116,M116,N116,O116,T116,U116,AA116,AB116,AH116,AI116)</f>
        <v/>
      </c>
    </row>
    <row r="117">
      <c r="A117" t="n">
        <v>111</v>
      </c>
      <c r="B117" t="inlineStr">
        <is>
          <t>Пименов Александр Николаевич</t>
        </is>
      </c>
      <c r="C117" t="inlineStr">
        <is>
          <t>Группа содержания</t>
        </is>
      </c>
      <c r="D117" t="inlineStr">
        <is>
          <t>Руководитель группы</t>
        </is>
      </c>
      <c r="E117" t="inlineStr">
        <is>
          <t>Контракт № 632 - ГКУ НСО ТУАД</t>
        </is>
      </c>
      <c r="F117" t="inlineStr">
        <is>
          <t>День</t>
        </is>
      </c>
      <c r="AM117" s="9">
        <f>COUNT(H117:AL117)</f>
        <v/>
      </c>
      <c r="AT117" s="9">
        <f>SUM(H117:AL117)</f>
        <v/>
      </c>
      <c r="AV117" s="9">
        <f>SUM(H117,I117,J117,K117,L117,M117,N117,O117,T117,U117,AA117,AB117,AH117,AI117)</f>
        <v/>
      </c>
    </row>
    <row r="118">
      <c r="A118" t="n">
        <v>112</v>
      </c>
      <c r="B118" t="inlineStr">
        <is>
          <t>Пименов Александр Николаевич</t>
        </is>
      </c>
      <c r="C118" t="inlineStr">
        <is>
          <t>Группа содержания</t>
        </is>
      </c>
      <c r="D118" t="inlineStr">
        <is>
          <t>Руководитель группы</t>
        </is>
      </c>
      <c r="E118" t="inlineStr">
        <is>
          <t>Контракт № 633 - ПАО Ростелеком Красноярск</t>
        </is>
      </c>
      <c r="F118" t="inlineStr">
        <is>
          <t>День</t>
        </is>
      </c>
      <c r="AM118" s="9">
        <f>COUNT(H118:AL118)</f>
        <v/>
      </c>
      <c r="AT118" s="9">
        <f>SUM(H118:AL118)</f>
        <v/>
      </c>
      <c r="AV118" s="9">
        <f>SUM(H118,I118,J118,K118,L118,M118,N118,O118,T118,U118,AA118,AB118,AH118,AI118)</f>
        <v/>
      </c>
    </row>
    <row r="119">
      <c r="A119" s="9" t="n">
        <v>113</v>
      </c>
      <c r="B119" s="9" t="inlineStr">
        <is>
          <t>Пименов Александр Николаевич</t>
        </is>
      </c>
      <c r="C119" s="9" t="inlineStr">
        <is>
          <t>Группа содержания</t>
        </is>
      </c>
      <c r="D119" s="9" t="inlineStr">
        <is>
          <t>Руководитель группы</t>
        </is>
      </c>
      <c r="E119" s="9" t="inlineStr">
        <is>
          <t>ИТОГО:</t>
        </is>
      </c>
      <c r="F119" s="9" t="n"/>
      <c r="G119" s="9" t="n"/>
      <c r="H119" s="9" t="n">
        <v>0</v>
      </c>
      <c r="I119" s="9" t="n">
        <v>0</v>
      </c>
      <c r="J119" s="9" t="n">
        <v>0</v>
      </c>
      <c r="K119" s="9" t="n">
        <v>0</v>
      </c>
      <c r="L119" s="9" t="n">
        <v>0</v>
      </c>
      <c r="M119" s="9" t="n">
        <v>0</v>
      </c>
      <c r="N119" s="9" t="n">
        <v>0</v>
      </c>
      <c r="O119" s="9" t="n">
        <v>0</v>
      </c>
      <c r="P119" s="9" t="n">
        <v>8</v>
      </c>
      <c r="Q119" s="9" t="n">
        <v>8</v>
      </c>
      <c r="R119" s="9" t="n">
        <v>8</v>
      </c>
      <c r="S119" s="9" t="n">
        <v>8</v>
      </c>
      <c r="T119" s="9" t="n">
        <v>0</v>
      </c>
      <c r="U119" s="9" t="n">
        <v>0</v>
      </c>
      <c r="V119" s="9" t="n">
        <v>8</v>
      </c>
      <c r="W119" s="9" t="n">
        <v>8</v>
      </c>
      <c r="X119" s="9" t="n">
        <v>8</v>
      </c>
      <c r="Y119" s="9" t="n">
        <v>8</v>
      </c>
      <c r="Z119" s="9" t="n">
        <v>8</v>
      </c>
      <c r="AA119" s="9" t="n">
        <v>0</v>
      </c>
      <c r="AB119" s="9" t="n">
        <v>0</v>
      </c>
      <c r="AC119" s="9" t="n">
        <v>8</v>
      </c>
      <c r="AD119" s="9" t="n">
        <v>8</v>
      </c>
      <c r="AE119" s="9" t="n">
        <v>8</v>
      </c>
      <c r="AF119" s="9" t="n">
        <v>8</v>
      </c>
      <c r="AG119" s="9" t="n">
        <v>8</v>
      </c>
      <c r="AH119" s="9" t="n">
        <v>0</v>
      </c>
      <c r="AI119" s="9" t="n">
        <v>0</v>
      </c>
      <c r="AJ119" s="9" t="n">
        <v>8</v>
      </c>
      <c r="AK119" s="9" t="n">
        <v>8</v>
      </c>
      <c r="AL119" s="9" t="n">
        <v>8</v>
      </c>
      <c r="AM119" s="9">
        <f>COUNT(IF(SUM(H105,H101,H104,H103,H102)&gt;0,1,"FALSE"),IF(SUM(I102,I101,I105,I104,I106,I103)&gt;0,1,"FALSE"),IF(SUM(J102,J104,J101,J106,J105,J103)&gt;0,1,"FALSE"),IF(SUM(K104,K102,K103,K106,K105,K101)&gt;0,1,"FALSE"),IF(SUM(L101,L106,L104,L103,L105,L102)&gt;0,1,"FALSE"),IF(SUM(M101,M105,M102,M104,M103,M106)&gt;0,1,"FALSE"),IF(SUM(N103,N102,N106,N104,N101,N105)&gt;0,1,"FALSE"),IF(SUM(O106,O103,O105,O104,O102,O101)&gt;0,1,"FALSE"),IF(SUM(P102,P107,P105,P104,P109,P110,P101,P108,P103,P106)&gt;0,1,"FALSE"),IF(SUM(Q103,Q104,Q106,Q105,Q101,Q110,Q107,Q108,Q102,Q109)&gt;0,1,"FALSE"),IF(SUM(R110,R103,R106,R112,R101,R111,R107,R105,R109,R113,R108,R102,R104)&gt;0,1,"FALSE"),IF(SUM(S108,S104,S106,S110,S109,S113,S103,S112,S101,S111,S105,S107,S102)&gt;0,1,"FALSE"),IF(SUM(T111,T112,T109,T101,T110,T104,T113,T106,T102,T108,T103,T105,T107)&gt;0,1,"FALSE"),IF(SUM(U109,U104,U111,U113,U101,U107,U106,U110,U105,U103,U102,U112,U108)&gt;0,1,"FALSE"),IF(SUM(V103,V105,V113,V109,V104,V108,V111,V107,V101,V112,V102,V110)&gt;0,1,"FALSE"),IF(SUM(W113,W105,W106,W110,W108,W111,W112,W102,W103,W107,W101,W104,W109)&gt;0,1,"FALSE"),IF(SUM(X111,X103,X104,X114,X101,X108,X116,X102,X106,X109,X107,X110,X112,X105,X115,X113)&gt;0,1,"FALSE"),IF(SUM(Y113,Y102,Y108,Y109,Y110,Y106,Y114,Y104,Y105,Y115,Y101,Y112,Y107,Y103,Y116,Y111)&gt;0,1,"FALSE"),IF(SUM(Z101,Z102,Z107,Z116,Z104,Z114,Z115,Z103,Z109,Z106,Z113,Z111,Z105,Z110,Z112,Z108)&gt;0,1,"FALSE"),IF(SUM(AA105,AA102,AA106,AA101,AA104,AA108,AA115,AA111,AA116,AA109,AA112,AA110,AA103,AA113,AA107,AA114)&gt;0,1,"FALSE"),IF(SUM(AB113,AB115,AB102,AB112,AB106,AB111,AB110,AB107,AB109,AB114,AB104,AB101,AB108,AB105,AB116,AB103)&gt;0,1,"FALSE"),IF(SUM(AC109,AC114,AC111,AC102,AC115,AC110,AC112,AC103,AC106,AC104,AC108,AC116,AC101,AC113,AC105,AC107)&gt;0,1,"FALSE"),IF(SUM(AD106,AD102,AD116,AD110,AD111,AD103,AD115,AD101,AD105,AD114,AD108,AD109,AD104,AD113,AD107)&gt;0,1,"FALSE"),IF(SUM(AE102,AE111,AE113,AE108,AE104,AE105,AE115,AE116,AE110,AE114,AE109,AE107,AE103,AE101,AE117)&gt;0,1,"FALSE"),IF(SUM(AF114,AF103,AF115,AF116,AF102,AF109,AF107,AF118,AF113,AF111,AF101,AF117,AF108,AF110,AF105,AF104)&gt;0,1,"FALSE"),IF(SUM(AG111,AG104,AG118,AG103,AG108,AG114,AG115,AG117,AG110,AG102,AG113,AG116,AG101,AG109,AG105,AG107)&gt;0,1,"FALSE"),IF(SUM(AH104,AH118,AH108,AH107,AH116,AH102,AH117,AH101,AH105,AH115,AH111,AH103,AH109,AH114,AH113,AH110)&gt;0,1,"FALSE"),IF(SUM(AI116,AI105,AI108,AI110,AI109,AI111,AI118,AI101,AI115,AI114,AI102,AI104,AI107,AI113,AI103,AI117)&gt;0,1,"FALSE"),IF(SUM(AJ111,AJ117,AJ114,AJ113,AJ115,AJ110,AJ103,AJ102,AJ108,AJ118,AJ105,AJ104,AJ116,AJ107,AJ109,AJ101)&gt;0,1,"FALSE"),IF(SUM(AK107,AK104,AK110,AK111,AK113,AK103,AK105,AK109,AK115,AK101,AK114,AK118,AK102,AK117,AK108,AK116)&gt;0,1,"FALSE"),IF(SUM(AL117,AL105,AL110,AL111,AL116,AL113,AL109,AL114,AL102,AL107,AL115,AL101,AL108,AL118,AL103,AL104)&gt;0,1,"FALSE"))</f>
        <v/>
      </c>
      <c r="AN119" s="9" t="n"/>
      <c r="AO119" s="9">
        <f>MAX(AO101:AO118)</f>
        <v/>
      </c>
      <c r="AP119" s="9">
        <f>MAX(AP101:AP118)</f>
        <v/>
      </c>
      <c r="AQ119" s="9">
        <f>MAX(AQ101:AQ118)</f>
        <v/>
      </c>
      <c r="AR119" s="9">
        <f>MAX(AR101:AR118)</f>
        <v/>
      </c>
      <c r="AS119" s="9">
        <f>SUM(AS101:AS118)</f>
        <v/>
      </c>
      <c r="AT119" s="9">
        <f>SUM(AT101:AT118)</f>
        <v/>
      </c>
      <c r="AU119" s="9">
        <f>SUM(AU101:AU118)</f>
        <v/>
      </c>
      <c r="AV119" s="9">
        <f>SUM(AV101:AV118)</f>
        <v/>
      </c>
      <c r="AW119" s="9">
        <f>SUM(AW101:AW118)</f>
        <v/>
      </c>
    </row>
    <row r="120">
      <c r="A120" t="n">
        <v>114</v>
      </c>
      <c r="B120" t="inlineStr">
        <is>
          <t>Скороходов Артем Викторович</t>
        </is>
      </c>
      <c r="C120" t="inlineStr">
        <is>
          <t>Группа содержания</t>
        </is>
      </c>
      <c r="D120" t="inlineStr">
        <is>
          <t>Инженер 1 категории</t>
        </is>
      </c>
      <c r="E120" t="inlineStr">
        <is>
          <t>Общехозяйственный</t>
        </is>
      </c>
      <c r="F120" t="inlineStr">
        <is>
          <t>День</t>
        </is>
      </c>
      <c r="H120" t="inlineStr">
        <is>
          <t>В</t>
        </is>
      </c>
      <c r="I120" t="inlineStr">
        <is>
          <t>В</t>
        </is>
      </c>
      <c r="J120" t="inlineStr">
        <is>
          <t>В</t>
        </is>
      </c>
      <c r="K120" t="inlineStr">
        <is>
          <t>В</t>
        </is>
      </c>
      <c r="L120" t="inlineStr">
        <is>
          <t>В</t>
        </is>
      </c>
      <c r="M120" t="inlineStr">
        <is>
          <t>В</t>
        </is>
      </c>
      <c r="N120" t="inlineStr">
        <is>
          <t>В</t>
        </is>
      </c>
      <c r="O120" t="inlineStr">
        <is>
          <t>В</t>
        </is>
      </c>
      <c r="P120" t="inlineStr">
        <is>
          <t>Б</t>
        </is>
      </c>
      <c r="Q120" t="inlineStr">
        <is>
          <t>Б</t>
        </is>
      </c>
      <c r="R120" t="inlineStr">
        <is>
          <t>Б</t>
        </is>
      </c>
      <c r="S120" t="inlineStr">
        <is>
          <t>Б</t>
        </is>
      </c>
      <c r="T120" t="inlineStr">
        <is>
          <t>Б</t>
        </is>
      </c>
      <c r="U120" t="inlineStr">
        <is>
          <t>Б</t>
        </is>
      </c>
      <c r="Y120" t="n">
        <v>0.53333</v>
      </c>
      <c r="Z120" t="n">
        <v>0.08333</v>
      </c>
      <c r="AA120" t="inlineStr">
        <is>
          <t>В</t>
        </is>
      </c>
      <c r="AB120" t="inlineStr">
        <is>
          <t>В</t>
        </is>
      </c>
      <c r="AC120" t="n">
        <v>7.4</v>
      </c>
      <c r="AD120" t="n">
        <v>8</v>
      </c>
      <c r="AE120" t="n">
        <v>8</v>
      </c>
      <c r="AI120" t="inlineStr">
        <is>
          <t>В</t>
        </is>
      </c>
      <c r="AM120" s="9">
        <f>COUNT(H120:AL120)</f>
        <v/>
      </c>
      <c r="AO120" s="9">
        <f>COUNTIF(H120:AL120,"О")</f>
        <v/>
      </c>
      <c r="AP120" s="9">
        <f>COUNTIF(H120:AL120,"От")</f>
        <v/>
      </c>
      <c r="AQ120" s="9">
        <f>COUNTIF(H120:AL120,"Б")</f>
        <v/>
      </c>
      <c r="AR120" s="9">
        <f>COUNTIF(H120:AL120,"Н")</f>
        <v/>
      </c>
      <c r="AT120" s="9">
        <f>SUM(H120:AL120)</f>
        <v/>
      </c>
      <c r="AV120" s="9">
        <f>SUM(H120,I120,J120,K120,L120,M120,N120,O120,T120,U120,AA120,AB120,AH120,AI120)</f>
        <v/>
      </c>
    </row>
    <row r="121">
      <c r="A121" t="n">
        <v>115</v>
      </c>
      <c r="B121" t="inlineStr">
        <is>
          <t>Скороходов Артем Викторович</t>
        </is>
      </c>
      <c r="C121" t="inlineStr">
        <is>
          <t>Группа содержания</t>
        </is>
      </c>
      <c r="D121" t="inlineStr">
        <is>
          <t>Инженер 1 категории</t>
        </is>
      </c>
      <c r="E121" t="inlineStr">
        <is>
          <t>Контракт № 599 - Восток-М</t>
        </is>
      </c>
      <c r="F121" t="inlineStr">
        <is>
          <t>День</t>
        </is>
      </c>
      <c r="J121" t="n">
        <v>10</v>
      </c>
      <c r="AM121" s="9">
        <f>COUNT(H121:AL121)</f>
        <v/>
      </c>
      <c r="AT121" s="9">
        <f>SUM(H121:AL121)</f>
        <v/>
      </c>
      <c r="AV121" s="9">
        <f>SUM(H121,I121,J121,K121,L121,M121,N121,O121,T121,U121,AA121,AB121,AH121,AI121)</f>
        <v/>
      </c>
    </row>
    <row r="122">
      <c r="A122" t="n">
        <v>116</v>
      </c>
      <c r="B122" t="inlineStr">
        <is>
          <t>Скороходов Артем Викторович</t>
        </is>
      </c>
      <c r="C122" t="inlineStr">
        <is>
          <t>Группа содержания</t>
        </is>
      </c>
      <c r="D122" t="inlineStr">
        <is>
          <t>Инженер 1 категории</t>
        </is>
      </c>
      <c r="E122" t="inlineStr">
        <is>
          <t>Контракт № 585 - ФКУ Сибуправтодор</t>
        </is>
      </c>
      <c r="F122" t="inlineStr">
        <is>
          <t>День</t>
        </is>
      </c>
      <c r="AM122" s="9">
        <f>COUNT(H122:AL122)</f>
        <v/>
      </c>
      <c r="AT122" s="9">
        <f>SUM(H122:AL122)</f>
        <v/>
      </c>
      <c r="AV122" s="9">
        <f>SUM(H122,I122,J122,K122,L122,M122,N122,O122,T122,U122,AA122,AB122,AH122,AI122)</f>
        <v/>
      </c>
    </row>
    <row r="123" ht="15.75" customHeight="1" s="1">
      <c r="A123" t="n">
        <v>117</v>
      </c>
      <c r="B123" t="inlineStr">
        <is>
          <t>Скороходов Артем Викторович</t>
        </is>
      </c>
      <c r="C123" t="inlineStr">
        <is>
          <t>Группа содержания</t>
        </is>
      </c>
      <c r="D123" t="inlineStr">
        <is>
          <t>Инженер 1 категории</t>
        </is>
      </c>
      <c r="E123" t="inlineStr">
        <is>
          <t>Контракт № 580 - ОГКУ «Томскавтодор»</t>
        </is>
      </c>
      <c r="F123" t="inlineStr">
        <is>
          <t>День</t>
        </is>
      </c>
      <c r="V123" s="11" t="n">
        <v>10</v>
      </c>
      <c r="AM123" s="9">
        <f>COUNT(H123:AL123)</f>
        <v/>
      </c>
      <c r="AT123" s="9">
        <f>SUM(H123:AL123)</f>
        <v/>
      </c>
      <c r="AV123" s="9">
        <f>SUM(H123,I123,J123,K123,L123,M123,N123,O123,T123,U123,AA123,AB123,AH123,AI123)</f>
        <v/>
      </c>
    </row>
    <row r="124">
      <c r="A124" t="n">
        <v>118</v>
      </c>
      <c r="B124" t="inlineStr">
        <is>
          <t>Скороходов Артем Викторович</t>
        </is>
      </c>
      <c r="C124" t="inlineStr">
        <is>
          <t>Группа содержания</t>
        </is>
      </c>
      <c r="D124" t="inlineStr">
        <is>
          <t>Инженер 1 категории</t>
        </is>
      </c>
      <c r="E124" t="inlineStr">
        <is>
          <t>Контракт № 576 - Восток-М</t>
        </is>
      </c>
      <c r="F124" t="inlineStr">
        <is>
          <t>День</t>
        </is>
      </c>
      <c r="AM124" s="9">
        <f>COUNT(H124:AL124)</f>
        <v/>
      </c>
      <c r="AT124" s="9">
        <f>SUM(H124:AL124)</f>
        <v/>
      </c>
      <c r="AV124" s="9">
        <f>SUM(H124,I124,J124,K124,L124,M124,N124,O124,T124,U124,AA124,AB124,AH124,AI124)</f>
        <v/>
      </c>
    </row>
    <row r="125" ht="15.75" customHeight="1" s="1">
      <c r="A125" t="n">
        <v>119</v>
      </c>
      <c r="B125" t="inlineStr">
        <is>
          <t>Скороходов Артем Викторович</t>
        </is>
      </c>
      <c r="C125" t="inlineStr">
        <is>
          <t>Группа содержания</t>
        </is>
      </c>
      <c r="D125" t="inlineStr">
        <is>
          <t>Инженер 1 категории</t>
        </is>
      </c>
      <c r="E125" t="inlineStr">
        <is>
          <t>Контракт № 512 - ГКУ НСО ТУАД</t>
        </is>
      </c>
      <c r="F125" t="inlineStr">
        <is>
          <t>День</t>
        </is>
      </c>
      <c r="X125" s="11" t="n">
        <v>3.51111</v>
      </c>
      <c r="Y125" s="11" t="n">
        <v>7.16667</v>
      </c>
      <c r="AM125" s="9">
        <f>COUNT(H125:AL125)</f>
        <v/>
      </c>
      <c r="AT125" s="9">
        <f>SUM(H125:AL125)</f>
        <v/>
      </c>
      <c r="AV125" s="9">
        <f>SUM(H125,I125,J125,K125,L125,M125,N125,O125,T125,U125,AA125,AB125,AH125,AI125)</f>
        <v/>
      </c>
    </row>
    <row r="126">
      <c r="A126" t="n">
        <v>120</v>
      </c>
      <c r="B126" t="inlineStr">
        <is>
          <t>Скороходов Артем Викторович</t>
        </is>
      </c>
      <c r="C126" t="inlineStr">
        <is>
          <t>Группа содержания</t>
        </is>
      </c>
      <c r="D126" t="inlineStr">
        <is>
          <t>Инженер 1 категории</t>
        </is>
      </c>
      <c r="E126" t="inlineStr">
        <is>
          <t>Контракт № 620 - МариинскАвтодор</t>
        </is>
      </c>
      <c r="F126" t="inlineStr">
        <is>
          <t>День</t>
        </is>
      </c>
      <c r="AM126" s="9">
        <f>COUNT(H126:AL126)</f>
        <v/>
      </c>
      <c r="AT126" s="9">
        <f>SUM(H126:AL126)</f>
        <v/>
      </c>
      <c r="AV126" s="9">
        <f>SUM(H126,I126,J126,K126,L126,M126,N126,O126,T126,U126,AA126,AB126,AH126,AI126)</f>
        <v/>
      </c>
    </row>
    <row r="127">
      <c r="A127" t="n">
        <v>121</v>
      </c>
      <c r="B127" t="inlineStr">
        <is>
          <t>Скороходов Артем Викторович</t>
        </is>
      </c>
      <c r="C127" t="inlineStr">
        <is>
          <t>Группа содержания</t>
        </is>
      </c>
      <c r="D127" t="inlineStr">
        <is>
          <t>Инженер 1 категории</t>
        </is>
      </c>
      <c r="E127" t="inlineStr">
        <is>
          <t>Контракт № 621 - Томскавтодор</t>
        </is>
      </c>
      <c r="F127" t="inlineStr">
        <is>
          <t>День</t>
        </is>
      </c>
      <c r="AM127" s="9">
        <f>COUNT(H127:AL127)</f>
        <v/>
      </c>
      <c r="AT127" s="9">
        <f>SUM(H127:AL127)</f>
        <v/>
      </c>
      <c r="AV127" s="9">
        <f>SUM(H127,I127,J127,K127,L127,M127,N127,O127,T127,U127,AA127,AB127,AH127,AI127)</f>
        <v/>
      </c>
    </row>
    <row r="128">
      <c r="A128" t="n">
        <v>122</v>
      </c>
      <c r="B128" t="inlineStr">
        <is>
          <t>Скороходов Артем Викторович</t>
        </is>
      </c>
      <c r="C128" t="inlineStr">
        <is>
          <t>Группа содержания</t>
        </is>
      </c>
      <c r="D128" t="inlineStr">
        <is>
          <t>Инженер 1 категории</t>
        </is>
      </c>
      <c r="E128" t="inlineStr">
        <is>
          <t>Контракт № 592 - ООО Восток-М</t>
        </is>
      </c>
      <c r="F128" t="inlineStr">
        <is>
          <t>День</t>
        </is>
      </c>
      <c r="AM128" s="9">
        <f>COUNT(H128:AL128)</f>
        <v/>
      </c>
      <c r="AT128" s="9">
        <f>SUM(H128:AL128)</f>
        <v/>
      </c>
      <c r="AV128" s="9">
        <f>SUM(H128,I128,J128,K128,L128,M128,N128,O128,T128,U128,AA128,AB128,AH128,AI128)</f>
        <v/>
      </c>
    </row>
    <row r="129" ht="15.75" customHeight="1" s="1">
      <c r="A129" t="n">
        <v>123</v>
      </c>
      <c r="B129" t="inlineStr">
        <is>
          <t>Скороходов Артем Викторович</t>
        </is>
      </c>
      <c r="C129" t="inlineStr">
        <is>
          <t>Группа содержания</t>
        </is>
      </c>
      <c r="D129" t="inlineStr">
        <is>
          <t>Инженер 1 категории</t>
        </is>
      </c>
      <c r="E129" t="inlineStr">
        <is>
          <t>Контракт № 591 - ООО Восток-М</t>
        </is>
      </c>
      <c r="F129" t="inlineStr">
        <is>
          <t>День</t>
        </is>
      </c>
      <c r="W129" s="11" t="n">
        <v>8</v>
      </c>
      <c r="X129" s="11" t="n">
        <v>0.97778</v>
      </c>
      <c r="AM129" s="9">
        <f>COUNT(H129:AL129)</f>
        <v/>
      </c>
      <c r="AT129" s="9">
        <f>SUM(H129:AL129)</f>
        <v/>
      </c>
      <c r="AV129" s="9">
        <f>SUM(H129,I129,J129,K129,L129,M129,N129,O129,T129,U129,AA129,AB129,AH129,AI129)</f>
        <v/>
      </c>
    </row>
    <row r="130">
      <c r="A130" t="n">
        <v>124</v>
      </c>
      <c r="B130" t="inlineStr">
        <is>
          <t>Скороходов Артем Викторович</t>
        </is>
      </c>
      <c r="C130" t="inlineStr">
        <is>
          <t>Группа содержания</t>
        </is>
      </c>
      <c r="D130" t="inlineStr">
        <is>
          <t>Инженер 1 категории</t>
        </is>
      </c>
      <c r="E130" t="inlineStr">
        <is>
          <t>Контракт № 515 - АО МариинскАвтодор</t>
        </is>
      </c>
      <c r="F130" t="inlineStr">
        <is>
          <t>День</t>
        </is>
      </c>
      <c r="AM130" s="9">
        <f>COUNT(H130:AL130)</f>
        <v/>
      </c>
      <c r="AT130" s="9">
        <f>SUM(H130:AL130)</f>
        <v/>
      </c>
      <c r="AV130" s="9">
        <f>SUM(H130,I130,J130,K130,L130,M130,N130,O130,T130,U130,AA130,AB130,AH130,AI130)</f>
        <v/>
      </c>
    </row>
    <row r="131">
      <c r="A131" t="n">
        <v>125</v>
      </c>
      <c r="B131" t="inlineStr">
        <is>
          <t>Скороходов Артем Викторович</t>
        </is>
      </c>
      <c r="C131" t="inlineStr">
        <is>
          <t>Группа содержания</t>
        </is>
      </c>
      <c r="D131" t="inlineStr">
        <is>
          <t>Инженер 1 категории</t>
        </is>
      </c>
      <c r="E131" t="inlineStr">
        <is>
          <t>Контракт № 513 - ГКУ НСО ТУАД</t>
        </is>
      </c>
      <c r="F131" t="inlineStr">
        <is>
          <t>День</t>
        </is>
      </c>
      <c r="AM131" s="9">
        <f>COUNT(H131:AL131)</f>
        <v/>
      </c>
      <c r="AT131" s="9">
        <f>SUM(H131:AL131)</f>
        <v/>
      </c>
      <c r="AV131" s="9">
        <f>SUM(H131,I131,J131,K131,L131,M131,N131,O131,T131,U131,AA131,AB131,AH131,AI131)</f>
        <v/>
      </c>
    </row>
    <row r="132" ht="15.75" customHeight="1" s="1">
      <c r="A132" t="n">
        <v>126</v>
      </c>
      <c r="B132" t="inlineStr">
        <is>
          <t>Скороходов Артем Викторович</t>
        </is>
      </c>
      <c r="C132" t="inlineStr">
        <is>
          <t>Группа содержания</t>
        </is>
      </c>
      <c r="D132" t="inlineStr">
        <is>
          <t>Инженер 1 категории</t>
        </is>
      </c>
      <c r="E132" t="inlineStr">
        <is>
          <t>Контракт № 511 - ГКУ НСО ТУАД</t>
        </is>
      </c>
      <c r="F132" t="inlineStr">
        <is>
          <t>День</t>
        </is>
      </c>
      <c r="Z132" s="11" t="n">
        <v>7.91667</v>
      </c>
      <c r="AM132" s="9">
        <f>COUNT(H132:AL132)</f>
        <v/>
      </c>
      <c r="AT132" s="9">
        <f>SUM(H132:AL132)</f>
        <v/>
      </c>
      <c r="AV132" s="9">
        <f>SUM(H132,I132,J132,K132,L132,M132,N132,O132,T132,U132,AA132,AB132,AH132,AI132)</f>
        <v/>
      </c>
    </row>
    <row r="133" ht="15.75" customHeight="1" s="1">
      <c r="A133" t="n">
        <v>127</v>
      </c>
      <c r="B133" t="inlineStr">
        <is>
          <t>Скороходов Артем Викторович</t>
        </is>
      </c>
      <c r="C133" t="inlineStr">
        <is>
          <t>Группа содержания</t>
        </is>
      </c>
      <c r="D133" t="inlineStr">
        <is>
          <t>Инженер 1 категории</t>
        </is>
      </c>
      <c r="E133" t="inlineStr">
        <is>
          <t>Контракт № 631 - ГКУ НСО ТУАД</t>
        </is>
      </c>
      <c r="F133" t="inlineStr">
        <is>
          <t>День</t>
        </is>
      </c>
      <c r="AC133" s="11" t="n">
        <v>0.6</v>
      </c>
      <c r="AJ133" s="11" t="n">
        <v>2.97952</v>
      </c>
      <c r="AK133" s="11" t="n">
        <v>1.42365</v>
      </c>
      <c r="AL133" s="11" t="n">
        <v>8</v>
      </c>
      <c r="AM133" s="9">
        <f>COUNT(H133:AL133)</f>
        <v/>
      </c>
      <c r="AT133" s="9">
        <f>SUM(H133:AL133)</f>
        <v/>
      </c>
      <c r="AV133" s="9">
        <f>SUM(H133,I133,J133,K133,L133,M133,N133,O133,T133,U133,AA133,AB133,AH133,AI133)</f>
        <v/>
      </c>
    </row>
    <row r="134" ht="15.75" customHeight="1" s="1">
      <c r="A134" t="n">
        <v>128</v>
      </c>
      <c r="B134" t="inlineStr">
        <is>
          <t>Скороходов Артем Викторович</t>
        </is>
      </c>
      <c r="C134" t="inlineStr">
        <is>
          <t>Группа содержания</t>
        </is>
      </c>
      <c r="D134" t="inlineStr">
        <is>
          <t>Инженер 1 категории</t>
        </is>
      </c>
      <c r="E134" t="inlineStr">
        <is>
          <t>Контракт № 630 - ГКУ НСО ТУАД</t>
        </is>
      </c>
      <c r="F134" t="inlineStr">
        <is>
          <t>День</t>
        </is>
      </c>
      <c r="X134" s="11" t="n">
        <v>3.51111</v>
      </c>
      <c r="Y134" s="11" t="n">
        <v>0.3</v>
      </c>
      <c r="AK134" s="11" t="n">
        <v>6.57635</v>
      </c>
      <c r="AM134" s="9">
        <f>COUNT(H134:AL134)</f>
        <v/>
      </c>
      <c r="AT134" s="9">
        <f>SUM(H134:AL134)</f>
        <v/>
      </c>
      <c r="AV134" s="9">
        <f>SUM(H134,I134,J134,K134,L134,M134,N134,O134,T134,U134,AA134,AB134,AH134,AI134)</f>
        <v/>
      </c>
    </row>
    <row r="135">
      <c r="A135" t="n">
        <v>129</v>
      </c>
      <c r="B135" t="inlineStr">
        <is>
          <t>Скороходов Артем Викторович</t>
        </is>
      </c>
      <c r="C135" t="inlineStr">
        <is>
          <t>Группа содержания</t>
        </is>
      </c>
      <c r="D135" t="inlineStr">
        <is>
          <t>Инженер 1 категории</t>
        </is>
      </c>
      <c r="E135" t="inlineStr">
        <is>
          <t>Контракт № 579 - ООО Восток-М</t>
        </is>
      </c>
      <c r="F135" t="inlineStr">
        <is>
          <t>День</t>
        </is>
      </c>
      <c r="AM135" s="9">
        <f>COUNT(H135:AL135)</f>
        <v/>
      </c>
      <c r="AT135" s="9">
        <f>SUM(H135:AL135)</f>
        <v/>
      </c>
      <c r="AV135" s="9">
        <f>SUM(H135,I135,J135,K135,L135,M135,N135,O135,T135,U135,AA135,AB135,AH135,AI135)</f>
        <v/>
      </c>
    </row>
    <row r="136" ht="15.75" customHeight="1" s="1">
      <c r="A136" t="n">
        <v>130</v>
      </c>
      <c r="B136" t="inlineStr">
        <is>
          <t>Скороходов Артем Викторович</t>
        </is>
      </c>
      <c r="C136" t="inlineStr">
        <is>
          <t>Группа содержания</t>
        </is>
      </c>
      <c r="D136" t="inlineStr">
        <is>
          <t>Инженер 1 категории</t>
        </is>
      </c>
      <c r="E136" t="inlineStr">
        <is>
          <t>Контракт № 632 - ГКУ НСО ТУАД</t>
        </is>
      </c>
      <c r="F136" t="inlineStr">
        <is>
          <t>День</t>
        </is>
      </c>
      <c r="AJ136" s="11" t="n">
        <v>5.02048</v>
      </c>
      <c r="AM136" s="9">
        <f>COUNT(H136:AL136)</f>
        <v/>
      </c>
      <c r="AT136" s="9">
        <f>SUM(H136:AL136)</f>
        <v/>
      </c>
      <c r="AV136" s="9">
        <f>SUM(H136,I136,J136,K136,L136,M136,N136,O136,T136,U136,AA136,AB136,AH136,AI136)</f>
        <v/>
      </c>
    </row>
    <row r="137">
      <c r="A137" t="n">
        <v>131</v>
      </c>
      <c r="B137" t="inlineStr">
        <is>
          <t>Скороходов Артем Викторович</t>
        </is>
      </c>
      <c r="C137" t="inlineStr">
        <is>
          <t>Группа содержания</t>
        </is>
      </c>
      <c r="D137" t="inlineStr">
        <is>
          <t>Инженер 1 категории</t>
        </is>
      </c>
      <c r="E137" t="inlineStr">
        <is>
          <t>Контракт № 633 - ПАО Ростелеком Красноярск</t>
        </is>
      </c>
      <c r="F137" t="inlineStr">
        <is>
          <t>День</t>
        </is>
      </c>
      <c r="AM137" s="9">
        <f>COUNT(H137:AL137)</f>
        <v/>
      </c>
      <c r="AT137" s="9">
        <f>SUM(H137:AL137)</f>
        <v/>
      </c>
      <c r="AV137" s="9">
        <f>SUM(H137,I137,J137,K137,L137,M137,N137,O137,T137,U137,AA137,AB137,AH137,AI137)</f>
        <v/>
      </c>
    </row>
    <row r="138" ht="15.75" customHeight="1" s="1">
      <c r="A138" t="n">
        <v>132</v>
      </c>
      <c r="B138" t="inlineStr">
        <is>
          <t>Скороходов Артем Викторович</t>
        </is>
      </c>
      <c r="C138" t="inlineStr">
        <is>
          <t>Группа содержания</t>
        </is>
      </c>
      <c r="D138" t="inlineStr">
        <is>
          <t>Инженер 1 категории</t>
        </is>
      </c>
      <c r="E138" t="inlineStr">
        <is>
          <t>Контракт № 599 - Восток-М</t>
        </is>
      </c>
      <c r="F138" t="inlineStr">
        <is>
          <t>День</t>
        </is>
      </c>
      <c r="AH138" s="11" t="n">
        <v>7</v>
      </c>
      <c r="AM138" s="9">
        <f>COUNT(H138:AL138)</f>
        <v/>
      </c>
      <c r="AT138" s="9">
        <f>SUM(H138:AL138)</f>
        <v/>
      </c>
      <c r="AV138" s="9">
        <f>SUM(H138,I138,J138,K138,L138,M138,N138,O138,T138,U138,AA138,AB138,AH138,AI138)</f>
        <v/>
      </c>
    </row>
    <row r="139" ht="15.75" customHeight="1" s="1">
      <c r="A139" t="n">
        <v>133</v>
      </c>
      <c r="B139" t="inlineStr">
        <is>
          <t>Скороходов Артем Викторович</t>
        </is>
      </c>
      <c r="C139" t="inlineStr">
        <is>
          <t>Группа содержания</t>
        </is>
      </c>
      <c r="D139" t="inlineStr">
        <is>
          <t>Инженер 1 категории</t>
        </is>
      </c>
      <c r="E139" t="inlineStr">
        <is>
          <t>Контракт № 599 - Восток-М</t>
        </is>
      </c>
      <c r="F139" t="inlineStr">
        <is>
          <t>День</t>
        </is>
      </c>
      <c r="G139" t="inlineStr">
        <is>
          <t>К-ка</t>
        </is>
      </c>
      <c r="AF139" s="11" t="n">
        <v>8</v>
      </c>
      <c r="AG139" s="11" t="n">
        <v>8</v>
      </c>
      <c r="AH139" s="11" t="inlineStr">
        <is>
          <t>В</t>
        </is>
      </c>
      <c r="AM139" s="9">
        <f>SUM(H139:AL139)/8</f>
        <v/>
      </c>
      <c r="AS139" s="9">
        <f>COUNTIF(H139:AL139,"В")+SUM(H139:AL139)/8</f>
        <v/>
      </c>
      <c r="AT139" s="9">
        <f>SUM(H139:AL139)</f>
        <v/>
      </c>
    </row>
    <row r="140">
      <c r="A140" s="9" t="n">
        <v>134</v>
      </c>
      <c r="B140" s="9" t="inlineStr">
        <is>
          <t>Скороходов Артем Викторович</t>
        </is>
      </c>
      <c r="C140" s="9" t="inlineStr">
        <is>
          <t>Группа содержания</t>
        </is>
      </c>
      <c r="D140" s="9" t="inlineStr">
        <is>
          <t>Инженер 1 категории</t>
        </is>
      </c>
      <c r="E140" s="9" t="inlineStr">
        <is>
          <t>ИТОГО:</t>
        </is>
      </c>
      <c r="F140" s="9" t="n"/>
      <c r="G140" s="9" t="n"/>
      <c r="H140" s="9" t="n">
        <v>0</v>
      </c>
      <c r="I140" s="9" t="n">
        <v>0</v>
      </c>
      <c r="J140" s="9" t="n">
        <v>0</v>
      </c>
      <c r="K140" s="9" t="n">
        <v>0</v>
      </c>
      <c r="L140" s="9" t="n">
        <v>0</v>
      </c>
      <c r="M140" s="9" t="n">
        <v>0</v>
      </c>
      <c r="N140" s="9" t="n">
        <v>0</v>
      </c>
      <c r="O140" s="9" t="n">
        <v>0</v>
      </c>
      <c r="P140" s="9" t="n">
        <v>0</v>
      </c>
      <c r="Q140" s="9" t="n">
        <v>0</v>
      </c>
      <c r="R140" s="9" t="n">
        <v>0</v>
      </c>
      <c r="S140" s="9" t="n">
        <v>0</v>
      </c>
      <c r="T140" s="9" t="n">
        <v>0</v>
      </c>
      <c r="U140" s="9" t="n">
        <v>0</v>
      </c>
      <c r="V140" s="9" t="n">
        <v>8</v>
      </c>
      <c r="W140" s="9" t="n">
        <v>8</v>
      </c>
      <c r="X140" s="9" t="n">
        <v>8</v>
      </c>
      <c r="Y140" s="9" t="n">
        <v>8</v>
      </c>
      <c r="Z140" s="9" t="n">
        <v>8</v>
      </c>
      <c r="AA140" s="9" t="n">
        <v>0</v>
      </c>
      <c r="AB140" s="9" t="n">
        <v>0</v>
      </c>
      <c r="AC140" s="9" t="n">
        <v>8</v>
      </c>
      <c r="AD140" s="9" t="n">
        <v>8</v>
      </c>
      <c r="AE140" s="9" t="n">
        <v>8</v>
      </c>
      <c r="AF140" s="9" t="n">
        <v>8</v>
      </c>
      <c r="AG140" s="9" t="n">
        <v>8</v>
      </c>
      <c r="AH140" s="9" t="n">
        <v>7</v>
      </c>
      <c r="AI140" s="9" t="n">
        <v>0</v>
      </c>
      <c r="AJ140" s="9" t="n">
        <v>8</v>
      </c>
      <c r="AK140" s="9" t="n">
        <v>8</v>
      </c>
      <c r="AL140" s="9" t="n">
        <v>8</v>
      </c>
      <c r="AM140" s="9">
        <f>COUNT(IF(SUM(H122,H124,H123,H120,H121)&gt;0,1,"FALSE"),IF(SUM(I120,I122,I121,I124,I125,I123)&gt;0,1,"FALSE"),IF(SUM(J120,J121,J122,J125,J123,J124)&gt;0,1,"FALSE"),IF(SUM(K123,K121,K122,K124,K125,K120)&gt;0,1,"FALSE"),IF(SUM(L121,L120,L124,L123,L125,L122)&gt;0,1,"FALSE"),IF(SUM(M120,M124,M123,M122,M125,M121)&gt;0,1,"FALSE"),IF(SUM(N124,N125,N121,N123,N122,N120)&gt;0,1,"FALSE"),IF(SUM(O124,O125,O120,O121,O123,O122)&gt;0,1,"FALSE"),IF(SUM(P120)&gt;0,1,"FALSE"),IF(SUM(Q120)&gt;0,1,"FALSE"),IF(SUM(R120)&gt;0,1,"FALSE"),IF(SUM(S120)&gt;0,1,"FALSE"),IF(SUM(T120)&gt;0,1,"FALSE"),IF(SUM(U120)&gt;0,1,"FALSE"),IF(SUM(V126,V127,V120,V121,V124,V130,V128,V123,V131,V129,V132,V122)&gt;0,1,"FALSE"),IF(SUM(W132,W122,W124,W127,W125,W126,W129,W121,W120,W131,W123,W128,W130)&gt;0,1,"FALSE"),IF(SUM(X123,X130,X127,X133,X120,X134,X121,X122,X129,X128,X132,X135,X125,X126,X131,X124)&gt;0,1,"FALSE"),IF(SUM(Y121,Y122,Y135,Y126,Y132,Y125,Y128,Y134,Y123,Y120,Y124,Y130,Y129,Y133,Y127,Y131)&gt;0,1,"FALSE"),IF(SUM(Z124,Z125,Z127,Z126,Z129,Z131,Z133,Z120,Z134,Z135,Z123,Z132,Z121,Z128,Z130,Z122)&gt;0,1,"FALSE"),IF(SUM(AA131,AA132,AA130,AA128,AA133,AA134,AA123,AA126,AA125,AA129,AA122,AA135,AA124,AA121,AA120,AA127)&gt;0,1,"FALSE"),IF(SUM(AB126,AB132,AB122,AB120,AB134,AB135,AB123,AB128,AB133,AB130,AB131,AB125,AB129,AB127,AB124,AB121)&gt;0,1,"FALSE"),IF(SUM(AC134,AC123,AC121,AC122,AC127,AC135,AC124,AC125,AC126,AC129,AC120,AC130,AC131,AC133,AC132,AC128)&gt;0,1,"FALSE"),IF(SUM(AD121,AD133,AD135,AD129,AD134,AD128,AD125,AD131,AD132,AD124,AD123,AD122,AD120,AD127,AD126)&gt;0,1,"FALSE"),IF(SUM(AE128,AE133,AE134,AE123,AE136,AE129,AE124,AE135,AE127,AE132,AE121,AE120,AE126,AE122,AE131)&gt;0,1,"FALSE"),IF(SUM(AI121,AI132,AI133,AI129,AI136,AI134,AI123,AI135,AI131,AI122,AI120,AI124,AI128,AI126,AI127,AI137)&gt;0,1,"FALSE"),IF(SUM(AJ129,AJ133,AJ127,AJ134,AJ123,AJ135,AJ131,AJ136,AJ122,AJ132,AJ124,AJ126,AJ120,AJ121,AJ137,AJ128)&gt;0,1,"FALSE"),IF(SUM(AK120,AK124,AK127,AK135,AK126,AK136,AK137,AK129,AK134,AK128,AK121,AK123,AK131,AK132,AK133,AK122)&gt;0,1,"FALSE"),IF(SUM(AL136,AL126,AL122,AL123,AL131,AL132,AL133,AL134,AL127,AL135,AL120,AL137,AL128,AL124,AL121,AL129)&gt;0,1,"FALSE"),IF(SUM(AH139,AH138)&gt;0,1,"FALSE"),IF(SUM(AF139)&gt;0,1,"FALSE"),IF(SUM(AG139)&gt;0,1,"FALSE"))</f>
        <v/>
      </c>
      <c r="AN140" s="9" t="n"/>
      <c r="AO140" s="9">
        <f>MAX(AO120:AO139)</f>
        <v/>
      </c>
      <c r="AP140" s="9">
        <f>MAX(AP120:AP139)</f>
        <v/>
      </c>
      <c r="AQ140" s="9">
        <f>MAX(AQ120:AQ139)</f>
        <v/>
      </c>
      <c r="AR140" s="9">
        <f>MAX(AR120:AR139)</f>
        <v/>
      </c>
      <c r="AS140" s="9">
        <f>SUM(AS120:AS139)</f>
        <v/>
      </c>
      <c r="AT140" s="9">
        <f>SUM(AT120:AT139)</f>
        <v/>
      </c>
      <c r="AU140" s="9">
        <f>SUM(AU120:AU139)</f>
        <v/>
      </c>
      <c r="AV140" s="9">
        <f>SUM(AV120:AV139)</f>
        <v/>
      </c>
      <c r="AW140" s="9">
        <f>SUM(AW120:AW139)</f>
        <v/>
      </c>
    </row>
    <row r="141">
      <c r="A141" t="n">
        <v>135</v>
      </c>
      <c r="B141" t="inlineStr">
        <is>
          <t>Старовойтов Артём Викторович</t>
        </is>
      </c>
      <c r="C141" t="inlineStr">
        <is>
          <t>Группа строительства</t>
        </is>
      </c>
      <c r="D141" t="inlineStr">
        <is>
          <t>Ведущий инженер</t>
        </is>
      </c>
      <c r="E141" t="inlineStr">
        <is>
          <t>Общехозяйственный</t>
        </is>
      </c>
      <c r="F141" t="inlineStr">
        <is>
          <t>День</t>
        </is>
      </c>
      <c r="H141" t="inlineStr">
        <is>
          <t>Б</t>
        </is>
      </c>
      <c r="I141" t="inlineStr">
        <is>
          <t>Б</t>
        </is>
      </c>
      <c r="J141" t="inlineStr">
        <is>
          <t>В</t>
        </is>
      </c>
      <c r="K141" t="inlineStr">
        <is>
          <t>В</t>
        </is>
      </c>
      <c r="L141" t="inlineStr">
        <is>
          <t>В</t>
        </is>
      </c>
      <c r="M141" t="inlineStr">
        <is>
          <t>В</t>
        </is>
      </c>
      <c r="N141" t="inlineStr">
        <is>
          <t>В</t>
        </is>
      </c>
      <c r="O141" t="inlineStr">
        <is>
          <t>В</t>
        </is>
      </c>
      <c r="P141" t="n">
        <v>8</v>
      </c>
      <c r="Q141" t="n">
        <v>8</v>
      </c>
      <c r="X141" t="n">
        <v>8</v>
      </c>
      <c r="Y141" t="n">
        <v>8</v>
      </c>
      <c r="Z141" t="n">
        <v>8</v>
      </c>
      <c r="AA141" t="inlineStr">
        <is>
          <t>В</t>
        </is>
      </c>
      <c r="AB141" t="inlineStr">
        <is>
          <t>В</t>
        </is>
      </c>
      <c r="AM141" s="9">
        <f>COUNT(H141:AL141)</f>
        <v/>
      </c>
      <c r="AO141" s="9">
        <f>COUNTIF(H141:AL141,"О")</f>
        <v/>
      </c>
      <c r="AP141" s="9">
        <f>COUNTIF(H141:AL141,"От")</f>
        <v/>
      </c>
      <c r="AQ141" s="9">
        <f>COUNTIF(H141:AL141,"Б")</f>
        <v/>
      </c>
      <c r="AR141" s="9">
        <f>COUNTIF(H141:AL141,"Н")</f>
        <v/>
      </c>
      <c r="AT141" s="9">
        <f>SUM(H141:AL141)</f>
        <v/>
      </c>
      <c r="AV141" s="9">
        <f>SUM(H141,I141,J141,K141,L141,M141,N141,O141,T141,U141,AA141,AB141,AH141,AI141)</f>
        <v/>
      </c>
    </row>
    <row r="142" ht="15.75" customHeight="1" s="1">
      <c r="A142" t="n">
        <v>136</v>
      </c>
      <c r="B142" t="inlineStr">
        <is>
          <t>Старовойтов Артём Викторович</t>
        </is>
      </c>
      <c r="C142" t="inlineStr">
        <is>
          <t>Группа строительства</t>
        </is>
      </c>
      <c r="D142" t="inlineStr">
        <is>
          <t>Ведущий инженер</t>
        </is>
      </c>
      <c r="E142" t="inlineStr">
        <is>
          <t>Контракт № 599 - Восток-М</t>
        </is>
      </c>
      <c r="F142" t="inlineStr">
        <is>
          <t>День</t>
        </is>
      </c>
      <c r="J142" s="11" t="n">
        <v>2</v>
      </c>
      <c r="AM142" s="9">
        <f>COUNT(H142:AL142)</f>
        <v/>
      </c>
      <c r="AT142" s="9">
        <f>SUM(H142:AL142)</f>
        <v/>
      </c>
      <c r="AV142" s="9">
        <f>SUM(H142,I142,J142,K142,L142,M142,N142,O142,T142,U142,AA142,AB142,AH142,AI142)</f>
        <v/>
      </c>
    </row>
    <row r="143" ht="15.75" customHeight="1" s="1">
      <c r="A143" t="n">
        <v>137</v>
      </c>
      <c r="B143" t="inlineStr">
        <is>
          <t>Старовойтов Артём Викторович</t>
        </is>
      </c>
      <c r="C143" t="inlineStr">
        <is>
          <t>Группа строительства</t>
        </is>
      </c>
      <c r="D143" t="inlineStr">
        <is>
          <t>Ведущий инженер</t>
        </is>
      </c>
      <c r="E143" t="inlineStr">
        <is>
          <t>Контракт № 581 - ИТБ/ ОБЩЕСТВО С ОГРАНИЧЕННОЙ ОТВЕТСТВЕННОСТЬЮ ИНЖЕНЕРНЫЕ ТЕХНОЛОГИИ БЕЗОПАСНОСТИ</t>
        </is>
      </c>
      <c r="F143" t="inlineStr">
        <is>
          <t>День</t>
        </is>
      </c>
      <c r="R143" s="11" t="n">
        <v>7</v>
      </c>
      <c r="T143" s="11" t="n">
        <v>8.5</v>
      </c>
      <c r="U143" s="11" t="n">
        <v>7</v>
      </c>
      <c r="AM143" s="9">
        <f>COUNT(H143:AL143)</f>
        <v/>
      </c>
      <c r="AT143" s="9">
        <f>SUM(H143:AL143)</f>
        <v/>
      </c>
      <c r="AV143" s="9">
        <f>SUM(H143,I143,J143,K143,L143,M143,N143,O143,T143,U143,AA143,AB143,AH143,AI143)</f>
        <v/>
      </c>
    </row>
    <row r="144" ht="15.75" customHeight="1" s="1">
      <c r="A144" t="n">
        <v>138</v>
      </c>
      <c r="B144" t="inlineStr">
        <is>
          <t>Старовойтов Артём Викторович</t>
        </is>
      </c>
      <c r="C144" t="inlineStr">
        <is>
          <t>Группа строительства</t>
        </is>
      </c>
      <c r="D144" t="inlineStr">
        <is>
          <t>Ведущий инженер</t>
        </is>
      </c>
      <c r="E144" t="inlineStr">
        <is>
          <t>Контракт № 581 - ИТБ/ ОБЩЕСТВО С ОГРАНИЧЕННОЙ ОТВЕТСТВЕННОСТЬЮ ИНЖЕНЕРНЫЕ ТЕХНОЛОГИИ БЕЗОПАСНОСТИ</t>
        </is>
      </c>
      <c r="F144" t="inlineStr">
        <is>
          <t>Ночь</t>
        </is>
      </c>
      <c r="R144" s="11" t="n">
        <v>2.5</v>
      </c>
      <c r="AN144" s="9">
        <f>COUNT(H144:AL144)</f>
        <v/>
      </c>
      <c r="AU144" s="9">
        <f>SUM(H144:AL144)</f>
        <v/>
      </c>
      <c r="AW144" s="9">
        <f>SUM(H144,I144,J144,K144,L144,M144,N144,O144,T144,U144,AA144,AB144,AH144,AI144)</f>
        <v/>
      </c>
    </row>
    <row r="145" ht="15.75" customHeight="1" s="1">
      <c r="A145" t="n">
        <v>139</v>
      </c>
      <c r="B145" t="inlineStr">
        <is>
          <t>Старовойтов Артём Викторович</t>
        </is>
      </c>
      <c r="C145" t="inlineStr">
        <is>
          <t>Группа строительства</t>
        </is>
      </c>
      <c r="D145" t="inlineStr">
        <is>
          <t>Ведущий инженер</t>
        </is>
      </c>
      <c r="E145" t="inlineStr">
        <is>
          <t>Контракт № 581 - ИТБ/ ОБЩЕСТВО С ОГРАНИЧЕННОЙ ОТВЕТСТВЕННОСТЬЮ ИНЖЕНЕРНЫЕ ТЕХНОЛОГИИ БЕЗОПАСНОСТИ</t>
        </is>
      </c>
      <c r="F145" t="inlineStr">
        <is>
          <t>День</t>
        </is>
      </c>
      <c r="G145" t="inlineStr">
        <is>
          <t>К-ка</t>
        </is>
      </c>
      <c r="R145" s="11" t="n">
        <v>8</v>
      </c>
      <c r="S145" s="11" t="n">
        <v>8</v>
      </c>
      <c r="T145" s="11" t="inlineStr">
        <is>
          <t>В</t>
        </is>
      </c>
      <c r="U145" s="11" t="inlineStr">
        <is>
          <t>В</t>
        </is>
      </c>
      <c r="V145" s="11" t="n">
        <v>8</v>
      </c>
      <c r="W145" s="11" t="n">
        <v>8</v>
      </c>
      <c r="AM145" s="9">
        <f>SUM(H145:AL145)/8</f>
        <v/>
      </c>
      <c r="AS145" s="9">
        <f>COUNTIF(H145:AL145,"В")+SUM(H145:AL145)/8</f>
        <v/>
      </c>
      <c r="AT145" s="9">
        <f>SUM(H145:AL145)</f>
        <v/>
      </c>
    </row>
    <row r="146">
      <c r="A146" s="9" t="n">
        <v>140</v>
      </c>
      <c r="B146" s="9" t="inlineStr">
        <is>
          <t>Старовойтов Артём Викторович</t>
        </is>
      </c>
      <c r="C146" s="9" t="inlineStr">
        <is>
          <t>Группа строительства</t>
        </is>
      </c>
      <c r="D146" s="9" t="inlineStr">
        <is>
          <t>Ведущий инженер</t>
        </is>
      </c>
      <c r="E146" s="9" t="inlineStr">
        <is>
          <t>ИТОГО:</t>
        </is>
      </c>
      <c r="F146" s="9" t="n"/>
      <c r="G146" s="9" t="n"/>
      <c r="H146" s="9" t="n">
        <v>0</v>
      </c>
      <c r="I146" s="9" t="n">
        <v>0</v>
      </c>
      <c r="J146" s="9" t="n">
        <v>2</v>
      </c>
      <c r="K146" s="9" t="n">
        <v>0</v>
      </c>
      <c r="L146" s="9" t="n">
        <v>0</v>
      </c>
      <c r="M146" s="9" t="n">
        <v>0</v>
      </c>
      <c r="N146" s="9" t="n">
        <v>0</v>
      </c>
      <c r="O146" s="9" t="n">
        <v>0</v>
      </c>
      <c r="P146" s="9" t="n">
        <v>8</v>
      </c>
      <c r="Q146" s="9" t="n">
        <v>8</v>
      </c>
      <c r="R146" s="9" t="n">
        <v>17.5</v>
      </c>
      <c r="S146" s="9" t="n">
        <v>8</v>
      </c>
      <c r="T146" s="9" t="n">
        <v>8.5</v>
      </c>
      <c r="U146" s="9" t="n">
        <v>7</v>
      </c>
      <c r="V146" s="9" t="n">
        <v>8</v>
      </c>
      <c r="W146" s="9" t="n">
        <v>8</v>
      </c>
      <c r="X146" s="9" t="n">
        <v>8</v>
      </c>
      <c r="Y146" s="9" t="n">
        <v>8</v>
      </c>
      <c r="Z146" s="9" t="n">
        <v>8</v>
      </c>
      <c r="AA146" s="9" t="n">
        <v>0</v>
      </c>
      <c r="AB146" s="9" t="n">
        <v>0</v>
      </c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>
        <f>COUNT(IF(SUM(H141)&gt;0,1,"FALSE"),IF(SUM(I141)&gt;0,1,"FALSE"),IF(SUM(J141,J142)&gt;0,1,"FALSE"),IF(SUM(K141)&gt;0,1,"FALSE"),IF(SUM(L141)&gt;0,1,"FALSE"),IF(SUM(M141)&gt;0,1,"FALSE"),IF(SUM(N141)&gt;0,1,"FALSE"),IF(SUM(O141)&gt;0,1,"FALSE"),IF(SUM(P141)&gt;0,1,"FALSE"),IF(SUM(Q141)&gt;0,1,"FALSE"),IF(SUM(X141)&gt;0,1,"FALSE"),IF(SUM(Y141)&gt;0,1,"FALSE"),IF(SUM(Z141)&gt;0,1,"FALSE"),IF(SUM(AA141)&gt;0,1,"FALSE"),IF(SUM(AB141)&gt;0,1,"FALSE"),IF(SUM(R145,R143)&gt;0,1,"FALSE"),IF(SUM(T145,T143)&gt;0,1,"FALSE"),IF(SUM(U143,U145)&gt;0,1,"FALSE"),IF(SUM(S145)&gt;0,1,"FALSE"),IF(SUM(V145)&gt;0,1,"FALSE"),IF(SUM(W145)&gt;0,1,"FALSE"))</f>
        <v/>
      </c>
      <c r="AN146" s="9">
        <f>COUNT(IF(SUM(R144)&gt;0,1,"FALSE"))</f>
        <v/>
      </c>
      <c r="AO146" s="9">
        <f>MAX(AO141:AO145)</f>
        <v/>
      </c>
      <c r="AP146" s="9">
        <f>MAX(AP141:AP145)</f>
        <v/>
      </c>
      <c r="AQ146" s="9">
        <f>MAX(AQ141:AQ145)</f>
        <v/>
      </c>
      <c r="AR146" s="9">
        <f>MAX(AR141:AR145)</f>
        <v/>
      </c>
      <c r="AS146" s="9">
        <f>SUM(AS141:AS145)</f>
        <v/>
      </c>
      <c r="AT146" s="9">
        <f>SUM(AT141:AT145)</f>
        <v/>
      </c>
      <c r="AU146" s="9">
        <f>SUM(AU141:AU145)</f>
        <v/>
      </c>
      <c r="AV146" s="9">
        <f>SUM(AV141:AV145)</f>
        <v/>
      </c>
      <c r="AW146" s="9">
        <f>SUM(AW141:AW145)</f>
        <v/>
      </c>
    </row>
    <row r="147">
      <c r="A147" t="n">
        <v>141</v>
      </c>
      <c r="B147" t="inlineStr">
        <is>
          <t>Чудов Юрий Геннадьевич</t>
        </is>
      </c>
      <c r="C147" t="inlineStr">
        <is>
          <t>Группа содержания</t>
        </is>
      </c>
      <c r="D147" t="inlineStr">
        <is>
          <t>Диспетчер</t>
        </is>
      </c>
      <c r="E147" t="inlineStr">
        <is>
          <t>Общехозяйственный</t>
        </is>
      </c>
      <c r="F147" t="inlineStr">
        <is>
          <t>День</t>
        </is>
      </c>
      <c r="W147" t="n">
        <v>8</v>
      </c>
      <c r="X147" t="n">
        <v>8</v>
      </c>
      <c r="Y147" t="n">
        <v>8</v>
      </c>
      <c r="Z147" t="n">
        <v>8</v>
      </c>
      <c r="AA147" t="inlineStr">
        <is>
          <t>В</t>
        </is>
      </c>
      <c r="AB147" t="inlineStr">
        <is>
          <t>В</t>
        </is>
      </c>
      <c r="AC147" t="n">
        <v>8</v>
      </c>
      <c r="AD147" t="n">
        <v>8</v>
      </c>
      <c r="AE147" t="n">
        <v>8</v>
      </c>
      <c r="AF147" t="n">
        <v>8</v>
      </c>
      <c r="AG147" t="n">
        <v>8</v>
      </c>
      <c r="AH147" t="inlineStr">
        <is>
          <t>В</t>
        </is>
      </c>
      <c r="AI147" t="inlineStr">
        <is>
          <t>В</t>
        </is>
      </c>
      <c r="AJ147" t="n">
        <v>8</v>
      </c>
      <c r="AK147" t="n">
        <v>8</v>
      </c>
      <c r="AL147" t="n">
        <v>8</v>
      </c>
      <c r="AM147" s="9">
        <f>COUNT(H147:AL147)</f>
        <v/>
      </c>
      <c r="AO147" s="9">
        <f>COUNTIF(H147:AL147,"О")</f>
        <v/>
      </c>
      <c r="AP147" s="9">
        <f>COUNTIF(H147:AL147,"От")</f>
        <v/>
      </c>
      <c r="AQ147" s="9">
        <f>COUNTIF(H147:AL147,"Б")</f>
        <v/>
      </c>
      <c r="AR147" s="9">
        <f>COUNTIF(H147:AL147,"Н")</f>
        <v/>
      </c>
      <c r="AT147" s="9">
        <f>SUM(H147:AL147)</f>
        <v/>
      </c>
      <c r="AV147" s="9">
        <f>SUM(H147,I147,J147,K147,L147,M147,N147,O147,T147,U147,AA147,AB147,AH147,AI147)</f>
        <v/>
      </c>
    </row>
    <row r="148">
      <c r="A148" t="n">
        <v>142</v>
      </c>
      <c r="B148" t="inlineStr">
        <is>
          <t>Чудов Юрий Геннадьевич</t>
        </is>
      </c>
      <c r="C148" t="inlineStr">
        <is>
          <t>Группа содержания</t>
        </is>
      </c>
      <c r="D148" t="inlineStr">
        <is>
          <t>Диспетчер</t>
        </is>
      </c>
      <c r="E148" t="inlineStr">
        <is>
          <t>Контракт № 620 - МариинскАвтодор</t>
        </is>
      </c>
      <c r="F148" t="inlineStr">
        <is>
          <t>День</t>
        </is>
      </c>
      <c r="AM148" s="9">
        <f>COUNT(H148:AL148)</f>
        <v/>
      </c>
      <c r="AT148" s="9">
        <f>SUM(H148:AL148)</f>
        <v/>
      </c>
      <c r="AV148" s="9">
        <f>SUM(H148,I148,J148,K148,L148,M148,N148,O148,T148,U148,AA148,AB148,AH148,AI148)</f>
        <v/>
      </c>
    </row>
    <row r="149">
      <c r="A149" t="n">
        <v>143</v>
      </c>
      <c r="B149" t="inlineStr">
        <is>
          <t>Чудов Юрий Геннадьевич</t>
        </is>
      </c>
      <c r="C149" t="inlineStr">
        <is>
          <t>Группа содержания</t>
        </is>
      </c>
      <c r="D149" t="inlineStr">
        <is>
          <t>Диспетчер</t>
        </is>
      </c>
      <c r="E149" t="inlineStr">
        <is>
          <t>Контракт № 621 - Томскавтодор</t>
        </is>
      </c>
      <c r="F149" t="inlineStr">
        <is>
          <t>День</t>
        </is>
      </c>
      <c r="AM149" s="9">
        <f>COUNT(H149:AL149)</f>
        <v/>
      </c>
      <c r="AT149" s="9">
        <f>SUM(H149:AL149)</f>
        <v/>
      </c>
      <c r="AV149" s="9">
        <f>SUM(H149,I149,J149,K149,L149,M149,N149,O149,T149,U149,AA149,AB149,AH149,AI149)</f>
        <v/>
      </c>
    </row>
    <row r="150">
      <c r="A150" t="n">
        <v>144</v>
      </c>
      <c r="B150" t="inlineStr">
        <is>
          <t>Чудов Юрий Геннадьевич</t>
        </is>
      </c>
      <c r="C150" t="inlineStr">
        <is>
          <t>Группа содержания</t>
        </is>
      </c>
      <c r="D150" t="inlineStr">
        <is>
          <t>Диспетчер</t>
        </is>
      </c>
      <c r="E150" t="inlineStr">
        <is>
          <t>Контракт № 599 - Восток-М</t>
        </is>
      </c>
      <c r="F150" t="inlineStr">
        <is>
          <t>День</t>
        </is>
      </c>
      <c r="AM150" s="9">
        <f>COUNT(H150:AL150)</f>
        <v/>
      </c>
      <c r="AT150" s="9">
        <f>SUM(H150:AL150)</f>
        <v/>
      </c>
      <c r="AV150" s="9">
        <f>SUM(H150,I150,J150,K150,L150,M150,N150,O150,T150,U150,AA150,AB150,AH150,AI150)</f>
        <v/>
      </c>
    </row>
    <row r="151">
      <c r="A151" t="n">
        <v>145</v>
      </c>
      <c r="B151" t="inlineStr">
        <is>
          <t>Чудов Юрий Геннадьевич</t>
        </is>
      </c>
      <c r="C151" t="inlineStr">
        <is>
          <t>Группа содержания</t>
        </is>
      </c>
      <c r="D151" t="inlineStr">
        <is>
          <t>Диспетчер</t>
        </is>
      </c>
      <c r="E151" t="inlineStr">
        <is>
          <t>Контракт № 591 - ООО Восток-М</t>
        </is>
      </c>
      <c r="F151" t="inlineStr">
        <is>
          <t>День</t>
        </is>
      </c>
      <c r="AM151" s="9">
        <f>COUNT(H151:AL151)</f>
        <v/>
      </c>
      <c r="AT151" s="9">
        <f>SUM(H151:AL151)</f>
        <v/>
      </c>
      <c r="AV151" s="9">
        <f>SUM(H151,I151,J151,K151,L151,M151,N151,O151,T151,U151,AA151,AB151,AH151,AI151)</f>
        <v/>
      </c>
    </row>
    <row r="152">
      <c r="A152" t="n">
        <v>146</v>
      </c>
      <c r="B152" t="inlineStr">
        <is>
          <t>Чудов Юрий Геннадьевич</t>
        </is>
      </c>
      <c r="C152" t="inlineStr">
        <is>
          <t>Группа содержания</t>
        </is>
      </c>
      <c r="D152" t="inlineStr">
        <is>
          <t>Диспетчер</t>
        </is>
      </c>
      <c r="E152" t="inlineStr">
        <is>
          <t>Контракт № 585 - ФКУ Сибуправтодор</t>
        </is>
      </c>
      <c r="F152" t="inlineStr">
        <is>
          <t>День</t>
        </is>
      </c>
      <c r="AM152" s="9">
        <f>COUNT(H152:AL152)</f>
        <v/>
      </c>
      <c r="AT152" s="9">
        <f>SUM(H152:AL152)</f>
        <v/>
      </c>
      <c r="AV152" s="9">
        <f>SUM(H152,I152,J152,K152,L152,M152,N152,O152,T152,U152,AA152,AB152,AH152,AI152)</f>
        <v/>
      </c>
    </row>
    <row r="153">
      <c r="A153" t="n">
        <v>147</v>
      </c>
      <c r="B153" t="inlineStr">
        <is>
          <t>Чудов Юрий Геннадьевич</t>
        </is>
      </c>
      <c r="C153" t="inlineStr">
        <is>
          <t>Группа содержания</t>
        </is>
      </c>
      <c r="D153" t="inlineStr">
        <is>
          <t>Диспетчер</t>
        </is>
      </c>
      <c r="E153" t="inlineStr">
        <is>
          <t>Контракт № 580 - ОГКУ «Томскавтодор»</t>
        </is>
      </c>
      <c r="F153" t="inlineStr">
        <is>
          <t>День</t>
        </is>
      </c>
      <c r="AM153" s="9">
        <f>COUNT(H153:AL153)</f>
        <v/>
      </c>
      <c r="AT153" s="9">
        <f>SUM(H153:AL153)</f>
        <v/>
      </c>
      <c r="AV153" s="9">
        <f>SUM(H153,I153,J153,K153,L153,M153,N153,O153,T153,U153,AA153,AB153,AH153,AI153)</f>
        <v/>
      </c>
    </row>
    <row r="154">
      <c r="A154" t="n">
        <v>148</v>
      </c>
      <c r="B154" t="inlineStr">
        <is>
          <t>Чудов Юрий Геннадьевич</t>
        </is>
      </c>
      <c r="C154" t="inlineStr">
        <is>
          <t>Группа содержания</t>
        </is>
      </c>
      <c r="D154" t="inlineStr">
        <is>
          <t>Диспетчер</t>
        </is>
      </c>
      <c r="E154" t="inlineStr">
        <is>
          <t>Контракт № 515 - АО МариинскАвтодор</t>
        </is>
      </c>
      <c r="F154" t="inlineStr">
        <is>
          <t>День</t>
        </is>
      </c>
      <c r="AM154" s="9">
        <f>COUNT(H154:AL154)</f>
        <v/>
      </c>
      <c r="AT154" s="9">
        <f>SUM(H154:AL154)</f>
        <v/>
      </c>
      <c r="AV154" s="9">
        <f>SUM(H154,I154,J154,K154,L154,M154,N154,O154,T154,U154,AA154,AB154,AH154,AI154)</f>
        <v/>
      </c>
    </row>
    <row r="155">
      <c r="A155" t="n">
        <v>149</v>
      </c>
      <c r="B155" t="inlineStr">
        <is>
          <t>Чудов Юрий Геннадьевич</t>
        </is>
      </c>
      <c r="C155" t="inlineStr">
        <is>
          <t>Группа содержания</t>
        </is>
      </c>
      <c r="D155" t="inlineStr">
        <is>
          <t>Диспетчер</t>
        </is>
      </c>
      <c r="E155" t="inlineStr">
        <is>
          <t>Контракт № 513 - ГКУ НСО ТУАД</t>
        </is>
      </c>
      <c r="F155" t="inlineStr">
        <is>
          <t>День</t>
        </is>
      </c>
      <c r="AM155" s="9">
        <f>COUNT(H155:AL155)</f>
        <v/>
      </c>
      <c r="AT155" s="9">
        <f>SUM(H155:AL155)</f>
        <v/>
      </c>
      <c r="AV155" s="9">
        <f>SUM(H155,I155,J155,K155,L155,M155,N155,O155,T155,U155,AA155,AB155,AH155,AI155)</f>
        <v/>
      </c>
    </row>
    <row r="156">
      <c r="A156" t="n">
        <v>150</v>
      </c>
      <c r="B156" t="inlineStr">
        <is>
          <t>Чудов Юрий Геннадьевич</t>
        </is>
      </c>
      <c r="C156" t="inlineStr">
        <is>
          <t>Группа содержания</t>
        </is>
      </c>
      <c r="D156" t="inlineStr">
        <is>
          <t>Диспетчер</t>
        </is>
      </c>
      <c r="E156" t="inlineStr">
        <is>
          <t>Контракт № 512 - ГКУ НСО ТУАД</t>
        </is>
      </c>
      <c r="F156" t="inlineStr">
        <is>
          <t>День</t>
        </is>
      </c>
      <c r="AM156" s="9">
        <f>COUNT(H156:AL156)</f>
        <v/>
      </c>
      <c r="AT156" s="9">
        <f>SUM(H156:AL156)</f>
        <v/>
      </c>
      <c r="AV156" s="9">
        <f>SUM(H156,I156,J156,K156,L156,M156,N156,O156,T156,U156,AA156,AB156,AH156,AI156)</f>
        <v/>
      </c>
    </row>
    <row r="157">
      <c r="A157" t="n">
        <v>151</v>
      </c>
      <c r="B157" t="inlineStr">
        <is>
          <t>Чудов Юрий Геннадьевич</t>
        </is>
      </c>
      <c r="C157" t="inlineStr">
        <is>
          <t>Группа содержания</t>
        </is>
      </c>
      <c r="D157" t="inlineStr">
        <is>
          <t>Диспетчер</t>
        </is>
      </c>
      <c r="E157" t="inlineStr">
        <is>
          <t>Контракт № 511 - ГКУ НСО ТУАД</t>
        </is>
      </c>
      <c r="F157" t="inlineStr">
        <is>
          <t>День</t>
        </is>
      </c>
      <c r="AM157" s="9">
        <f>COUNT(H157:AL157)</f>
        <v/>
      </c>
      <c r="AT157" s="9">
        <f>SUM(H157:AL157)</f>
        <v/>
      </c>
      <c r="AV157" s="9">
        <f>SUM(H157,I157,J157,K157,L157,M157,N157,O157,T157,U157,AA157,AB157,AH157,AI157)</f>
        <v/>
      </c>
    </row>
    <row r="158">
      <c r="A158" t="n">
        <v>152</v>
      </c>
      <c r="B158" t="inlineStr">
        <is>
          <t>Чудов Юрий Геннадьевич</t>
        </is>
      </c>
      <c r="C158" t="inlineStr">
        <is>
          <t>Группа содержания</t>
        </is>
      </c>
      <c r="D158" t="inlineStr">
        <is>
          <t>Диспетчер</t>
        </is>
      </c>
      <c r="E158" t="inlineStr">
        <is>
          <t>Контракт № 631 - ГКУ НСО ТУАД</t>
        </is>
      </c>
      <c r="F158" t="inlineStr">
        <is>
          <t>День</t>
        </is>
      </c>
      <c r="AM158" s="9">
        <f>COUNT(H158:AL158)</f>
        <v/>
      </c>
      <c r="AT158" s="9">
        <f>SUM(H158:AL158)</f>
        <v/>
      </c>
      <c r="AV158" s="9">
        <f>SUM(H158,I158,J158,K158,L158,M158,N158,O158,T158,U158,AA158,AB158,AH158,AI158)</f>
        <v/>
      </c>
    </row>
    <row r="159">
      <c r="A159" t="n">
        <v>153</v>
      </c>
      <c r="B159" t="inlineStr">
        <is>
          <t>Чудов Юрий Геннадьевич</t>
        </is>
      </c>
      <c r="C159" t="inlineStr">
        <is>
          <t>Группа содержания</t>
        </is>
      </c>
      <c r="D159" t="inlineStr">
        <is>
          <t>Диспетчер</t>
        </is>
      </c>
      <c r="E159" t="inlineStr">
        <is>
          <t>Контракт № 630 - ГКУ НСО ТУАД</t>
        </is>
      </c>
      <c r="F159" t="inlineStr">
        <is>
          <t>День</t>
        </is>
      </c>
      <c r="AM159" s="9">
        <f>COUNT(H159:AL159)</f>
        <v/>
      </c>
      <c r="AT159" s="9">
        <f>SUM(H159:AL159)</f>
        <v/>
      </c>
      <c r="AV159" s="9">
        <f>SUM(H159,I159,J159,K159,L159,M159,N159,O159,T159,U159,AA159,AB159,AH159,AI159)</f>
        <v/>
      </c>
    </row>
    <row r="160">
      <c r="A160" t="n">
        <v>154</v>
      </c>
      <c r="B160" t="inlineStr">
        <is>
          <t>Чудов Юрий Геннадьевич</t>
        </is>
      </c>
      <c r="C160" t="inlineStr">
        <is>
          <t>Группа содержания</t>
        </is>
      </c>
      <c r="D160" t="inlineStr">
        <is>
          <t>Диспетчер</t>
        </is>
      </c>
      <c r="E160" t="inlineStr">
        <is>
          <t>Контракт № 579 - ООО Восток-М</t>
        </is>
      </c>
      <c r="F160" t="inlineStr">
        <is>
          <t>День</t>
        </is>
      </c>
      <c r="AM160" s="9">
        <f>COUNT(H160:AL160)</f>
        <v/>
      </c>
      <c r="AT160" s="9">
        <f>SUM(H160:AL160)</f>
        <v/>
      </c>
      <c r="AV160" s="9">
        <f>SUM(H160,I160,J160,K160,L160,M160,N160,O160,T160,U160,AA160,AB160,AH160,AI160)</f>
        <v/>
      </c>
    </row>
    <row r="161">
      <c r="A161" t="n">
        <v>155</v>
      </c>
      <c r="B161" t="inlineStr">
        <is>
          <t>Чудов Юрий Геннадьевич</t>
        </is>
      </c>
      <c r="C161" t="inlineStr">
        <is>
          <t>Группа содержания</t>
        </is>
      </c>
      <c r="D161" t="inlineStr">
        <is>
          <t>Диспетчер</t>
        </is>
      </c>
      <c r="E161" t="inlineStr">
        <is>
          <t>Контракт № 632 - ГКУ НСО ТУАД</t>
        </is>
      </c>
      <c r="F161" t="inlineStr">
        <is>
          <t>День</t>
        </is>
      </c>
      <c r="AM161" s="9">
        <f>COUNT(H161:AL161)</f>
        <v/>
      </c>
      <c r="AT161" s="9">
        <f>SUM(H161:AL161)</f>
        <v/>
      </c>
      <c r="AV161" s="9">
        <f>SUM(H161,I161,J161,K161,L161,M161,N161,O161,T161,U161,AA161,AB161,AH161,AI161)</f>
        <v/>
      </c>
    </row>
    <row r="162">
      <c r="A162" t="n">
        <v>156</v>
      </c>
      <c r="B162" t="inlineStr">
        <is>
          <t>Чудов Юрий Геннадьевич</t>
        </is>
      </c>
      <c r="C162" t="inlineStr">
        <is>
          <t>Группа содержания</t>
        </is>
      </c>
      <c r="D162" t="inlineStr">
        <is>
          <t>Диспетчер</t>
        </is>
      </c>
      <c r="E162" t="inlineStr">
        <is>
          <t>Контракт № 633 - ПАО Ростелеком Красноярск</t>
        </is>
      </c>
      <c r="F162" t="inlineStr">
        <is>
          <t>День</t>
        </is>
      </c>
      <c r="AM162" s="9">
        <f>COUNT(H162:AL162)</f>
        <v/>
      </c>
      <c r="AT162" s="9">
        <f>SUM(H162:AL162)</f>
        <v/>
      </c>
      <c r="AV162" s="9">
        <f>SUM(H162,I162,J162,K162,L162,M162,N162,O162,T162,U162,AA162,AB162,AH162,AI162)</f>
        <v/>
      </c>
    </row>
    <row r="163">
      <c r="A163" s="9" t="n">
        <v>157</v>
      </c>
      <c r="B163" s="9" t="inlineStr">
        <is>
          <t>Чудов Юрий Геннадьевич</t>
        </is>
      </c>
      <c r="C163" s="9" t="inlineStr">
        <is>
          <t>Группа содержания</t>
        </is>
      </c>
      <c r="D163" s="9" t="inlineStr">
        <is>
          <t>Диспетчер</t>
        </is>
      </c>
      <c r="E163" s="9" t="inlineStr">
        <is>
          <t>ИТОГО:</t>
        </is>
      </c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>
        <v>8</v>
      </c>
      <c r="X163" s="9" t="n">
        <v>8</v>
      </c>
      <c r="Y163" s="9" t="n">
        <v>8</v>
      </c>
      <c r="Z163" s="9" t="n">
        <v>8</v>
      </c>
      <c r="AA163" s="9" t="n">
        <v>0</v>
      </c>
      <c r="AB163" s="9" t="n">
        <v>0</v>
      </c>
      <c r="AC163" s="9" t="n">
        <v>8</v>
      </c>
      <c r="AD163" s="9" t="n">
        <v>8</v>
      </c>
      <c r="AE163" s="9" t="n">
        <v>8</v>
      </c>
      <c r="AF163" s="9" t="n">
        <v>8</v>
      </c>
      <c r="AG163" s="9" t="n">
        <v>8</v>
      </c>
      <c r="AH163" s="9" t="n">
        <v>0</v>
      </c>
      <c r="AI163" s="9" t="n">
        <v>0</v>
      </c>
      <c r="AJ163" s="9" t="n">
        <v>8</v>
      </c>
      <c r="AK163" s="9" t="n">
        <v>8</v>
      </c>
      <c r="AL163" s="9" t="n">
        <v>8</v>
      </c>
      <c r="AM163" s="9">
        <f>COUNT(IF(SUM(W153,W157,W148,W152,W156,W155,W149,W154,W147,W151,W150)&gt;0,1,"FALSE"),IF(SUM(X150,X159,X149,X156,X153,X148,X158,X160,X152,X157,X155,X154,X151,X147)&gt;0,1,"FALSE"),IF(SUM(Y150,Y157,Y158,Y149,Y151,Y156,Y155,Y154,Y160,Y148,Y152,Y147,Y159,Y153)&gt;0,1,"FALSE"),IF(SUM(Z152,Z148,Z147,Z158,Z155,Z150,Z154,Z160,Z153,Z156,Z151,Z157,Z159,Z149)&gt;0,1,"FALSE"),IF(SUM(AA159,AA151,AA150,AA147,AA153,AA157,AA158,AA152,AA155,AA154,AA149,AA156,AA148,AA160)&gt;0,1,"FALSE"),IF(SUM(AB155,AB152,AB156,AB157,AB148,AB154,AB151,AB159,AB160,AB149,AB153,AB147,AB150,AB158)&gt;0,1,"FALSE"),IF(SUM(AC148,AC147,AC154,AC155,AC157,AC159,AC156,AC153,AC149,AC151,AC152,AC160,AC158,AC150)&gt;0,1,"FALSE"),IF(SUM(AD153,AD157,AD155,AD147,AD150,AD148,AD151,AD149,AD159,AD160,AD158,AD156,AD152)&gt;0,1,"FALSE"),IF(SUM(AE159,AE160,AE161,AE153,AE155,AE148,AE149,AE147,AE157,AE158,AE150,AE151,AE152)&gt;0,1,"FALSE"),IF(SUM(AF147,AF162,AF159,AF151,AF155,AF152,AF153,AF148,AF161,AF158,AF160,AF157,AF149,AF150)&gt;0,1,"FALSE"),IF(SUM(AG149,AG158,AG148,AG153,AG150,AG151,AG152,AG147,AG155,AG157,AG162,AG159,AG160,AG161)&gt;0,1,"FALSE"),IF(SUM(AH155,AH152,AH161,AH147,AH151,AH158,AH162,AH153,AH157,AH159,AH150,AH148,AH160,AH149)&gt;0,1,"FALSE"),IF(SUM(AI160,AI148,AI150,AI151,AI149,AI153,AI161,AI152,AI158,AI162,AI147,AI159,AI157,AI155)&gt;0,1,"FALSE"),IF(SUM(AJ159,AJ160,AJ157,AJ149,AJ151,AJ153,AJ161,AJ148,AJ155,AJ158,AJ152,AJ162,AJ147,AJ150)&gt;0,1,"FALSE"),IF(SUM(AK147,AK155,AK160,AK152,AK159,AK162,AK153,AK150,AK161,AK151,AK158,AK148,AK149,AK157)&gt;0,1,"FALSE"),IF(SUM(AL152,AL147,AL151,AL155,AL160,AL159,AL149,AL150,AL161,AL153,AL148,AL162,AL157,AL158)&gt;0,1,"FALSE"))</f>
        <v/>
      </c>
      <c r="AN163" s="9" t="n"/>
      <c r="AO163" s="9">
        <f>MAX(AO147:AO162)</f>
        <v/>
      </c>
      <c r="AP163" s="9">
        <f>MAX(AP147:AP162)</f>
        <v/>
      </c>
      <c r="AQ163" s="9">
        <f>MAX(AQ147:AQ162)</f>
        <v/>
      </c>
      <c r="AR163" s="9">
        <f>MAX(AR147:AR162)</f>
        <v/>
      </c>
      <c r="AS163" s="9">
        <f>SUM(AS147:AS162)</f>
        <v/>
      </c>
      <c r="AT163" s="9">
        <f>SUM(AT147:AT162)</f>
        <v/>
      </c>
      <c r="AU163" s="9">
        <f>SUM(AU147:AU162)</f>
        <v/>
      </c>
      <c r="AV163" s="9">
        <f>SUM(AV147:AV162)</f>
        <v/>
      </c>
      <c r="AW163" s="9">
        <f>SUM(AW147:AW162)</f>
        <v/>
      </c>
    </row>
    <row r="164">
      <c r="A164" t="n">
        <v>158</v>
      </c>
      <c r="B164" t="inlineStr">
        <is>
          <t>Юсупов Марат Шаукатович</t>
        </is>
      </c>
      <c r="C164" t="inlineStr">
        <is>
          <t>Группа содержания</t>
        </is>
      </c>
      <c r="D164" t="inlineStr">
        <is>
          <t>Ведущий инженер</t>
        </is>
      </c>
      <c r="E164" t="inlineStr">
        <is>
          <t>Общехозяйственный</t>
        </is>
      </c>
      <c r="F164" t="inlineStr">
        <is>
          <t>День</t>
        </is>
      </c>
      <c r="H164" t="inlineStr">
        <is>
          <t>В</t>
        </is>
      </c>
      <c r="I164" t="inlineStr">
        <is>
          <t>В</t>
        </is>
      </c>
      <c r="J164" t="inlineStr">
        <is>
          <t>В</t>
        </is>
      </c>
      <c r="K164" t="inlineStr">
        <is>
          <t>В</t>
        </is>
      </c>
      <c r="L164" t="inlineStr">
        <is>
          <t>В</t>
        </is>
      </c>
      <c r="M164" t="inlineStr">
        <is>
          <t>В</t>
        </is>
      </c>
      <c r="N164" t="inlineStr">
        <is>
          <t>В</t>
        </is>
      </c>
      <c r="O164" t="inlineStr">
        <is>
          <t>В</t>
        </is>
      </c>
      <c r="P164" t="n">
        <v>8</v>
      </c>
      <c r="Q164" t="n">
        <v>2.61667</v>
      </c>
      <c r="T164" t="inlineStr">
        <is>
          <t>В</t>
        </is>
      </c>
      <c r="U164" t="inlineStr">
        <is>
          <t>В</t>
        </is>
      </c>
      <c r="V164" t="n">
        <v>8</v>
      </c>
      <c r="W164" t="n">
        <v>0.8833299999999999</v>
      </c>
      <c r="Y164" t="n">
        <v>0.83333</v>
      </c>
      <c r="Z164" t="n">
        <v>1.15</v>
      </c>
      <c r="AA164" t="inlineStr">
        <is>
          <t>В</t>
        </is>
      </c>
      <c r="AB164" t="inlineStr">
        <is>
          <t>В</t>
        </is>
      </c>
      <c r="AE164" t="n">
        <v>0.51667</v>
      </c>
      <c r="AH164" t="inlineStr">
        <is>
          <t>В</t>
        </is>
      </c>
      <c r="AI164" t="inlineStr">
        <is>
          <t>В</t>
        </is>
      </c>
      <c r="AJ164" t="n">
        <v>0.83333</v>
      </c>
      <c r="AK164" t="n">
        <v>3</v>
      </c>
      <c r="AM164" s="9">
        <f>COUNT(H164:AL164)</f>
        <v/>
      </c>
      <c r="AO164" s="9">
        <f>COUNTIF(H164:AL164,"О")</f>
        <v/>
      </c>
      <c r="AP164" s="9">
        <f>COUNTIF(H164:AL164,"От")</f>
        <v/>
      </c>
      <c r="AQ164" s="9">
        <f>COUNTIF(H164:AL164,"Б")</f>
        <v/>
      </c>
      <c r="AR164" s="9">
        <f>COUNTIF(H164:AL164,"Н")</f>
        <v/>
      </c>
      <c r="AT164" s="9">
        <f>SUM(H164:AL164)</f>
        <v/>
      </c>
      <c r="AV164" s="9">
        <f>SUM(H164,I164,J164,K164,L164,M164,N164,O164,T164,U164,AA164,AB164,AH164,AI164)</f>
        <v/>
      </c>
    </row>
    <row r="165">
      <c r="A165" t="n">
        <v>159</v>
      </c>
      <c r="B165" t="inlineStr">
        <is>
          <t>Юсупов Марат Шаукатович</t>
        </is>
      </c>
      <c r="C165" t="inlineStr">
        <is>
          <t>Группа содержания</t>
        </is>
      </c>
      <c r="D165" t="inlineStr">
        <is>
          <t>Ведущий инженер</t>
        </is>
      </c>
      <c r="E165" t="inlineStr">
        <is>
          <t>Контракт № 599 - Восток-М</t>
        </is>
      </c>
      <c r="F165" t="inlineStr">
        <is>
          <t>День</t>
        </is>
      </c>
      <c r="AM165" s="9">
        <f>COUNT(H165:AL165)</f>
        <v/>
      </c>
      <c r="AT165" s="9">
        <f>SUM(H165:AL165)</f>
        <v/>
      </c>
      <c r="AV165" s="9">
        <f>SUM(H165,I165,J165,K165,L165,M165,N165,O165,T165,U165,AA165,AB165,AH165,AI165)</f>
        <v/>
      </c>
    </row>
    <row r="166">
      <c r="A166" t="n">
        <v>160</v>
      </c>
      <c r="B166" t="inlineStr">
        <is>
          <t>Юсупов Марат Шаукатович</t>
        </is>
      </c>
      <c r="C166" t="inlineStr">
        <is>
          <t>Группа содержания</t>
        </is>
      </c>
      <c r="D166" t="inlineStr">
        <is>
          <t>Ведущий инженер</t>
        </is>
      </c>
      <c r="E166" t="inlineStr">
        <is>
          <t>Контракт № 585 - ФКУ Сибуправтодор</t>
        </is>
      </c>
      <c r="F166" t="inlineStr">
        <is>
          <t>День</t>
        </is>
      </c>
      <c r="AM166" s="9">
        <f>COUNT(H166:AL166)</f>
        <v/>
      </c>
      <c r="AT166" s="9">
        <f>SUM(H166:AL166)</f>
        <v/>
      </c>
      <c r="AV166" s="9">
        <f>SUM(H166,I166,J166,K166,L166,M166,N166,O166,T166,U166,AA166,AB166,AH166,AI166)</f>
        <v/>
      </c>
    </row>
    <row r="167">
      <c r="A167" t="n">
        <v>161</v>
      </c>
      <c r="B167" t="inlineStr">
        <is>
          <t>Юсупов Марат Шаукатович</t>
        </is>
      </c>
      <c r="C167" t="inlineStr">
        <is>
          <t>Группа содержания</t>
        </is>
      </c>
      <c r="D167" t="inlineStr">
        <is>
          <t>Ведущий инженер</t>
        </is>
      </c>
      <c r="E167" t="inlineStr">
        <is>
          <t>Контракт № 580 - ОГКУ «Томскавтодор»</t>
        </is>
      </c>
      <c r="F167" t="inlineStr">
        <is>
          <t>День</t>
        </is>
      </c>
      <c r="AM167" s="9">
        <f>COUNT(H167:AL167)</f>
        <v/>
      </c>
      <c r="AT167" s="9">
        <f>SUM(H167:AL167)</f>
        <v/>
      </c>
      <c r="AV167" s="9">
        <f>SUM(H167,I167,J167,K167,L167,M167,N167,O167,T167,U167,AA167,AB167,AH167,AI167)</f>
        <v/>
      </c>
    </row>
    <row r="168">
      <c r="A168" t="n">
        <v>162</v>
      </c>
      <c r="B168" t="inlineStr">
        <is>
          <t>Юсупов Марат Шаукатович</t>
        </is>
      </c>
      <c r="C168" t="inlineStr">
        <is>
          <t>Группа содержания</t>
        </is>
      </c>
      <c r="D168" t="inlineStr">
        <is>
          <t>Ведущий инженер</t>
        </is>
      </c>
      <c r="E168" t="inlineStr">
        <is>
          <t>Контракт № 576 - Восток-М</t>
        </is>
      </c>
      <c r="F168" t="inlineStr">
        <is>
          <t>День</t>
        </is>
      </c>
      <c r="AM168" s="9">
        <f>COUNT(H168:AL168)</f>
        <v/>
      </c>
      <c r="AT168" s="9">
        <f>SUM(H168:AL168)</f>
        <v/>
      </c>
      <c r="AV168" s="9">
        <f>SUM(H168,I168,J168,K168,L168,M168,N168,O168,T168,U168,AA168,AB168,AH168,AI168)</f>
        <v/>
      </c>
    </row>
    <row r="169" ht="15.75" customHeight="1" s="1">
      <c r="A169" t="n">
        <v>163</v>
      </c>
      <c r="B169" t="inlineStr">
        <is>
          <t>Юсупов Марат Шаукатович</t>
        </is>
      </c>
      <c r="C169" t="inlineStr">
        <is>
          <t>Группа содержания</t>
        </is>
      </c>
      <c r="D169" t="inlineStr">
        <is>
          <t>Ведущий инженер</t>
        </is>
      </c>
      <c r="E169" t="inlineStr">
        <is>
          <t>Контракт № 512 - ГКУ НСО ТУАД</t>
        </is>
      </c>
      <c r="F169" t="inlineStr">
        <is>
          <t>День</t>
        </is>
      </c>
      <c r="J169" t="n">
        <v>5</v>
      </c>
      <c r="S169" s="11" t="n">
        <v>8</v>
      </c>
      <c r="Y169" s="11" t="n">
        <v>2.43333</v>
      </c>
      <c r="AM169" s="9">
        <f>COUNT(H169:AL169)</f>
        <v/>
      </c>
      <c r="AT169" s="9">
        <f>SUM(H169:AL169)</f>
        <v/>
      </c>
      <c r="AV169" s="9">
        <f>SUM(H169,I169,J169,K169,L169,M169,N169,O169,T169,U169,AA169,AB169,AH169,AI169)</f>
        <v/>
      </c>
    </row>
    <row r="170">
      <c r="A170" t="n">
        <v>164</v>
      </c>
      <c r="B170" t="inlineStr">
        <is>
          <t>Юсупов Марат Шаукатович</t>
        </is>
      </c>
      <c r="C170" t="inlineStr">
        <is>
          <t>Группа содержания</t>
        </is>
      </c>
      <c r="D170" t="inlineStr">
        <is>
          <t>Ведущий инженер</t>
        </is>
      </c>
      <c r="E170" t="inlineStr">
        <is>
          <t>Контракт № 621 - Томскавтодор</t>
        </is>
      </c>
      <c r="F170" t="inlineStr">
        <is>
          <t>День</t>
        </is>
      </c>
      <c r="AM170" s="9">
        <f>COUNT(H170:AL170)</f>
        <v/>
      </c>
      <c r="AT170" s="9">
        <f>SUM(H170:AL170)</f>
        <v/>
      </c>
      <c r="AV170" s="9">
        <f>SUM(H170,I170,J170,K170,L170,M170,N170,O170,T170,U170,AA170,AB170,AH170,AI170)</f>
        <v/>
      </c>
    </row>
    <row r="171" ht="15.75" customHeight="1" s="1">
      <c r="A171" t="n">
        <v>165</v>
      </c>
      <c r="B171" t="inlineStr">
        <is>
          <t>Юсупов Марат Шаукатович</t>
        </is>
      </c>
      <c r="C171" t="inlineStr">
        <is>
          <t>Группа содержания</t>
        </is>
      </c>
      <c r="D171" t="inlineStr">
        <is>
          <t>Ведущий инженер</t>
        </is>
      </c>
      <c r="E171" t="inlineStr">
        <is>
          <t>Контракт № 592 - ООО Восток-М</t>
        </is>
      </c>
      <c r="F171" t="inlineStr">
        <is>
          <t>День</t>
        </is>
      </c>
      <c r="Q171" s="11" t="n">
        <v>5.38333</v>
      </c>
      <c r="Y171" s="11" t="n">
        <v>3.11667</v>
      </c>
      <c r="Z171" s="11" t="n">
        <v>6.85</v>
      </c>
      <c r="AG171" s="11" t="n">
        <v>2.11148</v>
      </c>
      <c r="AM171" s="9">
        <f>COUNT(H171:AL171)</f>
        <v/>
      </c>
      <c r="AT171" s="9">
        <f>SUM(H171:AL171)</f>
        <v/>
      </c>
      <c r="AV171" s="9">
        <f>SUM(H171,I171,J171,K171,L171,M171,N171,O171,T171,U171,AA171,AB171,AH171,AI171)</f>
        <v/>
      </c>
    </row>
    <row r="172">
      <c r="A172" t="n">
        <v>166</v>
      </c>
      <c r="B172" t="inlineStr">
        <is>
          <t>Юсупов Марат Шаукатович</t>
        </is>
      </c>
      <c r="C172" t="inlineStr">
        <is>
          <t>Группа содержания</t>
        </is>
      </c>
      <c r="D172" t="inlineStr">
        <is>
          <t>Ведущий инженер</t>
        </is>
      </c>
      <c r="E172" t="inlineStr">
        <is>
          <t>Контракт № 591 - ООО Восток-М</t>
        </is>
      </c>
      <c r="F172" t="inlineStr">
        <is>
          <t>День</t>
        </is>
      </c>
      <c r="AM172" s="9">
        <f>COUNT(H172:AL172)</f>
        <v/>
      </c>
      <c r="AT172" s="9">
        <f>SUM(H172:AL172)</f>
        <v/>
      </c>
      <c r="AV172" s="9">
        <f>SUM(H172,I172,J172,K172,L172,M172,N172,O172,T172,U172,AA172,AB172,AH172,AI172)</f>
        <v/>
      </c>
    </row>
    <row r="173" ht="15.75" customHeight="1" s="1">
      <c r="A173" t="n">
        <v>167</v>
      </c>
      <c r="B173" t="inlineStr">
        <is>
          <t>Юсупов Марат Шаукатович</t>
        </is>
      </c>
      <c r="C173" t="inlineStr">
        <is>
          <t>Группа содержания</t>
        </is>
      </c>
      <c r="D173" t="inlineStr">
        <is>
          <t>Ведущий инженер</t>
        </is>
      </c>
      <c r="E173" t="inlineStr">
        <is>
          <t>Контракт № 511 - ГКУ НСО ТУАД</t>
        </is>
      </c>
      <c r="F173" t="inlineStr">
        <is>
          <t>День</t>
        </is>
      </c>
      <c r="R173" s="11" t="n">
        <v>7.09211</v>
      </c>
      <c r="W173" s="11" t="n">
        <v>4.93333</v>
      </c>
      <c r="X173" s="11" t="n">
        <v>8</v>
      </c>
      <c r="Y173" s="11" t="n">
        <v>1.61667</v>
      </c>
      <c r="AM173" s="9">
        <f>COUNT(H173:AL173)</f>
        <v/>
      </c>
      <c r="AT173" s="9">
        <f>SUM(H173:AL173)</f>
        <v/>
      </c>
      <c r="AV173" s="9">
        <f>SUM(H173,I173,J173,K173,L173,M173,N173,O173,T173,U173,AA173,AB173,AH173,AI173)</f>
        <v/>
      </c>
    </row>
    <row r="174">
      <c r="A174" t="n">
        <v>168</v>
      </c>
      <c r="B174" t="inlineStr">
        <is>
          <t>Юсупов Марат Шаукатович</t>
        </is>
      </c>
      <c r="C174" t="inlineStr">
        <is>
          <t>Группа содержания</t>
        </is>
      </c>
      <c r="D174" t="inlineStr">
        <is>
          <t>Ведущий инженер</t>
        </is>
      </c>
      <c r="E174" t="inlineStr">
        <is>
          <t>Контракт № 620 - МариинскАвтодор</t>
        </is>
      </c>
      <c r="F174" t="inlineStr">
        <is>
          <t>День</t>
        </is>
      </c>
      <c r="AM174" s="9">
        <f>COUNT(H174:AL174)</f>
        <v/>
      </c>
      <c r="AT174" s="9">
        <f>SUM(H174:AL174)</f>
        <v/>
      </c>
      <c r="AV174" s="9">
        <f>SUM(H174,I174,J174,K174,L174,M174,N174,O174,T174,U174,AA174,AB174,AH174,AI174)</f>
        <v/>
      </c>
    </row>
    <row r="175">
      <c r="A175" t="n">
        <v>169</v>
      </c>
      <c r="B175" t="inlineStr">
        <is>
          <t>Юсупов Марат Шаукатович</t>
        </is>
      </c>
      <c r="C175" t="inlineStr">
        <is>
          <t>Группа содержания</t>
        </is>
      </c>
      <c r="D175" t="inlineStr">
        <is>
          <t>Ведущий инженер</t>
        </is>
      </c>
      <c r="E175" t="inlineStr">
        <is>
          <t>Контракт № 515 - АО МариинскАвтодор</t>
        </is>
      </c>
      <c r="F175" t="inlineStr">
        <is>
          <t>День</t>
        </is>
      </c>
      <c r="AM175" s="9">
        <f>COUNT(H175:AL175)</f>
        <v/>
      </c>
      <c r="AT175" s="9">
        <f>SUM(H175:AL175)</f>
        <v/>
      </c>
      <c r="AV175" s="9">
        <f>SUM(H175,I175,J175,K175,L175,M175,N175,O175,T175,U175,AA175,AB175,AH175,AI175)</f>
        <v/>
      </c>
    </row>
    <row r="176" ht="15.75" customHeight="1" s="1">
      <c r="A176" t="n">
        <v>170</v>
      </c>
      <c r="B176" t="inlineStr">
        <is>
          <t>Юсупов Марат Шаукатович</t>
        </is>
      </c>
      <c r="C176" t="inlineStr">
        <is>
          <t>Группа содержания</t>
        </is>
      </c>
      <c r="D176" t="inlineStr">
        <is>
          <t>Ведущий инженер</t>
        </is>
      </c>
      <c r="E176" t="inlineStr">
        <is>
          <t>Контракт № 513 - ГКУ НСО ТУАД</t>
        </is>
      </c>
      <c r="F176" t="inlineStr">
        <is>
          <t>День</t>
        </is>
      </c>
      <c r="R176" s="11" t="n">
        <v>0.90789</v>
      </c>
      <c r="AM176" s="9">
        <f>COUNT(H176:AL176)</f>
        <v/>
      </c>
      <c r="AT176" s="9">
        <f>SUM(H176:AL176)</f>
        <v/>
      </c>
      <c r="AV176" s="9">
        <f>SUM(H176,I176,J176,K176,L176,M176,N176,O176,T176,U176,AA176,AB176,AH176,AI176)</f>
        <v/>
      </c>
    </row>
    <row r="177" ht="15.75" customHeight="1" s="1">
      <c r="A177" t="n">
        <v>171</v>
      </c>
      <c r="B177" t="inlineStr">
        <is>
          <t>Юсупов Марат Шаукатович</t>
        </is>
      </c>
      <c r="C177" t="inlineStr">
        <is>
          <t>Группа содержания</t>
        </is>
      </c>
      <c r="D177" t="inlineStr">
        <is>
          <t>Ведущий инженер</t>
        </is>
      </c>
      <c r="E177" t="inlineStr">
        <is>
          <t xml:space="preserve">Контракт № 546 - Новосибдорстрой </t>
        </is>
      </c>
      <c r="F177" t="inlineStr">
        <is>
          <t>День</t>
        </is>
      </c>
      <c r="W177" s="11" t="n">
        <v>2.18333</v>
      </c>
      <c r="AC177" s="11" t="n">
        <v>7.58848</v>
      </c>
      <c r="AM177" s="9">
        <f>COUNT(H177:AL177)</f>
        <v/>
      </c>
      <c r="AT177" s="9">
        <f>SUM(H177:AL177)</f>
        <v/>
      </c>
      <c r="AV177" s="9">
        <f>SUM(H177,I177,J177,K177,L177,M177,N177,O177,T177,U177,AA177,AB177,AH177,AI177)</f>
        <v/>
      </c>
    </row>
    <row r="178" ht="15.75" customHeight="1" s="1">
      <c r="A178" t="n">
        <v>172</v>
      </c>
      <c r="B178" t="inlineStr">
        <is>
          <t>Юсупов Марат Шаукатович</t>
        </is>
      </c>
      <c r="C178" t="inlineStr">
        <is>
          <t>Группа содержания</t>
        </is>
      </c>
      <c r="D178" t="inlineStr">
        <is>
          <t>Ведущий инженер</t>
        </is>
      </c>
      <c r="E178" t="inlineStr">
        <is>
          <t>Контракт № 631 - ГКУ НСО ТУАД</t>
        </is>
      </c>
      <c r="F178" t="inlineStr">
        <is>
          <t>День</t>
        </is>
      </c>
      <c r="AC178" s="11" t="n">
        <v>0.41152</v>
      </c>
      <c r="AD178" s="11" t="n">
        <v>8</v>
      </c>
      <c r="AE178" s="11" t="n">
        <v>7.48333</v>
      </c>
      <c r="AF178" s="11" t="n">
        <v>8</v>
      </c>
      <c r="AG178" s="11" t="n">
        <v>5.88852</v>
      </c>
      <c r="AK178" s="11" t="n">
        <v>5</v>
      </c>
      <c r="AL178" s="11" t="n">
        <v>6.03333</v>
      </c>
      <c r="AM178" s="9">
        <f>COUNT(H178:AL178)</f>
        <v/>
      </c>
      <c r="AT178" s="9">
        <f>SUM(H178:AL178)</f>
        <v/>
      </c>
      <c r="AV178" s="9">
        <f>SUM(H178,I178,J178,K178,L178,M178,N178,O178,T178,U178,AA178,AB178,AH178,AI178)</f>
        <v/>
      </c>
    </row>
    <row r="179">
      <c r="A179" t="n">
        <v>173</v>
      </c>
      <c r="B179" t="inlineStr">
        <is>
          <t>Юсупов Марат Шаукатович</t>
        </is>
      </c>
      <c r="C179" t="inlineStr">
        <is>
          <t>Группа содержания</t>
        </is>
      </c>
      <c r="D179" t="inlineStr">
        <is>
          <t>Ведущий инженер</t>
        </is>
      </c>
      <c r="E179" t="inlineStr">
        <is>
          <t>Контракт № 630 - ГКУ НСО ТУАД</t>
        </is>
      </c>
      <c r="F179" t="inlineStr">
        <is>
          <t>День</t>
        </is>
      </c>
      <c r="AM179" s="9">
        <f>COUNT(H179:AL179)</f>
        <v/>
      </c>
      <c r="AT179" s="9">
        <f>SUM(H179:AL179)</f>
        <v/>
      </c>
      <c r="AV179" s="9">
        <f>SUM(H179,I179,J179,K179,L179,M179,N179,O179,T179,U179,AA179,AB179,AH179,AI179)</f>
        <v/>
      </c>
    </row>
    <row r="180">
      <c r="A180" t="n">
        <v>174</v>
      </c>
      <c r="B180" t="inlineStr">
        <is>
          <t>Юсупов Марат Шаукатович</t>
        </is>
      </c>
      <c r="C180" t="inlineStr">
        <is>
          <t>Группа содержания</t>
        </is>
      </c>
      <c r="D180" t="inlineStr">
        <is>
          <t>Ведущий инженер</t>
        </is>
      </c>
      <c r="E180" t="inlineStr">
        <is>
          <t>Контракт № 579 - ООО Восток-М</t>
        </is>
      </c>
      <c r="F180" t="inlineStr">
        <is>
          <t>День</t>
        </is>
      </c>
      <c r="AM180" s="9">
        <f>COUNT(H180:AL180)</f>
        <v/>
      </c>
      <c r="AT180" s="9">
        <f>SUM(H180:AL180)</f>
        <v/>
      </c>
      <c r="AV180" s="9">
        <f>SUM(H180,I180,J180,K180,L180,M180,N180,O180,T180,U180,AA180,AB180,AH180,AI180)</f>
        <v/>
      </c>
    </row>
    <row r="181" ht="15.75" customHeight="1" s="1">
      <c r="A181" t="n">
        <v>175</v>
      </c>
      <c r="B181" t="inlineStr">
        <is>
          <t>Юсупов Марат Шаукатович</t>
        </is>
      </c>
      <c r="C181" t="inlineStr">
        <is>
          <t>Группа содержания</t>
        </is>
      </c>
      <c r="D181" t="inlineStr">
        <is>
          <t>Ведущий инженер</t>
        </is>
      </c>
      <c r="E181" t="inlineStr">
        <is>
          <t>Контракт № 632 - ГКУ НСО ТУАД</t>
        </is>
      </c>
      <c r="F181" t="inlineStr">
        <is>
          <t>День</t>
        </is>
      </c>
      <c r="AJ181" s="11" t="n">
        <v>7.16667</v>
      </c>
      <c r="AL181" s="11" t="n">
        <v>11.35</v>
      </c>
      <c r="AM181" s="9">
        <f>COUNT(H181:AL181)</f>
        <v/>
      </c>
      <c r="AT181" s="9">
        <f>SUM(H181:AL181)</f>
        <v/>
      </c>
      <c r="AV181" s="9">
        <f>SUM(H181,I181,J181,K181,L181,M181,N181,O181,T181,U181,AA181,AB181,AH181,AI181)</f>
        <v/>
      </c>
    </row>
    <row r="182">
      <c r="A182" t="n">
        <v>176</v>
      </c>
      <c r="B182" t="inlineStr">
        <is>
          <t>Юсупов Марат Шаукатович</t>
        </is>
      </c>
      <c r="C182" t="inlineStr">
        <is>
          <t>Группа содержания</t>
        </is>
      </c>
      <c r="D182" t="inlineStr">
        <is>
          <t>Ведущий инженер</t>
        </is>
      </c>
      <c r="E182" t="inlineStr">
        <is>
          <t>Контракт № 633 - ПАО Ростелеком Красноярск</t>
        </is>
      </c>
      <c r="F182" t="inlineStr">
        <is>
          <t>День</t>
        </is>
      </c>
      <c r="AM182" s="9">
        <f>COUNT(H182:AL182)</f>
        <v/>
      </c>
      <c r="AT182" s="9">
        <f>SUM(H182:AL182)</f>
        <v/>
      </c>
      <c r="AV182" s="9">
        <f>SUM(H182,I182,J182,K182,L182,M182,N182,O182,T182,U182,AA182,AB182,AH182,AI182)</f>
        <v/>
      </c>
    </row>
    <row r="183">
      <c r="A183" s="9" t="n">
        <v>177</v>
      </c>
      <c r="B183" s="9" t="inlineStr">
        <is>
          <t>Юсупов Марат Шаукатович</t>
        </is>
      </c>
      <c r="C183" s="9" t="inlineStr">
        <is>
          <t>Группа содержания</t>
        </is>
      </c>
      <c r="D183" s="9" t="inlineStr">
        <is>
          <t>Ведущий инженер</t>
        </is>
      </c>
      <c r="E183" s="9" t="inlineStr">
        <is>
          <t>ИТОГО:</t>
        </is>
      </c>
      <c r="F183" s="9" t="n"/>
      <c r="G183" s="9" t="n"/>
      <c r="H183" s="9" t="n">
        <v>0</v>
      </c>
      <c r="I183" s="9" t="n">
        <v>0</v>
      </c>
      <c r="J183" s="9" t="n">
        <v>0</v>
      </c>
      <c r="K183" s="9" t="n">
        <v>0</v>
      </c>
      <c r="L183" s="9" t="n">
        <v>0</v>
      </c>
      <c r="M183" s="9" t="n">
        <v>0</v>
      </c>
      <c r="N183" s="9" t="n">
        <v>0</v>
      </c>
      <c r="O183" s="9" t="n">
        <v>0</v>
      </c>
      <c r="P183" s="9" t="n">
        <v>8</v>
      </c>
      <c r="Q183" s="9" t="n">
        <v>8</v>
      </c>
      <c r="R183" s="9" t="n">
        <v>8</v>
      </c>
      <c r="S183" s="9" t="n">
        <v>8</v>
      </c>
      <c r="T183" s="9" t="n">
        <v>0</v>
      </c>
      <c r="U183" s="9" t="n">
        <v>0</v>
      </c>
      <c r="V183" s="9" t="n">
        <v>8</v>
      </c>
      <c r="W183" s="9" t="n">
        <v>8</v>
      </c>
      <c r="X183" s="9" t="n">
        <v>8</v>
      </c>
      <c r="Y183" s="9" t="n">
        <v>8</v>
      </c>
      <c r="Z183" s="9" t="n">
        <v>8</v>
      </c>
      <c r="AA183" s="9" t="n">
        <v>0</v>
      </c>
      <c r="AB183" s="9" t="n">
        <v>0</v>
      </c>
      <c r="AC183" s="9" t="n">
        <v>8</v>
      </c>
      <c r="AD183" s="9" t="n">
        <v>8</v>
      </c>
      <c r="AE183" s="9" t="n">
        <v>8</v>
      </c>
      <c r="AF183" s="9" t="n">
        <v>8</v>
      </c>
      <c r="AG183" s="9" t="n">
        <v>8</v>
      </c>
      <c r="AH183" s="9" t="n">
        <v>0</v>
      </c>
      <c r="AI183" s="9" t="n">
        <v>0</v>
      </c>
      <c r="AJ183" s="9" t="n">
        <v>8</v>
      </c>
      <c r="AK183" s="9" t="n">
        <v>8</v>
      </c>
      <c r="AL183" s="9" t="n">
        <v>8</v>
      </c>
      <c r="AM183" s="9">
        <f>COUNT(IF(SUM(H164,H166,H167,H165,H168)&gt;0,1,"FALSE"),IF(SUM(I169,I167,I164,I165,I168,I166)&gt;0,1,"FALSE"),IF(SUM(J165,J164,J167,J168,J169,J166)&gt;0,1,"FALSE"),IF(SUM(K168,K164,K165,K167,K169,K166)&gt;0,1,"FALSE"),IF(SUM(L166,L165,L167,L169,L164,L168)&gt;0,1,"FALSE"),IF(SUM(M168,M166,M165,M167,M164,M169)&gt;0,1,"FALSE"),IF(SUM(N169,N164,N167,N165,N168,N166)&gt;0,1,"FALSE"),IF(SUM(O168,O166,O164,O169,O167,O165)&gt;0,1,"FALSE"),IF(SUM(P171,P166,P167,P168,P165,P164,P173,P169,P172,P170)&gt;0,1,"FALSE"),IF(SUM(Q167,Q166,Q173,Q172,Q168,Q164,Q165,Q170,Q171,Q169)&gt;0,1,"FALSE"),IF(SUM(R171,R176,R167,R174,R165,R175,R168,R166,R169,R172,R173,R170,R164)&gt;0,1,"FALSE"),IF(SUM(S174,S165,S168,S169,S175,S173,S166,S171,S170,S167,S176,S172,S164)&gt;0,1,"FALSE"),IF(SUM(T172,T165,T169,T175,T166,T173,T171,T176,T174,T167,T168,T170,T164)&gt;0,1,"FALSE"),IF(SUM(U173,U169,U168,U164,U176,U167,U165,U170,U174,U171,U172,U166,U175)&gt;0,1,"FALSE"),IF(SUM(V168,V164,V165,V175,V174,V170,V171,V173,V167,V172,V176,V166)&gt;0,1,"FALSE"),IF(SUM(W177,W170,W165,W174,W172,W167,W176,W171,W173,W175,W169,W166,W164,W168)&gt;0,1,"FALSE"),IF(SUM(X178,X173,X171,X172,X176,X170,X164,X165,X169,X175,X180,X179,X167,X174,X168,X166)&gt;0,1,"FALSE"),IF(SUM(Y165,Y174,Y167,Y173,Y180,Y178,Y171,Y179,Y172,Y170,Y166,Y164,Y176,Y175,Y169,Y168)&gt;0,1,"FALSE"),IF(SUM(Z167,Z171,Z174,Z172,Z173,Z178,Z180,Z166,Z170,Z168,Z175,Z176,Z164,Z165,Z179,Z169)&gt;0,1,"FALSE"),IF(SUM(AA176,AA178,AA172,AA171,AA164,AA166,AA174,AA175,AA168,AA169,AA165,AA167,AA179,AA170,AA180,AA173)&gt;0,1,"FALSE"),IF(SUM(AB169,AB173,AB176,AB178,AB165,AB170,AB172,AB180,AB174,AB179,AB168,AB166,AB171,AB175,AB164,AB167)&gt;0,1,"FALSE"),IF(SUM(AC173,AC176,AC170,AC167,AC180,AC164,AC166,AC165,AC178,AC168,AC175,AC179,AC177,AC169,AC172,AC174,AC171)&gt;0,1,"FALSE"),IF(SUM(AD165,AD176,AD172,AD167,AD166,AD173,AD178,AD171,AD179,AD168,AD169,AD170,AD180,AD164,AD174)&gt;0,1,"FALSE"),IF(SUM(AE174,AE170,AE179,AE171,AE180,AE167,AE176,AE173,AE178,AE168,AE165,AE164,AE166,AE181,AE172)&gt;0,1,"FALSE"),IF(SUM(AF165,AF167,AF182,AF181,AF164,AF178,AF170,AF171,AF166,AF173,AF180,AF172,AF168,AF174,AF176,AF179)&gt;0,1,"FALSE"),IF(SUM(AG168,AG179,AG182,AG166,AG164,AG173,AG170,AG172,AG176,AG165,AG180,AG181,AG178,AG171,AG167,AG174)&gt;0,1,"FALSE"),IF(SUM(AH181,AH172,AH170,AH182,AH178,AH164,AH168,AH171,AH174,AH179,AH176,AH166,AH173,AH165,AH180,AH167)&gt;0,1,"FALSE"),IF(SUM(AI164,AI171,AI173,AI176,AI178,AI180,AI181,AI182,AI168,AI165,AI172,AI179,AI167,AI174,AI170,AI166)&gt;0,1,"FALSE"),IF(SUM(AJ172,AJ179,AJ170,AJ167,AJ178,AJ166,AJ173,AJ168,AJ164,AJ165,AJ171,AJ174,AJ176,AJ180,AJ182,AJ181)&gt;0,1,"FALSE"),IF(SUM(AK168,AK181,AK174,AK165,AK182,AK176,AK179,AK180,AK164,AK173,AK171,AK170,AK167,AK172,AK166,AK178)&gt;0,1,"FALSE"),IF(SUM(AL164,AL167,AL166,AL179,AL170,AL180,AL168,AL174,AL171,AL182,AL165,AL173,AL176,AL178,AL181,AL172)&gt;0,1,"FALSE"))</f>
        <v/>
      </c>
      <c r="AN183" s="9" t="n"/>
      <c r="AO183" s="9">
        <f>MAX(AO164:AO182)</f>
        <v/>
      </c>
      <c r="AP183" s="9">
        <f>MAX(AP164:AP182)</f>
        <v/>
      </c>
      <c r="AQ183" s="9">
        <f>MAX(AQ164:AQ182)</f>
        <v/>
      </c>
      <c r="AR183" s="9">
        <f>MAX(AR164:AR182)</f>
        <v/>
      </c>
      <c r="AS183" s="9">
        <f>SUM(AS164:AS182)</f>
        <v/>
      </c>
      <c r="AT183" s="9">
        <f>SUM(AT164:AT182)</f>
        <v/>
      </c>
      <c r="AU183" s="9">
        <f>SUM(AU164:AU182)</f>
        <v/>
      </c>
      <c r="AV183" s="9">
        <f>SUM(AV164:AV182)</f>
        <v/>
      </c>
      <c r="AW183" s="9">
        <f>SUM(AW164:AW182)</f>
        <v/>
      </c>
    </row>
    <row r="184">
      <c r="A184" t="n">
        <v>178</v>
      </c>
      <c r="B184" t="inlineStr">
        <is>
          <t>Баев Евгений Александрович</t>
        </is>
      </c>
      <c r="C184" t="inlineStr">
        <is>
          <t>Группа сопровождения информационных систем</t>
        </is>
      </c>
      <c r="D184" t="inlineStr">
        <is>
          <t>Ведущий администратор</t>
        </is>
      </c>
      <c r="E184" t="inlineStr">
        <is>
          <t>Офис</t>
        </is>
      </c>
      <c r="F184" t="inlineStr">
        <is>
          <t>День</t>
        </is>
      </c>
      <c r="H184" t="inlineStr">
        <is>
          <t>В</t>
        </is>
      </c>
      <c r="I184" t="inlineStr">
        <is>
          <t>В</t>
        </is>
      </c>
      <c r="J184" t="inlineStr">
        <is>
          <t>В</t>
        </is>
      </c>
      <c r="K184" t="inlineStr">
        <is>
          <t>В</t>
        </is>
      </c>
      <c r="L184" t="inlineStr">
        <is>
          <t>В</t>
        </is>
      </c>
      <c r="M184" t="inlineStr">
        <is>
          <t>В</t>
        </is>
      </c>
      <c r="N184" t="inlineStr">
        <is>
          <t>В</t>
        </is>
      </c>
      <c r="O184" t="inlineStr">
        <is>
          <t>В</t>
        </is>
      </c>
      <c r="P184" t="n">
        <v>8</v>
      </c>
      <c r="Q184" t="n">
        <v>8</v>
      </c>
      <c r="R184" t="n">
        <v>8</v>
      </c>
      <c r="S184" t="n">
        <v>8</v>
      </c>
      <c r="T184" t="inlineStr">
        <is>
          <t>В</t>
        </is>
      </c>
      <c r="U184" t="inlineStr">
        <is>
          <t>В</t>
        </is>
      </c>
      <c r="V184" t="n">
        <v>6.65</v>
      </c>
      <c r="W184" t="n">
        <v>8</v>
      </c>
      <c r="X184" t="n">
        <v>8</v>
      </c>
      <c r="Y184" t="n">
        <v>8</v>
      </c>
      <c r="Z184" t="n">
        <v>7.96667</v>
      </c>
      <c r="AA184" t="inlineStr">
        <is>
          <t>В</t>
        </is>
      </c>
      <c r="AB184" t="inlineStr">
        <is>
          <t>В</t>
        </is>
      </c>
      <c r="AC184" t="n">
        <v>8</v>
      </c>
      <c r="AD184" t="n">
        <v>3.7</v>
      </c>
      <c r="AE184" t="n">
        <v>6</v>
      </c>
      <c r="AF184" t="n">
        <v>5.7</v>
      </c>
      <c r="AG184" t="n">
        <v>8</v>
      </c>
      <c r="AH184" t="inlineStr">
        <is>
          <t>В</t>
        </is>
      </c>
      <c r="AI184" t="inlineStr">
        <is>
          <t>В</t>
        </is>
      </c>
      <c r="AJ184" t="n">
        <v>5.98333</v>
      </c>
      <c r="AK184" t="n">
        <v>8</v>
      </c>
      <c r="AL184" t="n">
        <v>8</v>
      </c>
      <c r="AM184" s="9">
        <f>COUNT(H184:AL184)</f>
        <v/>
      </c>
      <c r="AO184" s="9">
        <f>COUNTIF(H184:AL184,"О")</f>
        <v/>
      </c>
      <c r="AP184" s="9">
        <f>COUNTIF(H184:AL184,"От")</f>
        <v/>
      </c>
      <c r="AQ184" s="9">
        <f>COUNTIF(H184:AL184,"Б")</f>
        <v/>
      </c>
      <c r="AR184" s="9">
        <f>COUNTIF(H184:AL184,"Н")</f>
        <v/>
      </c>
      <c r="AT184" s="9">
        <f>SUM(H184:AL184)</f>
        <v/>
      </c>
      <c r="AV184" s="9">
        <f>SUM(H184,I184,J184,K184,L184,M184,N184,O184,T184,U184,AA184,AB184,AH184,AI184)</f>
        <v/>
      </c>
    </row>
    <row r="185" ht="15.75" customHeight="1" s="1">
      <c r="A185" t="n">
        <v>179</v>
      </c>
      <c r="B185" t="inlineStr">
        <is>
          <t>Баев Евгений Александрович</t>
        </is>
      </c>
      <c r="C185" t="inlineStr">
        <is>
          <t>Группа сопровождения информационных систем</t>
        </is>
      </c>
      <c r="D185" t="inlineStr">
        <is>
          <t>Ведущий администратор</t>
        </is>
      </c>
      <c r="E185" t="inlineStr">
        <is>
          <t>Контракт № 512 - ГКУ НСО ТУАД</t>
        </is>
      </c>
      <c r="F185" t="inlineStr">
        <is>
          <t>День</t>
        </is>
      </c>
      <c r="V185" s="11" t="n">
        <v>0.03333</v>
      </c>
      <c r="AM185" s="9">
        <f>COUNT(H185:AL185)</f>
        <v/>
      </c>
      <c r="AT185" s="9">
        <f>SUM(H185:AL185)</f>
        <v/>
      </c>
      <c r="AV185" s="9">
        <f>SUM(H185,I185,J185,K185,L185,M185,N185,O185,T185,U185,AA185,AB185,AH185,AI185)</f>
        <v/>
      </c>
    </row>
    <row r="186" ht="15.75" customHeight="1" s="1">
      <c r="A186" t="n">
        <v>180</v>
      </c>
      <c r="B186" t="inlineStr">
        <is>
          <t>Баев Евгений Александрович</t>
        </is>
      </c>
      <c r="C186" t="inlineStr">
        <is>
          <t>Группа сопровождения информационных систем</t>
        </is>
      </c>
      <c r="D186" t="inlineStr">
        <is>
          <t>Ведущий администратор</t>
        </is>
      </c>
      <c r="E186" t="inlineStr">
        <is>
          <t>Контракт № 617 - КУ РК Управтодор РК</t>
        </is>
      </c>
      <c r="F186" t="inlineStr">
        <is>
          <t>День</t>
        </is>
      </c>
      <c r="V186" s="11" t="n">
        <v>1.31667</v>
      </c>
      <c r="AF186" s="11" t="n"/>
      <c r="AM186" s="9">
        <f>COUNT(H186:AL186)</f>
        <v/>
      </c>
      <c r="AT186" s="9">
        <f>SUM(H186:AL186)</f>
        <v/>
      </c>
      <c r="AV186" s="9">
        <f>SUM(H186,I186,J186,K186,L186,M186,N186,O186,T186,U186,AA186,AB186,AH186,AI186)</f>
        <v/>
      </c>
    </row>
    <row r="187" ht="15.75" customHeight="1" s="1">
      <c r="A187" t="n">
        <v>181</v>
      </c>
      <c r="B187" t="inlineStr">
        <is>
          <t>Баев Евгений Александрович</t>
        </is>
      </c>
      <c r="C187" t="inlineStr">
        <is>
          <t>Группа сопровождения информационных систем</t>
        </is>
      </c>
      <c r="D187" t="inlineStr">
        <is>
          <t>Ведущий администратор</t>
        </is>
      </c>
      <c r="E187" t="inlineStr">
        <is>
          <t>Контракт № 517 - Маслянинское ДРСУ/АПВГК</t>
        </is>
      </c>
      <c r="F187" t="inlineStr">
        <is>
          <t>День</t>
        </is>
      </c>
      <c r="Z187" s="11" t="n">
        <v>0.03333</v>
      </c>
      <c r="AM187" s="9">
        <f>COUNT(H187:AL187)</f>
        <v/>
      </c>
      <c r="AT187" s="9">
        <f>SUM(H187:AL187)</f>
        <v/>
      </c>
      <c r="AV187" s="9">
        <f>SUM(H187,I187,J187,K187,L187,M187,N187,O187,T187,U187,AA187,AB187,AH187,AI187)</f>
        <v/>
      </c>
    </row>
    <row r="188" ht="15.75" customHeight="1" s="1">
      <c r="A188" t="n">
        <v>182</v>
      </c>
      <c r="B188" t="inlineStr">
        <is>
          <t>Баев Евгений Александрович</t>
        </is>
      </c>
      <c r="C188" t="inlineStr">
        <is>
          <t>Группа сопровождения информационных систем</t>
        </is>
      </c>
      <c r="D188" t="inlineStr">
        <is>
          <t>Ведущий администратор</t>
        </is>
      </c>
      <c r="E188" t="inlineStr">
        <is>
          <t>Контракт № 629 - МБУ ГЦОДД</t>
        </is>
      </c>
      <c r="F188" t="inlineStr">
        <is>
          <t>День</t>
        </is>
      </c>
      <c r="AD188" s="11" t="n">
        <v>4.3</v>
      </c>
      <c r="AM188" s="9">
        <f>COUNT(H188:AL188)</f>
        <v/>
      </c>
      <c r="AT188" s="9">
        <f>SUM(H188:AL188)</f>
        <v/>
      </c>
      <c r="AV188" s="9">
        <f>SUM(H188,I188,J188,K188,L188,M188,N188,O188,T188,U188,AA188,AB188,AH188,AI188)</f>
        <v/>
      </c>
    </row>
    <row r="189" ht="15.75" customHeight="1" s="1">
      <c r="A189" t="n">
        <v>183</v>
      </c>
      <c r="B189" t="inlineStr">
        <is>
          <t>Баев Евгений Александрович</t>
        </is>
      </c>
      <c r="C189" t="inlineStr">
        <is>
          <t>Группа сопровождения информационных систем</t>
        </is>
      </c>
      <c r="D189" t="inlineStr">
        <is>
          <t>Ведущий администратор</t>
        </is>
      </c>
      <c r="E189" t="inlineStr">
        <is>
          <t>Контракт № 625 - Нижний Новгород</t>
        </is>
      </c>
      <c r="F189" t="inlineStr">
        <is>
          <t>День</t>
        </is>
      </c>
      <c r="AE189" s="11" t="n">
        <v>2</v>
      </c>
      <c r="AF189" s="11" t="n">
        <v>2.3</v>
      </c>
      <c r="AM189" s="9">
        <f>COUNT(H189:AL189)</f>
        <v/>
      </c>
      <c r="AT189" s="9">
        <f>SUM(H189:AL189)</f>
        <v/>
      </c>
      <c r="AV189" s="9">
        <f>SUM(H189,I189,J189,K189,L189,M189,N189,O189,T189,U189,AA189,AB189,AH189,AI189)</f>
        <v/>
      </c>
    </row>
    <row r="190" ht="15.75" customHeight="1" s="1">
      <c r="A190" t="n">
        <v>184</v>
      </c>
      <c r="B190" t="inlineStr">
        <is>
          <t>Баев Евгений Александрович</t>
        </is>
      </c>
      <c r="C190" t="inlineStr">
        <is>
          <t>Группа сопровождения информационных систем</t>
        </is>
      </c>
      <c r="D190" t="inlineStr">
        <is>
          <t>Ведущий администратор</t>
        </is>
      </c>
      <c r="E190" t="inlineStr">
        <is>
          <t>Контракт № 632 - ГКУ НСО ТУАД</t>
        </is>
      </c>
      <c r="F190" t="inlineStr">
        <is>
          <t>День</t>
        </is>
      </c>
      <c r="AJ190" s="11" t="n">
        <v>2.01667</v>
      </c>
      <c r="AM190" s="9">
        <f>COUNT(H190:AL190)</f>
        <v/>
      </c>
      <c r="AT190" s="9">
        <f>SUM(H190:AL190)</f>
        <v/>
      </c>
      <c r="AV190" s="9">
        <f>SUM(H190,I190,J190,K190,L190,M190,N190,O190,T190,U190,AA190,AB190,AH190,AI190)</f>
        <v/>
      </c>
    </row>
    <row r="191">
      <c r="A191" s="9" t="n">
        <v>185</v>
      </c>
      <c r="B191" s="9" t="inlineStr">
        <is>
          <t>Баев Евгений Александрович</t>
        </is>
      </c>
      <c r="C191" s="9" t="inlineStr">
        <is>
          <t>Группа сопровождения информационных систем</t>
        </is>
      </c>
      <c r="D191" s="9" t="inlineStr">
        <is>
          <t>Ведущий администратор</t>
        </is>
      </c>
      <c r="E191" s="9" t="inlineStr">
        <is>
          <t>ИТОГО:</t>
        </is>
      </c>
      <c r="F191" s="9" t="n"/>
      <c r="G191" s="9" t="n"/>
      <c r="H191" s="9" t="n">
        <v>0</v>
      </c>
      <c r="I191" s="9" t="n">
        <v>0</v>
      </c>
      <c r="J191" s="9" t="n">
        <v>0</v>
      </c>
      <c r="K191" s="9" t="n">
        <v>0</v>
      </c>
      <c r="L191" s="9" t="n">
        <v>0</v>
      </c>
      <c r="M191" s="9" t="n">
        <v>0</v>
      </c>
      <c r="N191" s="9" t="n">
        <v>0</v>
      </c>
      <c r="O191" s="9" t="n">
        <v>0</v>
      </c>
      <c r="P191" s="9" t="n">
        <v>8</v>
      </c>
      <c r="Q191" s="9" t="n">
        <v>8</v>
      </c>
      <c r="R191" s="9" t="n">
        <v>8</v>
      </c>
      <c r="S191" s="9" t="n">
        <v>8</v>
      </c>
      <c r="T191" s="9" t="n">
        <v>0</v>
      </c>
      <c r="U191" s="9" t="n">
        <v>0</v>
      </c>
      <c r="V191" s="9" t="n">
        <v>8</v>
      </c>
      <c r="W191" s="9" t="n">
        <v>8</v>
      </c>
      <c r="X191" s="9" t="n">
        <v>8</v>
      </c>
      <c r="Y191" s="9" t="n">
        <v>8</v>
      </c>
      <c r="Z191" s="9" t="n">
        <v>8</v>
      </c>
      <c r="AA191" s="9" t="n">
        <v>0</v>
      </c>
      <c r="AB191" s="9" t="n">
        <v>0</v>
      </c>
      <c r="AC191" s="9" t="n">
        <v>8</v>
      </c>
      <c r="AD191" s="9" t="n">
        <v>8</v>
      </c>
      <c r="AE191" s="9" t="n">
        <v>8</v>
      </c>
      <c r="AF191" s="9" t="n">
        <v>8</v>
      </c>
      <c r="AG191" s="9" t="n">
        <v>8</v>
      </c>
      <c r="AH191" s="9" t="n">
        <v>0</v>
      </c>
      <c r="AI191" s="9" t="n">
        <v>0</v>
      </c>
      <c r="AJ191" s="9" t="n">
        <v>8</v>
      </c>
      <c r="AK191" s="9" t="n">
        <v>8</v>
      </c>
      <c r="AL191" s="9" t="n">
        <v>8</v>
      </c>
      <c r="AM191" s="9">
        <f>COUNT(IF(SUM(H184)&gt;0,1,"FALSE"),IF(SUM(I184)&gt;0,1,"FALSE"),IF(SUM(J184)&gt;0,1,"FALSE"),IF(SUM(K184)&gt;0,1,"FALSE"),IF(SUM(L184)&gt;0,1,"FALSE"),IF(SUM(M184)&gt;0,1,"FALSE"),IF(SUM(N184)&gt;0,1,"FALSE"),IF(SUM(O184)&gt;0,1,"FALSE"),IF(SUM(P184)&gt;0,1,"FALSE"),IF(SUM(Q184)&gt;0,1,"FALSE"),IF(SUM(R184)&gt;0,1,"FALSE"),IF(SUM(S184)&gt;0,1,"FALSE"),IF(SUM(T184)&gt;0,1,"FALSE"),IF(SUM(U184)&gt;0,1,"FALSE"),IF(SUM(V186,V185,V184)&gt;0,1,"FALSE"),IF(SUM(W184)&gt;0,1,"FALSE"),IF(SUM(X184)&gt;0,1,"FALSE"),IF(SUM(Y184)&gt;0,1,"FALSE"),IF(SUM(Z187,Z184)&gt;0,1,"FALSE"),IF(SUM(AA184)&gt;0,1,"FALSE"),IF(SUM(AB184)&gt;0,1,"FALSE"),IF(SUM(AC184)&gt;0,1,"FALSE"),IF(SUM(AD188,AD184)&gt;0,1,"FALSE"),IF(SUM(AE189,AE184)&gt;0,1,"FALSE"),IF(SUM(AF189,AF184,AF186)&gt;0,1,"FALSE"),IF(SUM(AG184)&gt;0,1,"FALSE"),IF(SUM(AH184)&gt;0,1,"FALSE"),IF(SUM(AI184)&gt;0,1,"FALSE"),IF(SUM(AJ190,AJ184)&gt;0,1,"FALSE"),IF(SUM(AK184)&gt;0,1,"FALSE"),IF(SUM(AL184)&gt;0,1,"FALSE"))</f>
        <v/>
      </c>
      <c r="AN191" s="9" t="n"/>
      <c r="AO191" s="9">
        <f>MAX(AO184:AO190)</f>
        <v/>
      </c>
      <c r="AP191" s="9">
        <f>MAX(AP184:AP190)</f>
        <v/>
      </c>
      <c r="AQ191" s="9">
        <f>MAX(AQ184:AQ190)</f>
        <v/>
      </c>
      <c r="AR191" s="9">
        <f>MAX(AR184:AR190)</f>
        <v/>
      </c>
      <c r="AS191" s="9">
        <f>SUM(AS184:AS190)</f>
        <v/>
      </c>
      <c r="AT191" s="9">
        <f>SUM(AT184:AT190)</f>
        <v/>
      </c>
      <c r="AU191" s="9">
        <f>SUM(AU184:AU190)</f>
        <v/>
      </c>
      <c r="AV191" s="9">
        <f>SUM(AV184:AV190)</f>
        <v/>
      </c>
      <c r="AW191" s="9">
        <f>SUM(AW184:AW190)</f>
        <v/>
      </c>
    </row>
    <row r="192">
      <c r="A192" t="n">
        <v>186</v>
      </c>
      <c r="B192" t="inlineStr">
        <is>
          <t>Вайветкин Станислав Константинович</t>
        </is>
      </c>
      <c r="C192" t="inlineStr">
        <is>
          <t>Группа строительства</t>
        </is>
      </c>
      <c r="D192" t="inlineStr">
        <is>
          <t>Ведущий инженер</t>
        </is>
      </c>
      <c r="E192" t="inlineStr">
        <is>
          <t>Общехозяйственный</t>
        </is>
      </c>
      <c r="F192" t="inlineStr">
        <is>
          <t>День</t>
        </is>
      </c>
      <c r="H192" t="inlineStr">
        <is>
          <t>В</t>
        </is>
      </c>
      <c r="I192" t="inlineStr">
        <is>
          <t>В</t>
        </is>
      </c>
      <c r="J192" t="inlineStr">
        <is>
          <t>В</t>
        </is>
      </c>
      <c r="K192" t="inlineStr">
        <is>
          <t>В</t>
        </is>
      </c>
      <c r="L192" t="inlineStr">
        <is>
          <t>В</t>
        </is>
      </c>
      <c r="M192" t="inlineStr">
        <is>
          <t>В</t>
        </is>
      </c>
      <c r="N192" t="inlineStr">
        <is>
          <t>В</t>
        </is>
      </c>
      <c r="O192" t="inlineStr">
        <is>
          <t>В</t>
        </is>
      </c>
      <c r="Q192" t="n">
        <v>8</v>
      </c>
      <c r="AM192" s="9">
        <f>COUNT(H192:AL192)</f>
        <v/>
      </c>
      <c r="AO192" s="9">
        <f>COUNTIF(H192:AL192,"О")</f>
        <v/>
      </c>
      <c r="AP192" s="9">
        <f>COUNTIF(H192:AL192,"От")</f>
        <v/>
      </c>
      <c r="AQ192" s="9">
        <f>COUNTIF(H192:AL192,"Б")</f>
        <v/>
      </c>
      <c r="AR192" s="9">
        <f>COUNTIF(H192:AL192,"Н")</f>
        <v/>
      </c>
      <c r="AT192" s="9">
        <f>SUM(H192:AL192)</f>
        <v/>
      </c>
      <c r="AV192" s="9">
        <f>SUM(H192,I192,J192,K192,L192,M192,N192,O192,T192,U192,AA192,AB192,AH192,AI192)</f>
        <v/>
      </c>
    </row>
    <row r="193" ht="15.75" customHeight="1" s="1">
      <c r="A193" t="n">
        <v>187</v>
      </c>
      <c r="B193" t="inlineStr">
        <is>
          <t>Вайветкин Станислав Константинович</t>
        </is>
      </c>
      <c r="C193" t="inlineStr">
        <is>
          <t>Группа строительства</t>
        </is>
      </c>
      <c r="D193" t="inlineStr">
        <is>
          <t>Ведущий инженер</t>
        </is>
      </c>
      <c r="E193" t="inlineStr">
        <is>
          <t>Контракт № 512 - ГКУ НСО ТУАД</t>
        </is>
      </c>
      <c r="F193" t="inlineStr">
        <is>
          <t>День</t>
        </is>
      </c>
      <c r="P193" s="11" t="n">
        <v>2.15159</v>
      </c>
      <c r="AM193" s="9">
        <f>COUNT(H193:AL193)</f>
        <v/>
      </c>
      <c r="AT193" s="9">
        <f>SUM(H193:AL193)</f>
        <v/>
      </c>
      <c r="AV193" s="9">
        <f>SUM(H193,I193,J193,K193,L193,M193,N193,O193,T193,U193,AA193,AB193,AH193,AI193)</f>
        <v/>
      </c>
    </row>
    <row r="194" ht="15.75" customHeight="1" s="1">
      <c r="A194" t="n">
        <v>188</v>
      </c>
      <c r="B194" t="inlineStr">
        <is>
          <t>Вайветкин Станислав Константинович</t>
        </is>
      </c>
      <c r="C194" t="inlineStr">
        <is>
          <t>Группа строительства</t>
        </is>
      </c>
      <c r="D194" t="inlineStr">
        <is>
          <t>Ведущий инженер</t>
        </is>
      </c>
      <c r="E194" t="inlineStr">
        <is>
          <t>Контракт № 511 - ГКУ НСО ТУАД</t>
        </is>
      </c>
      <c r="F194" t="inlineStr">
        <is>
          <t>День</t>
        </is>
      </c>
      <c r="P194" s="11" t="n">
        <v>5.84841</v>
      </c>
      <c r="AM194" s="9">
        <f>COUNT(H194:AL194)</f>
        <v/>
      </c>
      <c r="AT194" s="9">
        <f>SUM(H194:AL194)</f>
        <v/>
      </c>
      <c r="AV194" s="9">
        <f>SUM(H194,I194,J194,K194,L194,M194,N194,O194,T194,U194,AA194,AB194,AH194,AI194)</f>
        <v/>
      </c>
    </row>
    <row r="195" ht="15.75" customHeight="1" s="1">
      <c r="A195" t="n">
        <v>189</v>
      </c>
      <c r="B195" t="inlineStr">
        <is>
          <t>Вайветкин Станислав Константинович</t>
        </is>
      </c>
      <c r="C195" t="inlineStr">
        <is>
          <t>Группа строительства</t>
        </is>
      </c>
      <c r="D195" t="inlineStr">
        <is>
          <t>Ведущий инженер</t>
        </is>
      </c>
      <c r="E195" t="inlineStr">
        <is>
          <t>Контракт № 625 - Нижний Новгород</t>
        </is>
      </c>
      <c r="F195" t="inlineStr">
        <is>
          <t>День</t>
        </is>
      </c>
      <c r="T195" s="11" t="n">
        <v>12</v>
      </c>
      <c r="U195" s="11" t="n">
        <v>13.66</v>
      </c>
      <c r="AA195" s="11" t="n">
        <v>5.33</v>
      </c>
      <c r="AH195" s="11" t="n">
        <v>7</v>
      </c>
      <c r="AI195" s="11" t="n">
        <v>9</v>
      </c>
      <c r="AM195" s="9">
        <f>COUNT(H195:AL195)</f>
        <v/>
      </c>
      <c r="AT195" s="9">
        <f>SUM(H195:AL195)</f>
        <v/>
      </c>
      <c r="AV195" s="9">
        <f>SUM(H195,I195,J195,K195,L195,M195,N195,O195,T195,U195,AA195,AB195,AH195,AI195)</f>
        <v/>
      </c>
    </row>
    <row r="196" ht="15.75" customHeight="1" s="1">
      <c r="A196" t="n">
        <v>190</v>
      </c>
      <c r="B196" t="inlineStr">
        <is>
          <t>Вайветкин Станислав Константинович</t>
        </is>
      </c>
      <c r="C196" t="inlineStr">
        <is>
          <t>Группа строительства</t>
        </is>
      </c>
      <c r="D196" t="inlineStr">
        <is>
          <t>Ведущий инженер</t>
        </is>
      </c>
      <c r="E196" t="inlineStr">
        <is>
          <t>Контракт № 625 - Нижний Новгород</t>
        </is>
      </c>
      <c r="F196" t="inlineStr">
        <is>
          <t>День</t>
        </is>
      </c>
      <c r="G196" t="inlineStr">
        <is>
          <t>К-ка</t>
        </is>
      </c>
      <c r="R196" s="11" t="n">
        <v>8</v>
      </c>
      <c r="S196" s="11" t="n">
        <v>8</v>
      </c>
      <c r="T196" s="11" t="inlineStr">
        <is>
          <t>В</t>
        </is>
      </c>
      <c r="U196" s="11" t="inlineStr">
        <is>
          <t>В</t>
        </is>
      </c>
      <c r="V196" s="11" t="n">
        <v>8</v>
      </c>
      <c r="W196" s="11" t="n">
        <v>8</v>
      </c>
      <c r="X196" s="11" t="n">
        <v>8</v>
      </c>
      <c r="Y196" s="11" t="n">
        <v>8</v>
      </c>
      <c r="Z196" s="11" t="n">
        <v>8</v>
      </c>
      <c r="AA196" s="11" t="inlineStr">
        <is>
          <t>В</t>
        </is>
      </c>
      <c r="AB196" s="11" t="inlineStr">
        <is>
          <t>В</t>
        </is>
      </c>
      <c r="AC196" s="11" t="n">
        <v>8</v>
      </c>
      <c r="AD196" s="11" t="n">
        <v>8</v>
      </c>
      <c r="AE196" s="11" t="n">
        <v>8</v>
      </c>
      <c r="AF196" s="11" t="n">
        <v>8</v>
      </c>
      <c r="AG196" s="11" t="n">
        <v>8</v>
      </c>
      <c r="AH196" s="11" t="inlineStr">
        <is>
          <t>В</t>
        </is>
      </c>
      <c r="AI196" s="11" t="inlineStr">
        <is>
          <t>В</t>
        </is>
      </c>
      <c r="AJ196" s="11" t="n">
        <v>8</v>
      </c>
      <c r="AK196" s="11" t="n">
        <v>8</v>
      </c>
      <c r="AL196" s="11" t="n">
        <v>8</v>
      </c>
      <c r="AM196" s="9">
        <f>SUM(H196:AL196)/8</f>
        <v/>
      </c>
      <c r="AS196" s="9">
        <f>COUNTIF(H196:AL196,"В")+SUM(H196:AL196)/8</f>
        <v/>
      </c>
      <c r="AT196" s="9">
        <f>SUM(H196:AL196)</f>
        <v/>
      </c>
    </row>
    <row r="197">
      <c r="A197" s="9" t="n">
        <v>191</v>
      </c>
      <c r="B197" s="9" t="inlineStr">
        <is>
          <t>Вайветкин Станислав Константинович</t>
        </is>
      </c>
      <c r="C197" s="9" t="inlineStr">
        <is>
          <t>Группа строительства</t>
        </is>
      </c>
      <c r="D197" s="9" t="inlineStr">
        <is>
          <t>Ведущий инженер</t>
        </is>
      </c>
      <c r="E197" s="9" t="inlineStr">
        <is>
          <t>ИТОГО:</t>
        </is>
      </c>
      <c r="F197" s="9" t="n"/>
      <c r="G197" s="9" t="n"/>
      <c r="H197" s="9" t="n">
        <v>0</v>
      </c>
      <c r="I197" s="9" t="n">
        <v>0</v>
      </c>
      <c r="J197" s="9" t="n">
        <v>0</v>
      </c>
      <c r="K197" s="9" t="n">
        <v>0</v>
      </c>
      <c r="L197" s="9" t="n">
        <v>0</v>
      </c>
      <c r="M197" s="9" t="n">
        <v>0</v>
      </c>
      <c r="N197" s="9" t="n">
        <v>0</v>
      </c>
      <c r="O197" s="9" t="n">
        <v>0</v>
      </c>
      <c r="P197" s="9" t="n">
        <v>8</v>
      </c>
      <c r="Q197" s="9" t="n">
        <v>8</v>
      </c>
      <c r="R197" s="9" t="n">
        <v>8</v>
      </c>
      <c r="S197" s="9" t="n">
        <v>8</v>
      </c>
      <c r="T197" s="9" t="n">
        <v>12</v>
      </c>
      <c r="U197" s="9" t="n">
        <v>13.66</v>
      </c>
      <c r="V197" s="9" t="n">
        <v>8</v>
      </c>
      <c r="W197" s="9" t="n">
        <v>8</v>
      </c>
      <c r="X197" s="9" t="n">
        <v>8</v>
      </c>
      <c r="Y197" s="9" t="n">
        <v>8</v>
      </c>
      <c r="Z197" s="9" t="n">
        <v>8</v>
      </c>
      <c r="AA197" s="9" t="n">
        <v>5.33</v>
      </c>
      <c r="AB197" s="9" t="n">
        <v>0</v>
      </c>
      <c r="AC197" s="9" t="n">
        <v>8</v>
      </c>
      <c r="AD197" s="9" t="n">
        <v>8</v>
      </c>
      <c r="AE197" s="9" t="n">
        <v>8</v>
      </c>
      <c r="AF197" s="9" t="n">
        <v>8</v>
      </c>
      <c r="AG197" s="9" t="n">
        <v>8</v>
      </c>
      <c r="AH197" s="9" t="n">
        <v>7</v>
      </c>
      <c r="AI197" s="9" t="n">
        <v>9</v>
      </c>
      <c r="AJ197" s="9" t="n">
        <v>8</v>
      </c>
      <c r="AK197" s="9" t="n">
        <v>8</v>
      </c>
      <c r="AL197" s="9" t="n">
        <v>8</v>
      </c>
      <c r="AM197" s="9">
        <f>COUNT(IF(SUM(H192)&gt;0,1,"FALSE"),IF(SUM(I192)&gt;0,1,"FALSE"),IF(SUM(J192)&gt;0,1,"FALSE"),IF(SUM(K192)&gt;0,1,"FALSE"),IF(SUM(L192)&gt;0,1,"FALSE"),IF(SUM(M192)&gt;0,1,"FALSE"),IF(SUM(N192)&gt;0,1,"FALSE"),IF(SUM(O192)&gt;0,1,"FALSE"),IF(SUM(P192,P194,P193)&gt;0,1,"FALSE"),IF(SUM(Q192)&gt;0,1,"FALSE"),IF(SUM(T196,T195)&gt;0,1,"FALSE"),IF(SUM(U195,U196)&gt;0,1,"FALSE"),IF(SUM(AA196,AA195)&gt;0,1,"FALSE"),IF(SUM(AH196,AH195)&gt;0,1,"FALSE"),IF(SUM(AI196,AI195)&gt;0,1,"FALSE"),IF(SUM(R196)&gt;0,1,"FALSE"),IF(SUM(S196)&gt;0,1,"FALSE"),IF(SUM(V196)&gt;0,1,"FALSE"),IF(SUM(W196)&gt;0,1,"FALSE"),IF(SUM(X196)&gt;0,1,"FALSE"),IF(SUM(Y196)&gt;0,1,"FALSE"),IF(SUM(Z196)&gt;0,1,"FALSE"),IF(SUM(AB196)&gt;0,1,"FALSE"),IF(SUM(AC196)&gt;0,1,"FALSE"),IF(SUM(AD196)&gt;0,1,"FALSE"),IF(SUM(AE196)&gt;0,1,"FALSE"),IF(SUM(AF196)&gt;0,1,"FALSE"),IF(SUM(AG196)&gt;0,1,"FALSE"),IF(SUM(AJ196)&gt;0,1,"FALSE"),IF(SUM(AK196)&gt;0,1,"FALSE"),IF(SUM(AL196)&gt;0,1,"FALSE"))</f>
        <v/>
      </c>
      <c r="AN197" s="9" t="n"/>
      <c r="AO197" s="9">
        <f>MAX(AO192:AO196)</f>
        <v/>
      </c>
      <c r="AP197" s="9">
        <f>MAX(AP192:AP196)</f>
        <v/>
      </c>
      <c r="AQ197" s="9">
        <f>MAX(AQ192:AQ196)</f>
        <v/>
      </c>
      <c r="AR197" s="9">
        <f>MAX(AR192:AR196)</f>
        <v/>
      </c>
      <c r="AS197" s="9">
        <f>SUM(AS192:AS196)</f>
        <v/>
      </c>
      <c r="AT197" s="9">
        <f>SUM(AT192:AT196)</f>
        <v/>
      </c>
      <c r="AU197" s="9">
        <f>SUM(AU192:AU196)</f>
        <v/>
      </c>
      <c r="AV197" s="9">
        <f>SUM(AV192:AV196)</f>
        <v/>
      </c>
      <c r="AW197" s="9">
        <f>SUM(AW192:AW196)</f>
        <v/>
      </c>
    </row>
    <row r="198">
      <c r="A198" t="n">
        <v>192</v>
      </c>
      <c r="B198" t="inlineStr">
        <is>
          <t>Деревянко Евгений Александрович</t>
        </is>
      </c>
      <c r="C198" t="inlineStr">
        <is>
          <t>Группа строительства</t>
        </is>
      </c>
      <c r="D198" t="inlineStr">
        <is>
          <t>Инженер</t>
        </is>
      </c>
      <c r="E198" t="inlineStr">
        <is>
          <t>Общехозяйственный</t>
        </is>
      </c>
      <c r="F198" t="inlineStr">
        <is>
          <t>День</t>
        </is>
      </c>
      <c r="H198" t="inlineStr">
        <is>
          <t>В</t>
        </is>
      </c>
      <c r="I198" t="inlineStr">
        <is>
          <t>В</t>
        </is>
      </c>
      <c r="J198" t="inlineStr">
        <is>
          <t>В</t>
        </is>
      </c>
      <c r="K198" t="inlineStr">
        <is>
          <t>В</t>
        </is>
      </c>
      <c r="L198" t="inlineStr">
        <is>
          <t>В</t>
        </is>
      </c>
      <c r="M198" t="inlineStr">
        <is>
          <t>В</t>
        </is>
      </c>
      <c r="N198" t="inlineStr">
        <is>
          <t>В</t>
        </is>
      </c>
      <c r="O198" t="inlineStr">
        <is>
          <t>В</t>
        </is>
      </c>
      <c r="P198" t="n">
        <v>8</v>
      </c>
      <c r="T198" t="inlineStr">
        <is>
          <t>В</t>
        </is>
      </c>
      <c r="U198" t="inlineStr">
        <is>
          <t>В</t>
        </is>
      </c>
      <c r="V198" t="n">
        <v>4.58333</v>
      </c>
      <c r="W198" t="n">
        <v>8</v>
      </c>
      <c r="X198" t="n">
        <v>8</v>
      </c>
      <c r="Y198" t="n">
        <v>1.58333</v>
      </c>
      <c r="Z198" t="n">
        <v>8</v>
      </c>
      <c r="AA198" t="inlineStr">
        <is>
          <t>В</t>
        </is>
      </c>
      <c r="AB198" t="inlineStr">
        <is>
          <t>В</t>
        </is>
      </c>
      <c r="AC198" t="n">
        <v>8</v>
      </c>
      <c r="AM198" s="9">
        <f>COUNT(H198:AL198)</f>
        <v/>
      </c>
      <c r="AO198" s="9">
        <f>COUNTIF(H198:AL198,"О")</f>
        <v/>
      </c>
      <c r="AP198" s="9">
        <f>COUNTIF(H198:AL198,"От")</f>
        <v/>
      </c>
      <c r="AQ198" s="9">
        <f>COUNTIF(H198:AL198,"Б")</f>
        <v/>
      </c>
      <c r="AR198" s="9">
        <f>COUNTIF(H198:AL198,"Н")</f>
        <v/>
      </c>
      <c r="AT198" s="9">
        <f>SUM(H198:AL198)</f>
        <v/>
      </c>
      <c r="AV198" s="9">
        <f>SUM(H198,I198,J198,K198,L198,M198,N198,O198,T198,U198,AA198,AB198,AH198,AI198)</f>
        <v/>
      </c>
    </row>
    <row r="199" ht="15.75" customHeight="1" s="1">
      <c r="A199" t="n">
        <v>193</v>
      </c>
      <c r="B199" t="inlineStr">
        <is>
          <t>Деревянко Евгений Александрович</t>
        </is>
      </c>
      <c r="C199" t="inlineStr">
        <is>
          <t>Группа строительства</t>
        </is>
      </c>
      <c r="D199" t="inlineStr">
        <is>
          <t>Инженер</t>
        </is>
      </c>
      <c r="E199" t="inlineStr">
        <is>
          <t>Контракт № 512 - ГКУ НСО ТУАД</t>
        </is>
      </c>
      <c r="F199" t="inlineStr">
        <is>
          <t>День</t>
        </is>
      </c>
      <c r="S199" s="11" t="n">
        <v>0.73463</v>
      </c>
      <c r="V199" s="11" t="n">
        <v>3.41667</v>
      </c>
      <c r="AM199" s="9">
        <f>COUNT(H199:AL199)</f>
        <v/>
      </c>
      <c r="AT199" s="9">
        <f>SUM(H199:AL199)</f>
        <v/>
      </c>
      <c r="AV199" s="9">
        <f>SUM(H199,I199,J199,K199,L199,M199,N199,O199,T199,U199,AA199,AB199,AH199,AI199)</f>
        <v/>
      </c>
    </row>
    <row r="200" ht="15.75" customHeight="1" s="1">
      <c r="A200" t="n">
        <v>194</v>
      </c>
      <c r="B200" t="inlineStr">
        <is>
          <t>Деревянко Евгений Александрович</t>
        </is>
      </c>
      <c r="C200" t="inlineStr">
        <is>
          <t>Группа строительства</t>
        </is>
      </c>
      <c r="D200" t="inlineStr">
        <is>
          <t>Инженер</t>
        </is>
      </c>
      <c r="E200" t="inlineStr">
        <is>
          <t>Контракт № 580 - ОГКУ «Томскавтодор»</t>
        </is>
      </c>
      <c r="F200" t="inlineStr">
        <is>
          <t>День</t>
        </is>
      </c>
      <c r="S200" s="11" t="n">
        <v>3.25603</v>
      </c>
      <c r="AM200" s="9">
        <f>COUNT(H200:AL200)</f>
        <v/>
      </c>
      <c r="AT200" s="9">
        <f>SUM(H200:AL200)</f>
        <v/>
      </c>
      <c r="AV200" s="9">
        <f>SUM(H200,I200,J200,K200,L200,M200,N200,O200,T200,U200,AA200,AB200,AH200,AI200)</f>
        <v/>
      </c>
    </row>
    <row r="201" ht="15.75" customHeight="1" s="1">
      <c r="A201" t="n">
        <v>195</v>
      </c>
      <c r="B201" t="inlineStr">
        <is>
          <t>Деревянко Евгений Александрович</t>
        </is>
      </c>
      <c r="C201" t="inlineStr">
        <is>
          <t>Группа строительства</t>
        </is>
      </c>
      <c r="D201" t="inlineStr">
        <is>
          <t>Инженер</t>
        </is>
      </c>
      <c r="E201" t="inlineStr">
        <is>
          <t>Контракт № 511 - ГКУ НСО ТУАД</t>
        </is>
      </c>
      <c r="F201" t="inlineStr">
        <is>
          <t>День</t>
        </is>
      </c>
      <c r="S201" s="11" t="n">
        <v>4.00934</v>
      </c>
      <c r="Y201" s="11" t="n">
        <v>6.41667</v>
      </c>
      <c r="Z201" s="11" t="n"/>
      <c r="AM201" s="9">
        <f>COUNT(H201:AL201)</f>
        <v/>
      </c>
      <c r="AT201" s="9">
        <f>SUM(H201:AL201)</f>
        <v/>
      </c>
      <c r="AV201" s="9">
        <f>SUM(H201,I201,J201,K201,L201,M201,N201,O201,T201,U201,AA201,AB201,AH201,AI201)</f>
        <v/>
      </c>
    </row>
    <row r="202" ht="15.75" customHeight="1" s="1">
      <c r="A202" t="n">
        <v>196</v>
      </c>
      <c r="B202" t="inlineStr">
        <is>
          <t>Деревянко Евгений Александрович</t>
        </is>
      </c>
      <c r="C202" t="inlineStr">
        <is>
          <t>Группа строительства</t>
        </is>
      </c>
      <c r="D202" t="inlineStr">
        <is>
          <t>Инженер</t>
        </is>
      </c>
      <c r="E202" t="inlineStr">
        <is>
          <t>Контракт № 512 - ГКУ НСО ТУАД</t>
        </is>
      </c>
      <c r="F202" t="inlineStr">
        <is>
          <t>День</t>
        </is>
      </c>
      <c r="L202" s="11" t="n">
        <v>6</v>
      </c>
      <c r="AM202" s="9">
        <f>COUNT(H202:AL202)</f>
        <v/>
      </c>
      <c r="AT202" s="9">
        <f>SUM(H202:AL202)</f>
        <v/>
      </c>
      <c r="AV202" s="9">
        <f>SUM(H202,I202,J202,K202,L202,M202,N202,O202,T202,U202,AA202,AB202,AH202,AI202)</f>
        <v/>
      </c>
    </row>
    <row r="203" ht="15.75" customHeight="1" s="1">
      <c r="A203" t="n">
        <v>197</v>
      </c>
      <c r="B203" t="inlineStr">
        <is>
          <t>Деревянко Евгений Александрович</t>
        </is>
      </c>
      <c r="C203" t="inlineStr">
        <is>
          <t>Группа строительства</t>
        </is>
      </c>
      <c r="D203" t="inlineStr">
        <is>
          <t>Инженер</t>
        </is>
      </c>
      <c r="E203" t="inlineStr">
        <is>
          <t>Контракт № 580 - ОГКУ «Томскавтодор»</t>
        </is>
      </c>
      <c r="F203" t="inlineStr">
        <is>
          <t>День</t>
        </is>
      </c>
      <c r="G203" t="inlineStr">
        <is>
          <t>К-ка</t>
        </is>
      </c>
      <c r="Q203" s="11" t="n">
        <v>8</v>
      </c>
      <c r="R203" s="11" t="n">
        <v>8</v>
      </c>
      <c r="AM203" s="9">
        <f>SUM(H203:AL203)/8</f>
        <v/>
      </c>
      <c r="AS203" s="9">
        <f>COUNTIF(H203:AL203,"В")+SUM(H203:AL203)/8</f>
        <v/>
      </c>
      <c r="AT203" s="9">
        <f>SUM(H203:AL203)</f>
        <v/>
      </c>
    </row>
    <row r="204" ht="15.75" customHeight="1" s="1">
      <c r="A204" t="n">
        <v>198</v>
      </c>
      <c r="B204" t="inlineStr">
        <is>
          <t>Деревянко Евгений Александрович</t>
        </is>
      </c>
      <c r="C204" t="inlineStr">
        <is>
          <t>Группа строительства</t>
        </is>
      </c>
      <c r="D204" t="inlineStr">
        <is>
          <t>Инженер</t>
        </is>
      </c>
      <c r="E204" t="inlineStr">
        <is>
          <t>Контракт № 625 - Нижний Новгород</t>
        </is>
      </c>
      <c r="F204" t="inlineStr">
        <is>
          <t>День</t>
        </is>
      </c>
      <c r="AH204" s="11" t="n">
        <v>8</v>
      </c>
      <c r="AI204" s="11" t="n">
        <v>9</v>
      </c>
      <c r="AM204" s="9">
        <f>COUNT(H204:AL204)</f>
        <v/>
      </c>
      <c r="AT204" s="9">
        <f>SUM(H204:AL204)</f>
        <v/>
      </c>
      <c r="AV204" s="9">
        <f>SUM(H204,I204,J204,K204,L204,M204,N204,O204,T204,U204,AA204,AB204,AH204,AI204)</f>
        <v/>
      </c>
    </row>
    <row r="205" ht="15.75" customHeight="1" s="1">
      <c r="A205" t="n">
        <v>199</v>
      </c>
      <c r="B205" t="inlineStr">
        <is>
          <t>Деревянко Евгений Александрович</t>
        </is>
      </c>
      <c r="C205" t="inlineStr">
        <is>
          <t>Группа строительства</t>
        </is>
      </c>
      <c r="D205" t="inlineStr">
        <is>
          <t>Инженер</t>
        </is>
      </c>
      <c r="E205" t="inlineStr">
        <is>
          <t>Контракт № 625 - Нижний Новгород</t>
        </is>
      </c>
      <c r="F205" t="inlineStr">
        <is>
          <t>День</t>
        </is>
      </c>
      <c r="G205" t="inlineStr">
        <is>
          <t>К-ка</t>
        </is>
      </c>
      <c r="AD205" s="11" t="n">
        <v>8</v>
      </c>
      <c r="AE205" s="11" t="n">
        <v>8</v>
      </c>
      <c r="AF205" s="11" t="n">
        <v>8</v>
      </c>
      <c r="AG205" s="11" t="n">
        <v>8</v>
      </c>
      <c r="AH205" s="11" t="inlineStr">
        <is>
          <t>В</t>
        </is>
      </c>
      <c r="AI205" s="11" t="inlineStr">
        <is>
          <t>В</t>
        </is>
      </c>
      <c r="AJ205" s="11" t="n">
        <v>8</v>
      </c>
      <c r="AK205" s="11" t="n">
        <v>8</v>
      </c>
      <c r="AL205" s="11" t="n">
        <v>8</v>
      </c>
      <c r="AM205" s="9">
        <f>SUM(H205:AL205)/8</f>
        <v/>
      </c>
      <c r="AS205" s="9">
        <f>COUNTIF(H205:AL205,"В")+SUM(H205:AL205)/8</f>
        <v/>
      </c>
      <c r="AT205" s="9">
        <f>SUM(H205:AL205)</f>
        <v/>
      </c>
    </row>
    <row r="206">
      <c r="A206" s="9" t="n">
        <v>200</v>
      </c>
      <c r="B206" s="9" t="inlineStr">
        <is>
          <t>Деревянко Евгений Александрович</t>
        </is>
      </c>
      <c r="C206" s="9" t="inlineStr">
        <is>
          <t>Группа строительства</t>
        </is>
      </c>
      <c r="D206" s="9" t="inlineStr">
        <is>
          <t>Инженер</t>
        </is>
      </c>
      <c r="E206" s="9" t="inlineStr">
        <is>
          <t>ИТОГО:</t>
        </is>
      </c>
      <c r="F206" s="9" t="n"/>
      <c r="G206" s="9" t="n"/>
      <c r="H206" s="9" t="n">
        <v>0</v>
      </c>
      <c r="I206" s="9" t="n">
        <v>0</v>
      </c>
      <c r="J206" s="9" t="n">
        <v>0</v>
      </c>
      <c r="K206" s="9" t="n">
        <v>0</v>
      </c>
      <c r="L206" s="9" t="n">
        <v>6</v>
      </c>
      <c r="M206" s="9" t="n">
        <v>0</v>
      </c>
      <c r="N206" s="9" t="n">
        <v>0</v>
      </c>
      <c r="O206" s="9" t="n">
        <v>0</v>
      </c>
      <c r="P206" s="9" t="n">
        <v>8</v>
      </c>
      <c r="Q206" s="9" t="n">
        <v>8</v>
      </c>
      <c r="R206" s="9" t="n">
        <v>8</v>
      </c>
      <c r="S206" s="9" t="n">
        <v>8</v>
      </c>
      <c r="T206" s="9" t="n">
        <v>0</v>
      </c>
      <c r="U206" s="9" t="n">
        <v>0</v>
      </c>
      <c r="V206" s="9" t="n">
        <v>8</v>
      </c>
      <c r="W206" s="9" t="n">
        <v>8</v>
      </c>
      <c r="X206" s="9" t="n">
        <v>8</v>
      </c>
      <c r="Y206" s="9" t="n">
        <v>8</v>
      </c>
      <c r="Z206" s="9" t="n">
        <v>8</v>
      </c>
      <c r="AA206" s="9" t="n">
        <v>0</v>
      </c>
      <c r="AB206" s="9" t="n">
        <v>0</v>
      </c>
      <c r="AC206" s="9" t="n">
        <v>8</v>
      </c>
      <c r="AD206" s="9" t="n">
        <v>8</v>
      </c>
      <c r="AE206" s="9" t="n">
        <v>8</v>
      </c>
      <c r="AF206" s="9" t="n">
        <v>8</v>
      </c>
      <c r="AG206" s="9" t="n">
        <v>8</v>
      </c>
      <c r="AH206" s="9" t="n">
        <v>8</v>
      </c>
      <c r="AI206" s="9" t="n">
        <v>9</v>
      </c>
      <c r="AJ206" s="9" t="n">
        <v>8</v>
      </c>
      <c r="AK206" s="9" t="n">
        <v>8</v>
      </c>
      <c r="AL206" s="9" t="n">
        <v>8</v>
      </c>
      <c r="AM206" s="9">
        <f>COUNT(IF(SUM(H198)&gt;0,1,"FALSE"),IF(SUM(I198)&gt;0,1,"FALSE"),IF(SUM(J198)&gt;0,1,"FALSE"),IF(SUM(K198)&gt;0,1,"FALSE"),IF(SUM(L202,L198)&gt;0,1,"FALSE"),IF(SUM(M198)&gt;0,1,"FALSE"),IF(SUM(N198)&gt;0,1,"FALSE"),IF(SUM(O198)&gt;0,1,"FALSE"),IF(SUM(P198)&gt;0,1,"FALSE"),IF(SUM(S200,S199,S198,S201)&gt;0,1,"FALSE"),IF(SUM(T199,T201,T198)&gt;0,1,"FALSE"),IF(SUM(U198,U199,U201)&gt;0,1,"FALSE"),IF(SUM(V198,V199)&gt;0,1,"FALSE"),IF(SUM(W198)&gt;0,1,"FALSE"),IF(SUM(X198)&gt;0,1,"FALSE"),IF(SUM(Y201,Y198)&gt;0,1,"FALSE"),IF(SUM(Z201,Z198)&gt;0,1,"FALSE"),IF(SUM(AA198)&gt;0,1,"FALSE"),IF(SUM(AB198)&gt;0,1,"FALSE"),IF(SUM(AC198)&gt;0,1,"FALSE"),IF(SUM(Q203)&gt;0,1,"FALSE"),IF(SUM(R203)&gt;0,1,"FALSE"),IF(SUM(AH204,AH205)&gt;0,1,"FALSE"),IF(SUM(AI204,AI205)&gt;0,1,"FALSE"),IF(SUM(AD205)&gt;0,1,"FALSE"),IF(SUM(AE205)&gt;0,1,"FALSE"),IF(SUM(AF205)&gt;0,1,"FALSE"),IF(SUM(AG205)&gt;0,1,"FALSE"),IF(SUM(AJ205)&gt;0,1,"FALSE"),IF(SUM(AK205)&gt;0,1,"FALSE"),IF(SUM(AL205)&gt;0,1,"FALSE"))</f>
        <v/>
      </c>
      <c r="AN206" s="9" t="n"/>
      <c r="AO206" s="9">
        <f>MAX(AO198:AO205)</f>
        <v/>
      </c>
      <c r="AP206" s="9">
        <f>MAX(AP198:AP205)</f>
        <v/>
      </c>
      <c r="AQ206" s="9">
        <f>MAX(AQ198:AQ205)</f>
        <v/>
      </c>
      <c r="AR206" s="9">
        <f>MAX(AR198:AR205)</f>
        <v/>
      </c>
      <c r="AS206" s="9">
        <f>SUM(AS198:AS205)</f>
        <v/>
      </c>
      <c r="AT206" s="9">
        <f>SUM(AT198:AT205)</f>
        <v/>
      </c>
      <c r="AU206" s="9">
        <f>SUM(AU198:AU205)</f>
        <v/>
      </c>
      <c r="AV206" s="9">
        <f>SUM(AV198:AV205)</f>
        <v/>
      </c>
      <c r="AW206" s="9">
        <f>SUM(AW198:AW205)</f>
        <v/>
      </c>
    </row>
    <row r="207">
      <c r="A207" t="n">
        <v>201</v>
      </c>
      <c r="B207" t="inlineStr">
        <is>
          <t>Изотов Федор Викторович</t>
        </is>
      </c>
      <c r="C207" t="inlineStr">
        <is>
          <t>Группа строительства</t>
        </is>
      </c>
      <c r="D207" t="inlineStr">
        <is>
          <t>Ведущий инженер</t>
        </is>
      </c>
      <c r="E207" t="inlineStr">
        <is>
          <t>Общехозяйственный</t>
        </is>
      </c>
      <c r="F207" t="inlineStr">
        <is>
          <t>День</t>
        </is>
      </c>
      <c r="H207" t="inlineStr">
        <is>
          <t>В</t>
        </is>
      </c>
      <c r="I207" t="inlineStr">
        <is>
          <t>В</t>
        </is>
      </c>
      <c r="J207" t="inlineStr">
        <is>
          <t>В</t>
        </is>
      </c>
      <c r="K207" t="inlineStr">
        <is>
          <t>В</t>
        </is>
      </c>
      <c r="L207" t="inlineStr">
        <is>
          <t>В</t>
        </is>
      </c>
      <c r="M207" t="inlineStr">
        <is>
          <t>В</t>
        </is>
      </c>
      <c r="N207" t="inlineStr">
        <is>
          <t>В</t>
        </is>
      </c>
      <c r="O207" t="inlineStr">
        <is>
          <t>В</t>
        </is>
      </c>
      <c r="P207" t="n">
        <v>8</v>
      </c>
      <c r="Q207" t="n">
        <v>8</v>
      </c>
      <c r="R207" t="n">
        <v>1.38333</v>
      </c>
      <c r="S207" t="n">
        <v>0.08333</v>
      </c>
      <c r="T207" t="inlineStr">
        <is>
          <t>В</t>
        </is>
      </c>
      <c r="U207" t="inlineStr">
        <is>
          <t>В</t>
        </is>
      </c>
      <c r="V207" t="n">
        <v>8</v>
      </c>
      <c r="W207" t="n">
        <v>8</v>
      </c>
      <c r="X207" t="n">
        <v>8</v>
      </c>
      <c r="Y207" t="n">
        <v>8</v>
      </c>
      <c r="Z207" t="n">
        <v>0.66667</v>
      </c>
      <c r="AA207" t="inlineStr">
        <is>
          <t>В</t>
        </is>
      </c>
      <c r="AB207" t="inlineStr">
        <is>
          <t>В</t>
        </is>
      </c>
      <c r="AC207" t="n">
        <v>8</v>
      </c>
      <c r="AM207" s="9">
        <f>COUNT(H207:AL207)</f>
        <v/>
      </c>
      <c r="AO207" s="9">
        <f>COUNTIF(H207:AL207,"О")</f>
        <v/>
      </c>
      <c r="AP207" s="9">
        <f>COUNTIF(H207:AL207,"От")</f>
        <v/>
      </c>
      <c r="AQ207" s="9">
        <f>COUNTIF(H207:AL207,"Б")</f>
        <v/>
      </c>
      <c r="AR207" s="9">
        <f>COUNTIF(H207:AL207,"Н")</f>
        <v/>
      </c>
      <c r="AT207" s="9">
        <f>SUM(H207:AL207)</f>
        <v/>
      </c>
      <c r="AV207" s="9">
        <f>SUM(H207,I207,J207,K207,L207,M207,N207,O207,T207,U207,AA207,AB207,AH207,AI207)</f>
        <v/>
      </c>
    </row>
    <row r="208" ht="15.75" customHeight="1" s="1">
      <c r="A208" t="n">
        <v>202</v>
      </c>
      <c r="B208" t="inlineStr">
        <is>
          <t>Изотов Федор Викторович</t>
        </is>
      </c>
      <c r="C208" t="inlineStr">
        <is>
          <t>Группа строительства</t>
        </is>
      </c>
      <c r="D208" t="inlineStr">
        <is>
          <t>Ведущий инженер</t>
        </is>
      </c>
      <c r="E208" t="inlineStr">
        <is>
          <t>Контракт № 517 - Маслянинское ДРСУ/АПВГК</t>
        </is>
      </c>
      <c r="F208" t="inlineStr">
        <is>
          <t>День</t>
        </is>
      </c>
      <c r="R208" s="11" t="n">
        <v>3.3</v>
      </c>
      <c r="AM208" s="9">
        <f>COUNT(H208:AL208)</f>
        <v/>
      </c>
      <c r="AT208" s="9">
        <f>SUM(H208:AL208)</f>
        <v/>
      </c>
      <c r="AV208" s="9">
        <f>SUM(H208,I208,J208,K208,L208,M208,N208,O208,T208,U208,AA208,AB208,AH208,AI208)</f>
        <v/>
      </c>
    </row>
    <row r="209" ht="15.75" customHeight="1" s="1">
      <c r="A209" t="n">
        <v>203</v>
      </c>
      <c r="B209" t="inlineStr">
        <is>
          <t>Изотов Федор Викторович</t>
        </is>
      </c>
      <c r="C209" t="inlineStr">
        <is>
          <t>Группа строительства</t>
        </is>
      </c>
      <c r="D209" t="inlineStr">
        <is>
          <t>Ведущий инженер</t>
        </is>
      </c>
      <c r="E209" t="inlineStr">
        <is>
          <t>Контракт № 511 - ГКУ НСО ТУАД</t>
        </is>
      </c>
      <c r="F209" t="inlineStr">
        <is>
          <t>День</t>
        </is>
      </c>
      <c r="R209" s="11" t="n">
        <v>3.31667</v>
      </c>
      <c r="AM209" s="9">
        <f>COUNT(H209:AL209)</f>
        <v/>
      </c>
      <c r="AT209" s="9">
        <f>SUM(H209:AL209)</f>
        <v/>
      </c>
      <c r="AV209" s="9">
        <f>SUM(H209,I209,J209,K209,L209,M209,N209,O209,T209,U209,AA209,AB209,AH209,AI209)</f>
        <v/>
      </c>
    </row>
    <row r="210" ht="15.75" customHeight="1" s="1">
      <c r="A210" t="n">
        <v>204</v>
      </c>
      <c r="B210" t="inlineStr">
        <is>
          <t>Изотов Федор Викторович</t>
        </is>
      </c>
      <c r="C210" t="inlineStr">
        <is>
          <t>Группа строительства</t>
        </is>
      </c>
      <c r="D210" t="inlineStr">
        <is>
          <t>Ведущий инженер</t>
        </is>
      </c>
      <c r="E210" t="inlineStr">
        <is>
          <t>Контракт № 513 - ГКУ НСО ТУАД</t>
        </is>
      </c>
      <c r="F210" t="inlineStr">
        <is>
          <t>День</t>
        </is>
      </c>
      <c r="S210" s="11" t="n">
        <v>7.91667</v>
      </c>
      <c r="AM210" s="9">
        <f>COUNT(H210:AL210)</f>
        <v/>
      </c>
      <c r="AT210" s="9">
        <f>SUM(H210:AL210)</f>
        <v/>
      </c>
      <c r="AV210" s="9">
        <f>SUM(H210,I210,J210,K210,L210,M210,N210,O210,T210,U210,AA210,AB210,AH210,AI210)</f>
        <v/>
      </c>
    </row>
    <row r="211" ht="15.75" customHeight="1" s="1">
      <c r="A211" t="n">
        <v>205</v>
      </c>
      <c r="B211" t="inlineStr">
        <is>
          <t>Изотов Федор Викторович</t>
        </is>
      </c>
      <c r="C211" t="inlineStr">
        <is>
          <t>Группа строительства</t>
        </is>
      </c>
      <c r="D211" t="inlineStr">
        <is>
          <t>Ведущий инженер</t>
        </is>
      </c>
      <c r="E211" t="inlineStr">
        <is>
          <t>Контракт № 512 - ГКУ НСО ТУАД</t>
        </is>
      </c>
      <c r="F211" t="inlineStr">
        <is>
          <t>День</t>
        </is>
      </c>
      <c r="Z211" s="11" t="n">
        <v>7.33333</v>
      </c>
      <c r="AM211" s="9">
        <f>COUNT(H211:AL211)</f>
        <v/>
      </c>
      <c r="AT211" s="9">
        <f>SUM(H211:AL211)</f>
        <v/>
      </c>
      <c r="AV211" s="9">
        <f>SUM(H211,I211,J211,K211,L211,M211,N211,O211,T211,U211,AA211,AB211,AH211,AI211)</f>
        <v/>
      </c>
    </row>
    <row r="212">
      <c r="A212" s="9" t="n">
        <v>206</v>
      </c>
      <c r="B212" s="9" t="inlineStr">
        <is>
          <t>Изотов Федор Викторович</t>
        </is>
      </c>
      <c r="C212" s="9" t="inlineStr">
        <is>
          <t>Группа строительства</t>
        </is>
      </c>
      <c r="D212" s="9" t="inlineStr">
        <is>
          <t>Ведущий инженер</t>
        </is>
      </c>
      <c r="E212" s="9" t="inlineStr">
        <is>
          <t>ИТОГО:</t>
        </is>
      </c>
      <c r="F212" s="9" t="n"/>
      <c r="G212" s="9" t="n"/>
      <c r="H212" s="9" t="n">
        <v>0</v>
      </c>
      <c r="I212" s="9" t="n">
        <v>0</v>
      </c>
      <c r="J212" s="9" t="n">
        <v>0</v>
      </c>
      <c r="K212" s="9" t="n">
        <v>0</v>
      </c>
      <c r="L212" s="9" t="n">
        <v>0</v>
      </c>
      <c r="M212" s="9" t="n">
        <v>0</v>
      </c>
      <c r="N212" s="9" t="n">
        <v>0</v>
      </c>
      <c r="O212" s="9" t="n">
        <v>0</v>
      </c>
      <c r="P212" s="9" t="n">
        <v>8</v>
      </c>
      <c r="Q212" s="9" t="n">
        <v>8</v>
      </c>
      <c r="R212" s="9" t="n">
        <v>8</v>
      </c>
      <c r="S212" s="9" t="n">
        <v>8</v>
      </c>
      <c r="T212" s="9" t="n">
        <v>0</v>
      </c>
      <c r="U212" s="9" t="n">
        <v>0</v>
      </c>
      <c r="V212" s="9" t="n">
        <v>8</v>
      </c>
      <c r="W212" s="9" t="n">
        <v>8</v>
      </c>
      <c r="X212" s="9" t="n">
        <v>8</v>
      </c>
      <c r="Y212" s="9" t="n">
        <v>8</v>
      </c>
      <c r="Z212" s="9" t="n">
        <v>8</v>
      </c>
      <c r="AA212" s="9" t="n">
        <v>0</v>
      </c>
      <c r="AB212" s="9" t="n">
        <v>0</v>
      </c>
      <c r="AC212" s="9" t="n">
        <v>8</v>
      </c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>
        <f>COUNT(IF(SUM(H207)&gt;0,1,"FALSE"),IF(SUM(I207)&gt;0,1,"FALSE"),IF(SUM(J207)&gt;0,1,"FALSE"),IF(SUM(K207)&gt;0,1,"FALSE"),IF(SUM(L207)&gt;0,1,"FALSE"),IF(SUM(M207)&gt;0,1,"FALSE"),IF(SUM(N207)&gt;0,1,"FALSE"),IF(SUM(O207)&gt;0,1,"FALSE"),IF(SUM(P207)&gt;0,1,"FALSE"),IF(SUM(Q207)&gt;0,1,"FALSE"),IF(SUM(R208,R207,R209)&gt;0,1,"FALSE"),IF(SUM(S210,S207)&gt;0,1,"FALSE"),IF(SUM(T210,T207)&gt;0,1,"FALSE"),IF(SUM(U207,U210)&gt;0,1,"FALSE"),IF(SUM(V207)&gt;0,1,"FALSE"),IF(SUM(W207)&gt;0,1,"FALSE"),IF(SUM(X207)&gt;0,1,"FALSE"),IF(SUM(Y207)&gt;0,1,"FALSE"),IF(SUM(Z211,Z207)&gt;0,1,"FALSE"),IF(SUM(AA207)&gt;0,1,"FALSE"),IF(SUM(AB207)&gt;0,1,"FALSE"),IF(SUM(AC207)&gt;0,1,"FALSE"))</f>
        <v/>
      </c>
      <c r="AN212" s="9" t="n"/>
      <c r="AO212" s="9">
        <f>MAX(AO207:AO211)</f>
        <v/>
      </c>
      <c r="AP212" s="9">
        <f>MAX(AP207:AP211)</f>
        <v/>
      </c>
      <c r="AQ212" s="9">
        <f>MAX(AQ207:AQ211)</f>
        <v/>
      </c>
      <c r="AR212" s="9">
        <f>MAX(AR207:AR211)</f>
        <v/>
      </c>
      <c r="AS212" s="9">
        <f>SUM(AS207:AS211)</f>
        <v/>
      </c>
      <c r="AT212" s="9">
        <f>SUM(AT207:AT211)</f>
        <v/>
      </c>
      <c r="AU212" s="9">
        <f>SUM(AU207:AU211)</f>
        <v/>
      </c>
      <c r="AV212" s="9">
        <f>SUM(AV207:AV211)</f>
        <v/>
      </c>
      <c r="AW212" s="9">
        <f>SUM(AW207:AW211)</f>
        <v/>
      </c>
    </row>
    <row r="213" ht="15.75" customHeight="1" s="1">
      <c r="A213" t="n">
        <v>207</v>
      </c>
      <c r="B213" t="inlineStr">
        <is>
          <t>Кириков Кирилл Сергеевич</t>
        </is>
      </c>
      <c r="C213" t="inlineStr">
        <is>
          <t>Группа строительства</t>
        </is>
      </c>
      <c r="D213" t="inlineStr">
        <is>
          <t>Руководитель группы</t>
        </is>
      </c>
      <c r="E213" t="inlineStr">
        <is>
          <t>Общехозяйственный</t>
        </is>
      </c>
      <c r="F213" t="inlineStr">
        <is>
          <t>День</t>
        </is>
      </c>
      <c r="H213" t="inlineStr">
        <is>
          <t>В</t>
        </is>
      </c>
      <c r="I213" t="inlineStr">
        <is>
          <t>В</t>
        </is>
      </c>
      <c r="J213" t="inlineStr">
        <is>
          <t>В</t>
        </is>
      </c>
      <c r="K213" t="inlineStr">
        <is>
          <t>В</t>
        </is>
      </c>
      <c r="L213" t="inlineStr">
        <is>
          <t>В</t>
        </is>
      </c>
      <c r="M213" t="inlineStr">
        <is>
          <t>В</t>
        </is>
      </c>
      <c r="N213" t="inlineStr">
        <is>
          <t>В</t>
        </is>
      </c>
      <c r="O213" t="inlineStr">
        <is>
          <t>В</t>
        </is>
      </c>
      <c r="P213" s="11" t="inlineStr">
        <is>
          <t>О</t>
        </is>
      </c>
      <c r="Q213" t="n">
        <v>8</v>
      </c>
      <c r="R213" t="n">
        <v>8</v>
      </c>
      <c r="S213" t="n">
        <v>8</v>
      </c>
      <c r="T213" t="inlineStr">
        <is>
          <t>В</t>
        </is>
      </c>
      <c r="U213" t="inlineStr">
        <is>
          <t>В</t>
        </is>
      </c>
      <c r="V213" t="n">
        <v>8</v>
      </c>
      <c r="W213" t="n">
        <v>8</v>
      </c>
      <c r="X213" t="n">
        <v>8</v>
      </c>
      <c r="Y213" t="n">
        <v>8</v>
      </c>
      <c r="Z213" t="n">
        <v>8</v>
      </c>
      <c r="AA213" t="inlineStr">
        <is>
          <t>В</t>
        </is>
      </c>
      <c r="AB213" t="inlineStr">
        <is>
          <t>В</t>
        </is>
      </c>
      <c r="AC213" t="n">
        <v>8</v>
      </c>
      <c r="AM213" s="9">
        <f>COUNT(H213:AL213)</f>
        <v/>
      </c>
      <c r="AO213" s="9">
        <f>COUNTIF(H213:AL213,"О")</f>
        <v/>
      </c>
      <c r="AP213" s="9">
        <f>COUNTIF(H213:AL213,"От")</f>
        <v/>
      </c>
      <c r="AQ213" s="9">
        <f>COUNTIF(H213:AL213,"Б")</f>
        <v/>
      </c>
      <c r="AR213" s="9">
        <f>COUNTIF(H213:AL213,"Н")</f>
        <v/>
      </c>
      <c r="AT213" s="9">
        <f>SUM(H213:AL213)</f>
        <v/>
      </c>
      <c r="AV213" s="9">
        <f>SUM(H213,I213,J213,K213,L213,M213,N213,O213,T213,U213,AA213,AB213,AH213,AI213)</f>
        <v/>
      </c>
    </row>
    <row r="214" ht="15.75" customHeight="1" s="1">
      <c r="A214" t="n">
        <v>208</v>
      </c>
      <c r="B214" t="inlineStr">
        <is>
          <t>Кириков Кирилл Сергеевич</t>
        </is>
      </c>
      <c r="C214" t="inlineStr">
        <is>
          <t>Группа строительства</t>
        </is>
      </c>
      <c r="D214" t="inlineStr">
        <is>
          <t>Руководитель группы</t>
        </is>
      </c>
      <c r="E214" t="inlineStr">
        <is>
          <t>Контракт № 625 - Нижний Новгород</t>
        </is>
      </c>
      <c r="F214" t="inlineStr">
        <is>
          <t>День</t>
        </is>
      </c>
      <c r="AH214" s="11" t="n">
        <v>8</v>
      </c>
      <c r="AI214" s="11" t="n">
        <v>9</v>
      </c>
      <c r="AM214" s="9">
        <f>COUNT(H214:AL214)</f>
        <v/>
      </c>
      <c r="AT214" s="9">
        <f>SUM(H214:AL214)</f>
        <v/>
      </c>
      <c r="AV214" s="9">
        <f>SUM(H214,I214,J214,K214,L214,M214,N214,O214,T214,U214,AA214,AB214,AH214,AI214)</f>
        <v/>
      </c>
    </row>
    <row r="215" ht="15.75" customHeight="1" s="1">
      <c r="A215" t="n">
        <v>209</v>
      </c>
      <c r="B215" t="inlineStr">
        <is>
          <t>Кириков Кирилл Сергеевич</t>
        </is>
      </c>
      <c r="C215" t="inlineStr">
        <is>
          <t>Группа строительства</t>
        </is>
      </c>
      <c r="D215" t="inlineStr">
        <is>
          <t>Руководитель группы</t>
        </is>
      </c>
      <c r="E215" t="inlineStr">
        <is>
          <t>Контракт № 625 - Нижний Новгород</t>
        </is>
      </c>
      <c r="F215" t="inlineStr">
        <is>
          <t>День</t>
        </is>
      </c>
      <c r="G215" t="inlineStr">
        <is>
          <t>К-ка</t>
        </is>
      </c>
      <c r="AD215" s="11" t="n">
        <v>8</v>
      </c>
      <c r="AE215" s="11" t="n">
        <v>8</v>
      </c>
      <c r="AF215" s="11" t="n">
        <v>8</v>
      </c>
      <c r="AG215" s="11" t="n">
        <v>8</v>
      </c>
      <c r="AH215" s="11" t="inlineStr">
        <is>
          <t>В</t>
        </is>
      </c>
      <c r="AI215" s="11" t="inlineStr">
        <is>
          <t>В</t>
        </is>
      </c>
      <c r="AJ215" s="11" t="n">
        <v>8</v>
      </c>
      <c r="AK215" s="11" t="n">
        <v>8</v>
      </c>
      <c r="AL215" s="11" t="n">
        <v>8</v>
      </c>
      <c r="AM215" s="9">
        <f>SUM(H215:AL215)/8</f>
        <v/>
      </c>
      <c r="AS215" s="9">
        <f>COUNTIF(H215:AL215,"В")+SUM(H215:AL215)/8</f>
        <v/>
      </c>
      <c r="AT215" s="9">
        <f>SUM(H215:AL215)</f>
        <v/>
      </c>
    </row>
    <row r="216">
      <c r="A216" s="9" t="n">
        <v>210</v>
      </c>
      <c r="B216" s="9" t="inlineStr">
        <is>
          <t>Кириков Кирилл Сергеевич</t>
        </is>
      </c>
      <c r="C216" s="9" t="inlineStr">
        <is>
          <t>Группа строительства</t>
        </is>
      </c>
      <c r="D216" s="9" t="inlineStr">
        <is>
          <t>Руководитель группы</t>
        </is>
      </c>
      <c r="E216" s="9" t="inlineStr">
        <is>
          <t>ИТОГО:</t>
        </is>
      </c>
      <c r="F216" s="9" t="n"/>
      <c r="G216" s="9" t="n"/>
      <c r="H216" s="9" t="n">
        <v>0</v>
      </c>
      <c r="I216" s="9" t="n">
        <v>0</v>
      </c>
      <c r="J216" s="9" t="n">
        <v>0</v>
      </c>
      <c r="K216" s="9" t="n">
        <v>0</v>
      </c>
      <c r="L216" s="9" t="n">
        <v>0</v>
      </c>
      <c r="M216" s="9" t="n">
        <v>0</v>
      </c>
      <c r="N216" s="9" t="n">
        <v>0</v>
      </c>
      <c r="O216" s="9" t="n">
        <v>0</v>
      </c>
      <c r="P216" s="9" t="n">
        <v>0</v>
      </c>
      <c r="Q216" s="9" t="n">
        <v>8</v>
      </c>
      <c r="R216" s="9" t="n">
        <v>8</v>
      </c>
      <c r="S216" s="9" t="n">
        <v>8</v>
      </c>
      <c r="T216" s="9" t="n">
        <v>0</v>
      </c>
      <c r="U216" s="9" t="n">
        <v>0</v>
      </c>
      <c r="V216" s="9" t="n">
        <v>8</v>
      </c>
      <c r="W216" s="9" t="n">
        <v>8</v>
      </c>
      <c r="X216" s="9" t="n">
        <v>8</v>
      </c>
      <c r="Y216" s="9" t="n">
        <v>8</v>
      </c>
      <c r="Z216" s="9" t="n">
        <v>8</v>
      </c>
      <c r="AA216" s="9" t="n">
        <v>0</v>
      </c>
      <c r="AB216" s="9" t="n">
        <v>0</v>
      </c>
      <c r="AC216" s="9" t="n">
        <v>8</v>
      </c>
      <c r="AD216" s="9" t="n">
        <v>8</v>
      </c>
      <c r="AE216" s="9" t="n">
        <v>8</v>
      </c>
      <c r="AF216" s="9" t="n">
        <v>8</v>
      </c>
      <c r="AG216" s="9" t="n">
        <v>8</v>
      </c>
      <c r="AH216" s="9" t="n">
        <v>8</v>
      </c>
      <c r="AI216" s="9" t="n">
        <v>9</v>
      </c>
      <c r="AJ216" s="9" t="n">
        <v>8</v>
      </c>
      <c r="AK216" s="9" t="n">
        <v>8</v>
      </c>
      <c r="AL216" s="9" t="n">
        <v>8</v>
      </c>
      <c r="AM216" s="9">
        <f>COUNT(IF(SUM(H213)&gt;0,1,"FALSE"),IF(SUM(I213)&gt;0,1,"FALSE"),IF(SUM(J213)&gt;0,1,"FALSE"),IF(SUM(K213)&gt;0,1,"FALSE"),IF(SUM(L213)&gt;0,1,"FALSE"),IF(SUM(M213)&gt;0,1,"FALSE"),IF(SUM(N213)&gt;0,1,"FALSE"),IF(SUM(O213)&gt;0,1,"FALSE"),IF(SUM(P213)&gt;0,1,"FALSE"),IF(SUM(Q213)&gt;0,1,"FALSE"),IF(SUM(R213)&gt;0,1,"FALSE"),IF(SUM(S213)&gt;0,1,"FALSE"),IF(SUM(T213)&gt;0,1,"FALSE"),IF(SUM(U213)&gt;0,1,"FALSE"),IF(SUM(V213)&gt;0,1,"FALSE"),IF(SUM(W213)&gt;0,1,"FALSE"),IF(SUM(X213)&gt;0,1,"FALSE"),IF(SUM(Y213)&gt;0,1,"FALSE"),IF(SUM(Z213)&gt;0,1,"FALSE"),IF(SUM(AA213)&gt;0,1,"FALSE"),IF(SUM(AB213)&gt;0,1,"FALSE"),IF(SUM(AC213)&gt;0,1,"FALSE"),IF(SUM(AH215,AH214)&gt;0,1,"FALSE"),IF(SUM(AI214,AI215)&gt;0,1,"FALSE"),IF(SUM(AD215)&gt;0,1,"FALSE"),IF(SUM(AE215)&gt;0,1,"FALSE"),IF(SUM(AF215)&gt;0,1,"FALSE"),IF(SUM(AG215)&gt;0,1,"FALSE"),IF(SUM(AJ215)&gt;0,1,"FALSE"),IF(SUM(AK215)&gt;0,1,"FALSE"),IF(SUM(AL215)&gt;0,1,"FALSE"))</f>
        <v/>
      </c>
      <c r="AN216" s="9" t="n"/>
      <c r="AO216" s="9">
        <f>MAX(AO213:AO215)</f>
        <v/>
      </c>
      <c r="AP216" s="9">
        <f>MAX(AP213:AP215)</f>
        <v/>
      </c>
      <c r="AQ216" s="9">
        <f>MAX(AQ213:AQ215)</f>
        <v/>
      </c>
      <c r="AR216" s="9">
        <f>MAX(AR213:AR215)</f>
        <v/>
      </c>
      <c r="AS216" s="9">
        <f>SUM(AS213:AS215)</f>
        <v/>
      </c>
      <c r="AT216" s="9">
        <f>SUM(AT213:AT215)</f>
        <v/>
      </c>
      <c r="AU216" s="9">
        <f>SUM(AU213:AU215)</f>
        <v/>
      </c>
      <c r="AV216" s="9">
        <f>SUM(AV213:AV215)</f>
        <v/>
      </c>
      <c r="AW216" s="9">
        <f>SUM(AW213:AW215)</f>
        <v/>
      </c>
    </row>
    <row r="217">
      <c r="A217" t="n">
        <v>211</v>
      </c>
      <c r="B217" t="inlineStr">
        <is>
          <t>Сотников Александр Анатольевич</t>
        </is>
      </c>
      <c r="C217" t="inlineStr">
        <is>
          <t>Группа строительства</t>
        </is>
      </c>
      <c r="D217" t="inlineStr">
        <is>
          <t>Ведущий инженер</t>
        </is>
      </c>
      <c r="E217" t="inlineStr">
        <is>
          <t>Общехозяйственный</t>
        </is>
      </c>
      <c r="F217" t="inlineStr">
        <is>
          <t>День</t>
        </is>
      </c>
      <c r="H217" t="inlineStr">
        <is>
          <t>В</t>
        </is>
      </c>
      <c r="I217" t="inlineStr">
        <is>
          <t>В</t>
        </is>
      </c>
      <c r="J217" t="inlineStr">
        <is>
          <t>В</t>
        </is>
      </c>
      <c r="K217" t="inlineStr">
        <is>
          <t>В</t>
        </is>
      </c>
      <c r="L217" t="inlineStr">
        <is>
          <t>В</t>
        </is>
      </c>
      <c r="M217" t="inlineStr">
        <is>
          <t>В</t>
        </is>
      </c>
      <c r="N217" t="inlineStr">
        <is>
          <t>В</t>
        </is>
      </c>
      <c r="O217" t="inlineStr">
        <is>
          <t>В</t>
        </is>
      </c>
      <c r="P217" t="n">
        <v>8</v>
      </c>
      <c r="Q217" t="n">
        <v>8</v>
      </c>
      <c r="AM217" s="9">
        <f>COUNT(H217:AL217)</f>
        <v/>
      </c>
      <c r="AO217" s="9">
        <f>COUNTIF(H217:AL217,"О")</f>
        <v/>
      </c>
      <c r="AP217" s="9">
        <f>COUNTIF(H217:AL217,"От")</f>
        <v/>
      </c>
      <c r="AQ217" s="9">
        <f>COUNTIF(H217:AL217,"Б")</f>
        <v/>
      </c>
      <c r="AR217" s="9">
        <f>COUNTIF(H217:AL217,"Н")</f>
        <v/>
      </c>
      <c r="AT217" s="9">
        <f>SUM(H217:AL217)</f>
        <v/>
      </c>
      <c r="AV217" s="9">
        <f>SUM(H217,I217,J217,K217,L217,M217,N217,O217,T217,U217,AA217,AB217,AH217,AI217)</f>
        <v/>
      </c>
    </row>
    <row r="218" ht="15.75" customHeight="1" s="1">
      <c r="A218" t="n">
        <v>212</v>
      </c>
      <c r="B218" t="inlineStr">
        <is>
          <t>Сотников Александр Анатольевич</t>
        </is>
      </c>
      <c r="C218" t="inlineStr">
        <is>
          <t>Группа строительства</t>
        </is>
      </c>
      <c r="D218" t="inlineStr">
        <is>
          <t>Ведущий инженер</t>
        </is>
      </c>
      <c r="E218" t="inlineStr">
        <is>
          <t>Контракт № 512 - ГКУ НСО ТУАД</t>
        </is>
      </c>
      <c r="F218" t="inlineStr">
        <is>
          <t>День</t>
        </is>
      </c>
      <c r="K218" s="11" t="n">
        <v>4.83</v>
      </c>
      <c r="AM218" s="9">
        <f>COUNT(H218:AL218)</f>
        <v/>
      </c>
      <c r="AT218" s="9">
        <f>SUM(H218:AL218)</f>
        <v/>
      </c>
      <c r="AV218" s="9">
        <f>SUM(H218,I218,J218,K218,L218,M218,N218,O218,T218,U218,AA218,AB218,AH218,AI218)</f>
        <v/>
      </c>
    </row>
    <row r="219" ht="15.75" customHeight="1" s="1">
      <c r="A219" t="n">
        <v>213</v>
      </c>
      <c r="B219" t="inlineStr">
        <is>
          <t>Сотников Александр Анатольевич</t>
        </is>
      </c>
      <c r="C219" t="inlineStr">
        <is>
          <t>Группа строительства</t>
        </is>
      </c>
      <c r="D219" t="inlineStr">
        <is>
          <t>Ведущий инженер</t>
        </is>
      </c>
      <c r="E219" t="inlineStr">
        <is>
          <t>Контракт № 625 - Нижний Новгород</t>
        </is>
      </c>
      <c r="F219" t="inlineStr">
        <is>
          <t>День</t>
        </is>
      </c>
      <c r="T219" s="11" t="n">
        <v>12</v>
      </c>
      <c r="U219" s="11" t="n">
        <v>6.83</v>
      </c>
      <c r="AA219" s="11" t="n">
        <v>5.33</v>
      </c>
      <c r="AH219" s="11" t="n">
        <v>8</v>
      </c>
      <c r="AI219" s="11" t="n">
        <v>9</v>
      </c>
      <c r="AM219" s="9">
        <f>COUNT(H219:AL219)</f>
        <v/>
      </c>
      <c r="AT219" s="9">
        <f>SUM(H219:AL219)</f>
        <v/>
      </c>
      <c r="AV219" s="9">
        <f>SUM(H219,I219,J219,K219,L219,M219,N219,O219,T219,U219,AA219,AB219,AH219,AI219)</f>
        <v/>
      </c>
    </row>
    <row r="220" ht="15.75" customHeight="1" s="1">
      <c r="A220" t="n">
        <v>214</v>
      </c>
      <c r="B220" t="inlineStr">
        <is>
          <t>Сотников Александр Анатольевич</t>
        </is>
      </c>
      <c r="C220" t="inlineStr">
        <is>
          <t>Группа строительства</t>
        </is>
      </c>
      <c r="D220" t="inlineStr">
        <is>
          <t>Ведущий инженер</t>
        </is>
      </c>
      <c r="E220" t="inlineStr">
        <is>
          <t>Контракт № 625 - Нижний Новгород</t>
        </is>
      </c>
      <c r="F220" t="inlineStr">
        <is>
          <t>День</t>
        </is>
      </c>
      <c r="G220" t="inlineStr">
        <is>
          <t>К-ка</t>
        </is>
      </c>
      <c r="R220" s="11" t="n">
        <v>8</v>
      </c>
      <c r="S220" s="11" t="n">
        <v>8</v>
      </c>
      <c r="T220" s="11" t="inlineStr">
        <is>
          <t>В</t>
        </is>
      </c>
      <c r="U220" s="11" t="inlineStr">
        <is>
          <t>В</t>
        </is>
      </c>
      <c r="V220" s="11" t="n">
        <v>8</v>
      </c>
      <c r="W220" s="11" t="n">
        <v>8</v>
      </c>
      <c r="X220" s="11" t="n">
        <v>8</v>
      </c>
      <c r="Y220" s="11" t="n">
        <v>8</v>
      </c>
      <c r="Z220" s="11" t="n">
        <v>8</v>
      </c>
      <c r="AA220" s="11" t="inlineStr">
        <is>
          <t>В</t>
        </is>
      </c>
      <c r="AB220" s="11" t="inlineStr">
        <is>
          <t>В</t>
        </is>
      </c>
      <c r="AC220" s="11" t="n">
        <v>8</v>
      </c>
      <c r="AD220" s="11" t="n">
        <v>8</v>
      </c>
      <c r="AE220" s="11" t="n">
        <v>8</v>
      </c>
      <c r="AF220" s="11" t="n">
        <v>8</v>
      </c>
      <c r="AG220" s="11" t="n">
        <v>8</v>
      </c>
      <c r="AH220" s="11" t="inlineStr">
        <is>
          <t>В</t>
        </is>
      </c>
      <c r="AI220" s="11" t="inlineStr">
        <is>
          <t>В</t>
        </is>
      </c>
      <c r="AJ220" s="11" t="n">
        <v>8</v>
      </c>
      <c r="AK220" s="11" t="n">
        <v>8</v>
      </c>
      <c r="AL220" s="11" t="n">
        <v>8</v>
      </c>
      <c r="AM220" s="9">
        <f>SUM(H220:AL220)/8</f>
        <v/>
      </c>
      <c r="AS220" s="9">
        <f>COUNTIF(H220:AL220,"В")+SUM(H220:AL220)/8</f>
        <v/>
      </c>
      <c r="AT220" s="9">
        <f>SUM(H220:AL220)</f>
        <v/>
      </c>
    </row>
    <row r="221">
      <c r="A221" s="9" t="n">
        <v>215</v>
      </c>
      <c r="B221" s="9" t="inlineStr">
        <is>
          <t>Сотников Александр Анатольевич</t>
        </is>
      </c>
      <c r="C221" s="9" t="inlineStr">
        <is>
          <t>Группа строительства</t>
        </is>
      </c>
      <c r="D221" s="9" t="inlineStr">
        <is>
          <t>Ведущий инженер</t>
        </is>
      </c>
      <c r="E221" s="9" t="inlineStr">
        <is>
          <t>ИТОГО:</t>
        </is>
      </c>
      <c r="F221" s="9" t="n"/>
      <c r="G221" s="9" t="n"/>
      <c r="H221" s="9" t="n">
        <v>0</v>
      </c>
      <c r="I221" s="9" t="n">
        <v>0</v>
      </c>
      <c r="J221" s="9" t="n">
        <v>0</v>
      </c>
      <c r="K221" s="9" t="n">
        <v>4.83</v>
      </c>
      <c r="L221" s="9" t="n">
        <v>0</v>
      </c>
      <c r="M221" s="9" t="n">
        <v>0</v>
      </c>
      <c r="N221" s="9" t="n">
        <v>0</v>
      </c>
      <c r="O221" s="9" t="n">
        <v>0</v>
      </c>
      <c r="P221" s="9" t="n">
        <v>8</v>
      </c>
      <c r="Q221" s="9" t="n">
        <v>8</v>
      </c>
      <c r="R221" s="9" t="n">
        <v>8</v>
      </c>
      <c r="S221" s="9" t="n">
        <v>8</v>
      </c>
      <c r="T221" s="9" t="n">
        <v>12</v>
      </c>
      <c r="U221" s="9" t="n">
        <v>6.83</v>
      </c>
      <c r="V221" s="9" t="n">
        <v>8</v>
      </c>
      <c r="W221" s="9" t="n">
        <v>8</v>
      </c>
      <c r="X221" s="9" t="n">
        <v>8</v>
      </c>
      <c r="Y221" s="9" t="n">
        <v>8</v>
      </c>
      <c r="Z221" s="9" t="n">
        <v>8</v>
      </c>
      <c r="AA221" s="9" t="n">
        <v>5.33</v>
      </c>
      <c r="AB221" s="9" t="n">
        <v>0</v>
      </c>
      <c r="AC221" s="9" t="n">
        <v>8</v>
      </c>
      <c r="AD221" s="9" t="n">
        <v>8</v>
      </c>
      <c r="AE221" s="9" t="n">
        <v>8</v>
      </c>
      <c r="AF221" s="9" t="n">
        <v>8</v>
      </c>
      <c r="AG221" s="9" t="n">
        <v>8</v>
      </c>
      <c r="AH221" s="9" t="n">
        <v>8</v>
      </c>
      <c r="AI221" s="9" t="n">
        <v>9</v>
      </c>
      <c r="AJ221" s="9" t="n">
        <v>8</v>
      </c>
      <c r="AK221" s="9" t="n">
        <v>8</v>
      </c>
      <c r="AL221" s="9" t="n">
        <v>8</v>
      </c>
      <c r="AM221" s="9">
        <f>COUNT(IF(SUM(H217)&gt;0,1,"FALSE"),IF(SUM(I217)&gt;0,1,"FALSE"),IF(SUM(J217)&gt;0,1,"FALSE"),IF(SUM(K217,K218)&gt;0,1,"FALSE"),IF(SUM(L217)&gt;0,1,"FALSE"),IF(SUM(M217)&gt;0,1,"FALSE"),IF(SUM(N217)&gt;0,1,"FALSE"),IF(SUM(O217)&gt;0,1,"FALSE"),IF(SUM(P217)&gt;0,1,"FALSE"),IF(SUM(Q217)&gt;0,1,"FALSE"),IF(SUM(T219,T220)&gt;0,1,"FALSE"),IF(SUM(U219,U220)&gt;0,1,"FALSE"),IF(SUM(AA220,AA219)&gt;0,1,"FALSE"),IF(SUM(AH220,AH219)&gt;0,1,"FALSE"),IF(SUM(AI220,AI219)&gt;0,1,"FALSE"),IF(SUM(R220)&gt;0,1,"FALSE"),IF(SUM(S220)&gt;0,1,"FALSE"),IF(SUM(V220)&gt;0,1,"FALSE"),IF(SUM(W220)&gt;0,1,"FALSE"),IF(SUM(X220)&gt;0,1,"FALSE"),IF(SUM(Y220)&gt;0,1,"FALSE"),IF(SUM(Z220)&gt;0,1,"FALSE"),IF(SUM(AB220)&gt;0,1,"FALSE"),IF(SUM(AC220)&gt;0,1,"FALSE"),IF(SUM(AD220)&gt;0,1,"FALSE"),IF(SUM(AE220)&gt;0,1,"FALSE"),IF(SUM(AF220)&gt;0,1,"FALSE"),IF(SUM(AG220)&gt;0,1,"FALSE"),IF(SUM(AJ220)&gt;0,1,"FALSE"),IF(SUM(AK220)&gt;0,1,"FALSE"),IF(SUM(AL220)&gt;0,1,"FALSE"))</f>
        <v/>
      </c>
      <c r="AN221" s="9" t="n"/>
      <c r="AO221" s="9">
        <f>MAX(AO217:AO220)</f>
        <v/>
      </c>
      <c r="AP221" s="9">
        <f>MAX(AP217:AP220)</f>
        <v/>
      </c>
      <c r="AQ221" s="9">
        <f>MAX(AQ217:AQ220)</f>
        <v/>
      </c>
      <c r="AR221" s="9">
        <f>MAX(AR217:AR220)</f>
        <v/>
      </c>
      <c r="AS221" s="9">
        <f>SUM(AS217:AS220)</f>
        <v/>
      </c>
      <c r="AT221" s="9">
        <f>SUM(AT217:AT220)</f>
        <v/>
      </c>
      <c r="AU221" s="9">
        <f>SUM(AU217:AU220)</f>
        <v/>
      </c>
      <c r="AV221" s="9">
        <f>SUM(AV217:AV220)</f>
        <v/>
      </c>
      <c r="AW221" s="9">
        <f>SUM(AW217:AW220)</f>
        <v/>
      </c>
    </row>
    <row r="222">
      <c r="A222" t="n">
        <v>216</v>
      </c>
      <c r="B222" t="inlineStr">
        <is>
          <t>Басалаев Михаил Васильевич</t>
        </is>
      </c>
      <c r="C222" t="inlineStr">
        <is>
          <t>Группа управления проектами (Басалаев)</t>
        </is>
      </c>
      <c r="D222" t="inlineStr">
        <is>
          <t>Руководитель проекта</t>
        </is>
      </c>
      <c r="E222" t="inlineStr">
        <is>
          <t>Общехозяйственный</t>
        </is>
      </c>
      <c r="F222" t="inlineStr">
        <is>
          <t>День</t>
        </is>
      </c>
      <c r="H222" t="inlineStr">
        <is>
          <t>В</t>
        </is>
      </c>
      <c r="I222" t="inlineStr">
        <is>
          <t>В</t>
        </is>
      </c>
      <c r="J222" t="inlineStr">
        <is>
          <t>В</t>
        </is>
      </c>
      <c r="K222" t="inlineStr">
        <is>
          <t>В</t>
        </is>
      </c>
      <c r="L222" t="inlineStr">
        <is>
          <t>В</t>
        </is>
      </c>
      <c r="M222" t="inlineStr">
        <is>
          <t>В</t>
        </is>
      </c>
      <c r="N222" t="inlineStr">
        <is>
          <t>В</t>
        </is>
      </c>
      <c r="O222" t="inlineStr">
        <is>
          <t>В</t>
        </is>
      </c>
      <c r="P222" t="n">
        <v>8</v>
      </c>
      <c r="Q222" t="n">
        <v>8</v>
      </c>
      <c r="R222" t="n">
        <v>8</v>
      </c>
      <c r="S222" t="n">
        <v>8</v>
      </c>
      <c r="T222" t="inlineStr">
        <is>
          <t>В</t>
        </is>
      </c>
      <c r="U222" t="inlineStr">
        <is>
          <t>В</t>
        </is>
      </c>
      <c r="V222" t="n">
        <v>8</v>
      </c>
      <c r="W222" t="n">
        <v>8</v>
      </c>
      <c r="X222" t="n">
        <v>8</v>
      </c>
      <c r="Y222" t="n">
        <v>8</v>
      </c>
      <c r="Z222" t="n">
        <v>8</v>
      </c>
      <c r="AA222" t="inlineStr">
        <is>
          <t>В</t>
        </is>
      </c>
      <c r="AB222" t="inlineStr">
        <is>
          <t>В</t>
        </is>
      </c>
      <c r="AC222" t="n">
        <v>8</v>
      </c>
      <c r="AD222" t="n">
        <v>8</v>
      </c>
      <c r="AE222" t="n">
        <v>8</v>
      </c>
      <c r="AF222" t="n">
        <v>8</v>
      </c>
      <c r="AG222" t="n">
        <v>8</v>
      </c>
      <c r="AH222" t="inlineStr">
        <is>
          <t>В</t>
        </is>
      </c>
      <c r="AI222" t="inlineStr">
        <is>
          <t>В</t>
        </is>
      </c>
      <c r="AJ222" t="n">
        <v>8</v>
      </c>
      <c r="AK222" t="n">
        <v>8</v>
      </c>
      <c r="AL222" t="n">
        <v>8</v>
      </c>
      <c r="AM222" s="9">
        <f>COUNT(H222:AL222)</f>
        <v/>
      </c>
      <c r="AO222" s="9">
        <f>COUNTIF(H222:AL222,"О")</f>
        <v/>
      </c>
      <c r="AP222" s="9">
        <f>COUNTIF(H222:AL222,"От")</f>
        <v/>
      </c>
      <c r="AQ222" s="9">
        <f>COUNTIF(H222:AL222,"Б")</f>
        <v/>
      </c>
      <c r="AR222" s="9">
        <f>COUNTIF(H222:AL222,"Н")</f>
        <v/>
      </c>
      <c r="AT222" s="9">
        <f>SUM(H222:AL222)</f>
        <v/>
      </c>
      <c r="AV222" s="9">
        <f>SUM(H222,I222,J222,K222,L222,M222,N222,O222,T222,U222,AA222,AB222,AH222,AI222)</f>
        <v/>
      </c>
    </row>
    <row r="223">
      <c r="A223" t="n">
        <v>217</v>
      </c>
      <c r="B223" t="inlineStr">
        <is>
          <t>Басалаев Михаил Васильевич</t>
        </is>
      </c>
      <c r="C223" t="inlineStr">
        <is>
          <t>Группа управления проектами (Басалаев)</t>
        </is>
      </c>
      <c r="D223" t="inlineStr">
        <is>
          <t>Руководитель проекта</t>
        </is>
      </c>
      <c r="E223" t="inlineStr">
        <is>
          <t>Контракт № 580 - ОГКУ «Томскавтодор»</t>
        </is>
      </c>
      <c r="F223" t="inlineStr">
        <is>
          <t>День</t>
        </is>
      </c>
      <c r="AM223" s="9">
        <f>COUNT(H223:AL223)</f>
        <v/>
      </c>
      <c r="AT223" s="9">
        <f>SUM(H223:AL223)</f>
        <v/>
      </c>
      <c r="AV223" s="9">
        <f>SUM(H223,I223,J223,K223,L223,M223,N223,O223,T223,U223,AA223,AB223,AH223,AI223)</f>
        <v/>
      </c>
    </row>
    <row r="224">
      <c r="A224" t="n">
        <v>218</v>
      </c>
      <c r="B224" t="inlineStr">
        <is>
          <t>Басалаев Михаил Васильевич</t>
        </is>
      </c>
      <c r="C224" t="inlineStr">
        <is>
          <t>Группа управления проектами (Басалаев)</t>
        </is>
      </c>
      <c r="D224" t="inlineStr">
        <is>
          <t>Руководитель проекта</t>
        </is>
      </c>
      <c r="E224" t="inlineStr">
        <is>
          <t>Контракт № 583 - ООО ЦИФРА /Пенза</t>
        </is>
      </c>
      <c r="F224" t="inlineStr">
        <is>
          <t>День</t>
        </is>
      </c>
      <c r="AM224" s="9">
        <f>COUNT(H224:AL224)</f>
        <v/>
      </c>
      <c r="AT224" s="9">
        <f>SUM(H224:AL224)</f>
        <v/>
      </c>
      <c r="AV224" s="9">
        <f>SUM(H224,I224,J224,K224,L224,M224,N224,O224,T224,U224,AA224,AB224,AH224,AI224)</f>
        <v/>
      </c>
    </row>
    <row r="225">
      <c r="A225" s="9" t="n">
        <v>219</v>
      </c>
      <c r="B225" s="9" t="inlineStr">
        <is>
          <t>Басалаев Михаил Васильевич</t>
        </is>
      </c>
      <c r="C225" s="9" t="inlineStr">
        <is>
          <t>Группа управления проектами (Басалаев)</t>
        </is>
      </c>
      <c r="D225" s="9" t="inlineStr">
        <is>
          <t>Руководитель проекта</t>
        </is>
      </c>
      <c r="E225" s="9" t="inlineStr">
        <is>
          <t>ИТОГО:</t>
        </is>
      </c>
      <c r="F225" s="9" t="n"/>
      <c r="G225" s="9" t="n"/>
      <c r="H225" s="9" t="n">
        <v>0</v>
      </c>
      <c r="I225" s="9" t="n">
        <v>0</v>
      </c>
      <c r="J225" s="9" t="n">
        <v>0</v>
      </c>
      <c r="K225" s="9" t="n">
        <v>0</v>
      </c>
      <c r="L225" s="9" t="n">
        <v>0</v>
      </c>
      <c r="M225" s="9" t="n">
        <v>0</v>
      </c>
      <c r="N225" s="9" t="n">
        <v>0</v>
      </c>
      <c r="O225" s="9" t="n">
        <v>0</v>
      </c>
      <c r="P225" s="9" t="n">
        <v>8</v>
      </c>
      <c r="Q225" s="9" t="n">
        <v>8</v>
      </c>
      <c r="R225" s="9" t="n">
        <v>8</v>
      </c>
      <c r="S225" s="9" t="n">
        <v>8</v>
      </c>
      <c r="T225" s="9" t="n">
        <v>0</v>
      </c>
      <c r="U225" s="9" t="n">
        <v>0</v>
      </c>
      <c r="V225" s="9" t="n">
        <v>8</v>
      </c>
      <c r="W225" s="9" t="n">
        <v>8</v>
      </c>
      <c r="X225" s="9" t="n">
        <v>8</v>
      </c>
      <c r="Y225" s="9" t="n">
        <v>8</v>
      </c>
      <c r="Z225" s="9" t="n">
        <v>8</v>
      </c>
      <c r="AA225" s="9" t="n">
        <v>0</v>
      </c>
      <c r="AB225" s="9" t="n">
        <v>0</v>
      </c>
      <c r="AC225" s="9" t="n">
        <v>8</v>
      </c>
      <c r="AD225" s="9" t="n">
        <v>8</v>
      </c>
      <c r="AE225" s="9" t="n">
        <v>8</v>
      </c>
      <c r="AF225" s="9" t="n">
        <v>8</v>
      </c>
      <c r="AG225" s="9" t="n">
        <v>8</v>
      </c>
      <c r="AH225" s="9" t="n">
        <v>0</v>
      </c>
      <c r="AI225" s="9" t="n">
        <v>0</v>
      </c>
      <c r="AJ225" s="9" t="n">
        <v>8</v>
      </c>
      <c r="AK225" s="9" t="n">
        <v>8</v>
      </c>
      <c r="AL225" s="9" t="n">
        <v>8</v>
      </c>
      <c r="AM225" s="9">
        <f>COUNT(IF(SUM(H223,H222)&gt;0,1,"FALSE"),IF(SUM(I223,I222)&gt;0,1,"FALSE"),IF(SUM(J222,J223)&gt;0,1,"FALSE"),IF(SUM(K223,K222)&gt;0,1,"FALSE"),IF(SUM(L223,L222)&gt;0,1,"FALSE"),IF(SUM(M222,M223)&gt;0,1,"FALSE"),IF(SUM(N222,N223)&gt;0,1,"FALSE"),IF(SUM(O223,O222)&gt;0,1,"FALSE"),IF(SUM(P223,P222)&gt;0,1,"FALSE"),IF(SUM(Q223,Q222)&gt;0,1,"FALSE"),IF(SUM(R222,R223)&gt;0,1,"FALSE"),IF(SUM(S223,S222)&gt;0,1,"FALSE"),IF(SUM(T222,T223)&gt;0,1,"FALSE"),IF(SUM(U222,U223)&gt;0,1,"FALSE"),IF(SUM(V222,V223)&gt;0,1,"FALSE"),IF(SUM(W223,W222)&gt;0,1,"FALSE"),IF(SUM(X223,X222)&gt;0,1,"FALSE"),IF(SUM(Y223,Y222)&gt;0,1,"FALSE"),IF(SUM(Z222,Z223)&gt;0,1,"FALSE"),IF(SUM(AA223,AA222)&gt;0,1,"FALSE"),IF(SUM(AB223,AB222)&gt;0,1,"FALSE"),IF(SUM(AC222,AC223)&gt;0,1,"FALSE"),IF(SUM(AD222,AD223)&gt;0,1,"FALSE"),IF(SUM(AE223,AE222)&gt;0,1,"FALSE"),IF(SUM(AF222,AF223)&gt;0,1,"FALSE"),IF(SUM(AG222,AG223)&gt;0,1,"FALSE"),IF(SUM(AH223,AH222)&gt;0,1,"FALSE"),IF(SUM(AI222,AI223)&gt;0,1,"FALSE"),IF(SUM(AJ223,AJ224,AJ222)&gt;0,1,"FALSE"),IF(SUM(AK224,AK222,AK223)&gt;0,1,"FALSE"),IF(SUM(AL224,AL222,AL223)&gt;0,1,"FALSE"))</f>
        <v/>
      </c>
      <c r="AN225" s="9" t="n"/>
      <c r="AO225" s="9">
        <f>MAX(AO222:AO224)</f>
        <v/>
      </c>
      <c r="AP225" s="9">
        <f>MAX(AP222:AP224)</f>
        <v/>
      </c>
      <c r="AQ225" s="9">
        <f>MAX(AQ222:AQ224)</f>
        <v/>
      </c>
      <c r="AR225" s="9">
        <f>MAX(AR222:AR224)</f>
        <v/>
      </c>
      <c r="AS225" s="9">
        <f>SUM(AS222:AS224)</f>
        <v/>
      </c>
      <c r="AT225" s="9">
        <f>SUM(AT222:AT224)</f>
        <v/>
      </c>
      <c r="AU225" s="9">
        <f>SUM(AU222:AU224)</f>
        <v/>
      </c>
      <c r="AV225" s="9">
        <f>SUM(AV222:AV224)</f>
        <v/>
      </c>
      <c r="AW225" s="9">
        <f>SUM(AW222:AW224)</f>
        <v/>
      </c>
    </row>
    <row r="226" ht="15.75" customHeight="1" s="1">
      <c r="A226" t="n">
        <v>220</v>
      </c>
      <c r="B226" t="inlineStr">
        <is>
          <t>Люйден Денис Георгиевич</t>
        </is>
      </c>
      <c r="C226" t="inlineStr">
        <is>
          <t>Группа управления проектами (Люйден)</t>
        </is>
      </c>
      <c r="D226" t="inlineStr">
        <is>
          <t>Руководитель проекта</t>
        </is>
      </c>
      <c r="E226" t="inlineStr">
        <is>
          <t>Общехозяйственный</t>
        </is>
      </c>
      <c r="F226" t="inlineStr">
        <is>
          <t>День</t>
        </is>
      </c>
      <c r="H226" t="inlineStr">
        <is>
          <t>В</t>
        </is>
      </c>
      <c r="I226" t="inlineStr">
        <is>
          <t>В</t>
        </is>
      </c>
      <c r="J226" t="inlineStr">
        <is>
          <t>В</t>
        </is>
      </c>
      <c r="K226" t="inlineStr">
        <is>
          <t>В</t>
        </is>
      </c>
      <c r="L226" t="inlineStr">
        <is>
          <t>В</t>
        </is>
      </c>
      <c r="M226" t="inlineStr">
        <is>
          <t>В</t>
        </is>
      </c>
      <c r="N226" t="inlineStr">
        <is>
          <t>В</t>
        </is>
      </c>
      <c r="O226" t="inlineStr">
        <is>
          <t>В</t>
        </is>
      </c>
      <c r="P226" t="n">
        <v>8</v>
      </c>
      <c r="Q226" t="n">
        <v>8</v>
      </c>
      <c r="R226" t="n">
        <v>8</v>
      </c>
      <c r="S226" t="n">
        <v>8</v>
      </c>
      <c r="T226" t="inlineStr">
        <is>
          <t>В</t>
        </is>
      </c>
      <c r="U226" t="inlineStr">
        <is>
          <t>В</t>
        </is>
      </c>
      <c r="V226" t="n">
        <v>8</v>
      </c>
      <c r="W226" t="n">
        <v>8</v>
      </c>
      <c r="X226" t="n">
        <v>8</v>
      </c>
      <c r="Y226" t="n">
        <v>8</v>
      </c>
      <c r="Z226" t="n">
        <v>8</v>
      </c>
      <c r="AA226" t="inlineStr">
        <is>
          <t>В</t>
        </is>
      </c>
      <c r="AB226" t="inlineStr">
        <is>
          <t>В</t>
        </is>
      </c>
      <c r="AC226" t="n">
        <v>8</v>
      </c>
      <c r="AD226" t="n">
        <v>8</v>
      </c>
      <c r="AE226" t="n">
        <v>8</v>
      </c>
      <c r="AF226" t="n">
        <v>8</v>
      </c>
      <c r="AG226" t="n">
        <v>8</v>
      </c>
      <c r="AH226" t="inlineStr">
        <is>
          <t>В</t>
        </is>
      </c>
      <c r="AI226" t="inlineStr">
        <is>
          <t>В</t>
        </is>
      </c>
      <c r="AJ226" s="11" t="inlineStr">
        <is>
          <t>О</t>
        </is>
      </c>
      <c r="AK226" s="11" t="inlineStr">
        <is>
          <t>О</t>
        </is>
      </c>
      <c r="AL226" s="11" t="inlineStr">
        <is>
          <t>О</t>
        </is>
      </c>
      <c r="AM226" s="9">
        <f>COUNT(H226:AL226)</f>
        <v/>
      </c>
      <c r="AO226" s="9">
        <f>COUNTIF(H226:AL226,"О")</f>
        <v/>
      </c>
      <c r="AP226" s="9">
        <f>COUNTIF(H226:AL226,"От")</f>
        <v/>
      </c>
      <c r="AQ226" s="9">
        <f>COUNTIF(H226:AL226,"Б")</f>
        <v/>
      </c>
      <c r="AR226" s="9">
        <f>COUNTIF(H226:AL226,"Н")</f>
        <v/>
      </c>
      <c r="AT226" s="9">
        <f>SUM(H226:AL226)</f>
        <v/>
      </c>
      <c r="AV226" s="9">
        <f>SUM(H226,I226,J226,K226,L226,M226,N226,O226,T226,U226,AA226,AB226,AH226,AI226)</f>
        <v/>
      </c>
    </row>
    <row r="227">
      <c r="A227" s="9" t="n">
        <v>221</v>
      </c>
      <c r="B227" s="9" t="inlineStr">
        <is>
          <t>Люйден Денис Георгиевич</t>
        </is>
      </c>
      <c r="C227" s="9" t="inlineStr">
        <is>
          <t>Группа управления проектами (Люйден)</t>
        </is>
      </c>
      <c r="D227" s="9" t="inlineStr">
        <is>
          <t>Руководитель проекта</t>
        </is>
      </c>
      <c r="E227" s="9" t="inlineStr">
        <is>
          <t>ИТОГО:</t>
        </is>
      </c>
      <c r="F227" s="9" t="n"/>
      <c r="G227" s="9" t="n"/>
      <c r="H227" s="9" t="n">
        <v>0</v>
      </c>
      <c r="I227" s="9" t="n">
        <v>0</v>
      </c>
      <c r="J227" s="9" t="n">
        <v>0</v>
      </c>
      <c r="K227" s="9" t="n">
        <v>0</v>
      </c>
      <c r="L227" s="9" t="n">
        <v>0</v>
      </c>
      <c r="M227" s="9" t="n">
        <v>0</v>
      </c>
      <c r="N227" s="9" t="n">
        <v>0</v>
      </c>
      <c r="O227" s="9" t="n">
        <v>0</v>
      </c>
      <c r="P227" s="9" t="n">
        <v>8</v>
      </c>
      <c r="Q227" s="9" t="n">
        <v>8</v>
      </c>
      <c r="R227" s="9" t="n">
        <v>8</v>
      </c>
      <c r="S227" s="9" t="n">
        <v>8</v>
      </c>
      <c r="T227" s="9" t="n">
        <v>0</v>
      </c>
      <c r="U227" s="9" t="n">
        <v>0</v>
      </c>
      <c r="V227" s="9" t="n">
        <v>8</v>
      </c>
      <c r="W227" s="9" t="n">
        <v>8</v>
      </c>
      <c r="X227" s="9" t="n">
        <v>8</v>
      </c>
      <c r="Y227" s="9" t="n">
        <v>8</v>
      </c>
      <c r="Z227" s="9" t="n">
        <v>8</v>
      </c>
      <c r="AA227" s="9" t="n">
        <v>0</v>
      </c>
      <c r="AB227" s="9" t="n">
        <v>0</v>
      </c>
      <c r="AC227" s="9" t="n">
        <v>8</v>
      </c>
      <c r="AD227" s="9" t="n">
        <v>8</v>
      </c>
      <c r="AE227" s="9" t="n">
        <v>8</v>
      </c>
      <c r="AF227" s="9" t="n">
        <v>8</v>
      </c>
      <c r="AG227" s="9" t="n">
        <v>8</v>
      </c>
      <c r="AH227" s="9" t="n">
        <v>0</v>
      </c>
      <c r="AI227" s="9" t="n">
        <v>0</v>
      </c>
      <c r="AJ227" s="9" t="n">
        <v>0</v>
      </c>
      <c r="AK227" s="9" t="n">
        <v>0</v>
      </c>
      <c r="AL227" s="9" t="n">
        <v>0</v>
      </c>
      <c r="AM227" s="9">
        <f>COUNT(IF(SUM(H226)&gt;0,1,"FALSE"),IF(SUM(I226)&gt;0,1,"FALSE"),IF(SUM(J226)&gt;0,1,"FALSE"),IF(SUM(K226)&gt;0,1,"FALSE"),IF(SUM(L226)&gt;0,1,"FALSE"),IF(SUM(M226)&gt;0,1,"FALSE"),IF(SUM(N226)&gt;0,1,"FALSE"),IF(SUM(O226)&gt;0,1,"FALSE"),IF(SUM(P226)&gt;0,1,"FALSE"),IF(SUM(Q226)&gt;0,1,"FALSE"),IF(SUM(R226)&gt;0,1,"FALSE"),IF(SUM(S226)&gt;0,1,"FALSE"),IF(SUM(T226)&gt;0,1,"FALSE"),IF(SUM(U226)&gt;0,1,"FALSE"),IF(SUM(V226)&gt;0,1,"FALSE"),IF(SUM(W226)&gt;0,1,"FALSE"),IF(SUM(X226)&gt;0,1,"FALSE"),IF(SUM(Y226)&gt;0,1,"FALSE"),IF(SUM(Z226)&gt;0,1,"FALSE"),IF(SUM(AA226)&gt;0,1,"FALSE"),IF(SUM(AB226)&gt;0,1,"FALSE"),IF(SUM(AC226)&gt;0,1,"FALSE"),IF(SUM(AD226)&gt;0,1,"FALSE"),IF(SUM(AE226)&gt;0,1,"FALSE"),IF(SUM(AF226)&gt;0,1,"FALSE"),IF(SUM(AG226)&gt;0,1,"FALSE"),IF(SUM(AH226)&gt;0,1,"FALSE"),IF(SUM(AI226)&gt;0,1,"FALSE"),IF(SUM(AJ226)&gt;0,1,"FALSE"),IF(SUM(AK226)&gt;0,1,"FALSE"),IF(SUM(AL226)&gt;0,1,"FALSE"))</f>
        <v/>
      </c>
      <c r="AN227" s="9" t="n"/>
      <c r="AO227" s="9">
        <f>MAX(AO226:AO226)</f>
        <v/>
      </c>
      <c r="AP227" s="9">
        <f>MAX(AP226:AP226)</f>
        <v/>
      </c>
      <c r="AQ227" s="9">
        <f>MAX(AQ226:AQ226)</f>
        <v/>
      </c>
      <c r="AR227" s="9">
        <f>MAX(AR226:AR226)</f>
        <v/>
      </c>
      <c r="AS227" s="9">
        <f>SUM(AS226:AS226)</f>
        <v/>
      </c>
      <c r="AT227" s="9">
        <f>SUM(AT226:AT226)</f>
        <v/>
      </c>
      <c r="AU227" s="9">
        <f>SUM(AU226:AU226)</f>
        <v/>
      </c>
      <c r="AV227" s="9">
        <f>SUM(AV226:AV226)</f>
        <v/>
      </c>
      <c r="AW227" s="9">
        <f>SUM(AW226:AW226)</f>
        <v/>
      </c>
    </row>
    <row r="228" ht="15.75" customHeight="1" s="1">
      <c r="A228" t="n">
        <v>222</v>
      </c>
      <c r="B228" t="inlineStr">
        <is>
          <t>Свиридов Александр Сергеевич</t>
        </is>
      </c>
      <c r="C228" t="inlineStr">
        <is>
          <t>Группа управления проектами (Свиридов)</t>
        </is>
      </c>
      <c r="D228" t="inlineStr">
        <is>
          <t>Руководитель проекта</t>
        </is>
      </c>
      <c r="E228" t="inlineStr">
        <is>
          <t>Общехозяйственный</t>
        </is>
      </c>
      <c r="F228" t="inlineStr">
        <is>
          <t>День</t>
        </is>
      </c>
      <c r="H228" t="inlineStr">
        <is>
          <t>В</t>
        </is>
      </c>
      <c r="I228" t="inlineStr">
        <is>
          <t>В</t>
        </is>
      </c>
      <c r="J228" t="inlineStr">
        <is>
          <t>В</t>
        </is>
      </c>
      <c r="K228" t="inlineStr">
        <is>
          <t>В</t>
        </is>
      </c>
      <c r="L228" t="inlineStr">
        <is>
          <t>В</t>
        </is>
      </c>
      <c r="M228" t="inlineStr">
        <is>
          <t>В</t>
        </is>
      </c>
      <c r="N228" t="inlineStr">
        <is>
          <t>В</t>
        </is>
      </c>
      <c r="O228" t="inlineStr">
        <is>
          <t>В</t>
        </is>
      </c>
      <c r="P228" t="n">
        <v>8</v>
      </c>
      <c r="Q228" t="n">
        <v>8</v>
      </c>
      <c r="R228" t="n">
        <v>8</v>
      </c>
      <c r="S228" s="11" t="inlineStr">
        <is>
          <t>О</t>
        </is>
      </c>
      <c r="T228" s="11" t="inlineStr">
        <is>
          <t>О</t>
        </is>
      </c>
      <c r="U228" s="11" t="inlineStr">
        <is>
          <t>О</t>
        </is>
      </c>
      <c r="V228" t="n">
        <v>8</v>
      </c>
      <c r="W228" t="n">
        <v>8</v>
      </c>
      <c r="X228" t="n">
        <v>8</v>
      </c>
      <c r="Y228" t="n">
        <v>8</v>
      </c>
      <c r="Z228" t="n">
        <v>8</v>
      </c>
      <c r="AA228" t="inlineStr">
        <is>
          <t>В</t>
        </is>
      </c>
      <c r="AB228" t="inlineStr">
        <is>
          <t>В</t>
        </is>
      </c>
      <c r="AC228" t="n">
        <v>8</v>
      </c>
      <c r="AD228" t="n">
        <v>8</v>
      </c>
      <c r="AE228" t="n">
        <v>8</v>
      </c>
      <c r="AF228" t="n">
        <v>8</v>
      </c>
      <c r="AG228" t="n">
        <v>8</v>
      </c>
      <c r="AH228" t="inlineStr">
        <is>
          <t>В</t>
        </is>
      </c>
      <c r="AI228" t="inlineStr">
        <is>
          <t>В</t>
        </is>
      </c>
      <c r="AJ228" t="n">
        <v>8</v>
      </c>
      <c r="AK228" t="n">
        <v>8</v>
      </c>
      <c r="AL228" t="n">
        <v>8</v>
      </c>
      <c r="AM228" s="9">
        <f>COUNT(H228:AL228)</f>
        <v/>
      </c>
      <c r="AO228" s="9">
        <f>COUNTIF(H228:AL228,"О")</f>
        <v/>
      </c>
      <c r="AP228" s="9">
        <f>COUNTIF(H228:AL228,"От")</f>
        <v/>
      </c>
      <c r="AQ228" s="9">
        <f>COUNTIF(H228:AL228,"Б")</f>
        <v/>
      </c>
      <c r="AR228" s="9">
        <f>COUNTIF(H228:AL228,"Н")</f>
        <v/>
      </c>
      <c r="AT228" s="9">
        <f>SUM(H228:AL228)</f>
        <v/>
      </c>
      <c r="AV228" s="9">
        <f>SUM(H228,I228,J228,K228,L228,M228,N228,O228,T228,U228,AA228,AB228,AH228,AI228)</f>
        <v/>
      </c>
    </row>
    <row r="229">
      <c r="A229" t="n">
        <v>223</v>
      </c>
      <c r="B229" t="inlineStr">
        <is>
          <t>Свиридов Александр Сергеевич</t>
        </is>
      </c>
      <c r="C229" t="inlineStr">
        <is>
          <t>Группа управления проектами (Свиридов)</t>
        </is>
      </c>
      <c r="D229" t="inlineStr">
        <is>
          <t>Руководитель проекта</t>
        </is>
      </c>
      <c r="E229" t="inlineStr">
        <is>
          <t xml:space="preserve">Контракт № 546 - Новосибдорстрой </t>
        </is>
      </c>
      <c r="F229" t="inlineStr">
        <is>
          <t>День</t>
        </is>
      </c>
      <c r="AM229" s="9">
        <f>COUNT(H229:AL229)</f>
        <v/>
      </c>
      <c r="AT229" s="9">
        <f>SUM(H229:AL229)</f>
        <v/>
      </c>
      <c r="AV229" s="9">
        <f>SUM(H229,I229,J229,K229,L229,M229,N229,O229,T229,U229,AA229,AB229,AH229,AI229)</f>
        <v/>
      </c>
    </row>
    <row r="230">
      <c r="A230" s="9" t="n">
        <v>224</v>
      </c>
      <c r="B230" s="9" t="inlineStr">
        <is>
          <t>Свиридов Александр Сергеевич</t>
        </is>
      </c>
      <c r="C230" s="9" t="inlineStr">
        <is>
          <t>Группа управления проектами (Свиридов)</t>
        </is>
      </c>
      <c r="D230" s="9" t="inlineStr">
        <is>
          <t>Руководитель проекта</t>
        </is>
      </c>
      <c r="E230" s="9" t="inlineStr">
        <is>
          <t>ИТОГО:</t>
        </is>
      </c>
      <c r="F230" s="9" t="n"/>
      <c r="G230" s="9" t="n"/>
      <c r="H230" s="9" t="n">
        <v>0</v>
      </c>
      <c r="I230" s="9" t="n">
        <v>0</v>
      </c>
      <c r="J230" s="9" t="n">
        <v>0</v>
      </c>
      <c r="K230" s="9" t="n">
        <v>0</v>
      </c>
      <c r="L230" s="9" t="n">
        <v>0</v>
      </c>
      <c r="M230" s="9" t="n">
        <v>0</v>
      </c>
      <c r="N230" s="9" t="n">
        <v>0</v>
      </c>
      <c r="O230" s="9" t="n">
        <v>0</v>
      </c>
      <c r="P230" s="9" t="n">
        <v>8</v>
      </c>
      <c r="Q230" s="9" t="n">
        <v>8</v>
      </c>
      <c r="R230" s="9" t="n">
        <v>8</v>
      </c>
      <c r="S230" s="9" t="n">
        <v>0</v>
      </c>
      <c r="T230" s="9" t="n">
        <v>0</v>
      </c>
      <c r="U230" s="9" t="n">
        <v>0</v>
      </c>
      <c r="V230" s="9" t="n">
        <v>8</v>
      </c>
      <c r="W230" s="9" t="n">
        <v>8</v>
      </c>
      <c r="X230" s="9" t="n">
        <v>8</v>
      </c>
      <c r="Y230" s="9" t="n">
        <v>8</v>
      </c>
      <c r="Z230" s="9" t="n">
        <v>8</v>
      </c>
      <c r="AA230" s="9" t="n">
        <v>0</v>
      </c>
      <c r="AB230" s="9" t="n">
        <v>0</v>
      </c>
      <c r="AC230" s="9" t="n">
        <v>8</v>
      </c>
      <c r="AD230" s="9" t="n">
        <v>8</v>
      </c>
      <c r="AE230" s="9" t="n">
        <v>8</v>
      </c>
      <c r="AF230" s="9" t="n">
        <v>8</v>
      </c>
      <c r="AG230" s="9" t="n">
        <v>8</v>
      </c>
      <c r="AH230" s="9" t="n">
        <v>0</v>
      </c>
      <c r="AI230" s="9" t="n">
        <v>0</v>
      </c>
      <c r="AJ230" s="9" t="n">
        <v>8</v>
      </c>
      <c r="AK230" s="9" t="n">
        <v>8</v>
      </c>
      <c r="AL230" s="9" t="n">
        <v>8</v>
      </c>
      <c r="AM230" s="9">
        <f>COUNT(IF(SUM(H228)&gt;0,1,"FALSE"),IF(SUM(I228)&gt;0,1,"FALSE"),IF(SUM(J228)&gt;0,1,"FALSE"),IF(SUM(K228)&gt;0,1,"FALSE"),IF(SUM(L228)&gt;0,1,"FALSE"),IF(SUM(M228)&gt;0,1,"FALSE"),IF(SUM(N228)&gt;0,1,"FALSE"),IF(SUM(O228)&gt;0,1,"FALSE"),IF(SUM(P228)&gt;0,1,"FALSE"),IF(SUM(Q228)&gt;0,1,"FALSE"),IF(SUM(R228)&gt;0,1,"FALSE"),IF(SUM(S228)&gt;0,1,"FALSE"),IF(SUM(T228)&gt;0,1,"FALSE"),IF(SUM(U228)&gt;0,1,"FALSE"),IF(SUM(V228)&gt;0,1,"FALSE"),IF(SUM(W228,W229)&gt;0,1,"FALSE"),IF(SUM(X229,X228)&gt;0,1,"FALSE"),IF(SUM(Y229,Y228)&gt;0,1,"FALSE"),IF(SUM(Z228,Z229)&gt;0,1,"FALSE"),IF(SUM(AA228,AA229)&gt;0,1,"FALSE"),IF(SUM(AB228,AB229)&gt;0,1,"FALSE"),IF(SUM(AC228,AC229)&gt;0,1,"FALSE"),IF(SUM(AD228,AD229)&gt;0,1,"FALSE"),IF(SUM(AE228)&gt;0,1,"FALSE"),IF(SUM(AF228)&gt;0,1,"FALSE"),IF(SUM(AG228)&gt;0,1,"FALSE"),IF(SUM(AH228)&gt;0,1,"FALSE"),IF(SUM(AI228)&gt;0,1,"FALSE"),IF(SUM(AJ228)&gt;0,1,"FALSE"),IF(SUM(AK228)&gt;0,1,"FALSE"),IF(SUM(AL228)&gt;0,1,"FALSE"))</f>
        <v/>
      </c>
      <c r="AN230" s="9" t="n"/>
      <c r="AO230" s="9">
        <f>MAX(AO228:AO229)</f>
        <v/>
      </c>
      <c r="AP230" s="9">
        <f>MAX(AP228:AP229)</f>
        <v/>
      </c>
      <c r="AQ230" s="9">
        <f>MAX(AQ228:AQ229)</f>
        <v/>
      </c>
      <c r="AR230" s="9">
        <f>MAX(AR228:AR229)</f>
        <v/>
      </c>
      <c r="AS230" s="9">
        <f>SUM(AS228:AS229)</f>
        <v/>
      </c>
      <c r="AT230" s="9">
        <f>SUM(AT228:AT229)</f>
        <v/>
      </c>
      <c r="AU230" s="9">
        <f>SUM(AU228:AU229)</f>
        <v/>
      </c>
      <c r="AV230" s="9">
        <f>SUM(AV228:AV229)</f>
        <v/>
      </c>
      <c r="AW230" s="9">
        <f>SUM(AW228:AW229)</f>
        <v/>
      </c>
    </row>
    <row r="231">
      <c r="A231" t="n">
        <v>225</v>
      </c>
      <c r="B231" t="inlineStr">
        <is>
          <t>Шестаков Константин Николаевич</t>
        </is>
      </c>
      <c r="C231" t="inlineStr">
        <is>
          <t>Группа юридического сопровождения</t>
        </is>
      </c>
      <c r="D231" t="inlineStr">
        <is>
          <t>Юрист</t>
        </is>
      </c>
      <c r="E231" t="inlineStr">
        <is>
          <t>Офис</t>
        </is>
      </c>
      <c r="F231" t="inlineStr">
        <is>
          <t>День</t>
        </is>
      </c>
      <c r="H231" t="inlineStr">
        <is>
          <t>В</t>
        </is>
      </c>
      <c r="I231" t="inlineStr">
        <is>
          <t>В</t>
        </is>
      </c>
      <c r="J231" t="inlineStr">
        <is>
          <t>В</t>
        </is>
      </c>
      <c r="K231" t="inlineStr">
        <is>
          <t>В</t>
        </is>
      </c>
      <c r="L231" t="inlineStr">
        <is>
          <t>В</t>
        </is>
      </c>
      <c r="M231" t="inlineStr">
        <is>
          <t>В</t>
        </is>
      </c>
      <c r="N231" t="inlineStr">
        <is>
          <t>В</t>
        </is>
      </c>
      <c r="O231" t="inlineStr">
        <is>
          <t>В</t>
        </is>
      </c>
      <c r="P231" t="n">
        <v>8</v>
      </c>
      <c r="Q231" t="n">
        <v>8</v>
      </c>
      <c r="R231" t="n">
        <v>8</v>
      </c>
      <c r="S231" t="n">
        <v>8</v>
      </c>
      <c r="T231" t="inlineStr">
        <is>
          <t>В</t>
        </is>
      </c>
      <c r="U231" t="inlineStr">
        <is>
          <t>В</t>
        </is>
      </c>
      <c r="V231" t="n">
        <v>8</v>
      </c>
      <c r="W231" t="n">
        <v>8</v>
      </c>
      <c r="X231" t="n">
        <v>8</v>
      </c>
      <c r="Y231" t="n">
        <v>8</v>
      </c>
      <c r="Z231" t="n">
        <v>8</v>
      </c>
      <c r="AA231" t="inlineStr">
        <is>
          <t>В</t>
        </is>
      </c>
      <c r="AB231" t="inlineStr">
        <is>
          <t>В</t>
        </is>
      </c>
      <c r="AC231" t="n">
        <v>8</v>
      </c>
      <c r="AD231" t="n">
        <v>8</v>
      </c>
      <c r="AE231" t="n">
        <v>8</v>
      </c>
      <c r="AF231" t="n">
        <v>8</v>
      </c>
      <c r="AG231" t="n">
        <v>8</v>
      </c>
      <c r="AH231" t="inlineStr">
        <is>
          <t>В</t>
        </is>
      </c>
      <c r="AI231" t="inlineStr">
        <is>
          <t>В</t>
        </is>
      </c>
      <c r="AJ231" t="n">
        <v>8</v>
      </c>
      <c r="AK231" t="n">
        <v>8</v>
      </c>
      <c r="AL231" t="n">
        <v>8</v>
      </c>
      <c r="AM231" s="9">
        <f>COUNT(H231:AL231)</f>
        <v/>
      </c>
      <c r="AO231" s="9">
        <f>COUNTIF(H231:AL231,"О")</f>
        <v/>
      </c>
      <c r="AP231" s="9">
        <f>COUNTIF(H231:AL231,"От")</f>
        <v/>
      </c>
      <c r="AQ231" s="9">
        <f>COUNTIF(H231:AL231,"Б")</f>
        <v/>
      </c>
      <c r="AR231" s="9">
        <f>COUNTIF(H231:AL231,"Н")</f>
        <v/>
      </c>
      <c r="AT231" s="9">
        <f>SUM(H231:AL231)</f>
        <v/>
      </c>
      <c r="AV231" s="9">
        <f>SUM(H231,I231,J231,K231,L231,M231,N231,O231,T231,U231,AA231,AB231,AH231,AI231)</f>
        <v/>
      </c>
    </row>
    <row r="232">
      <c r="A232" s="9" t="n">
        <v>226</v>
      </c>
      <c r="B232" s="9" t="inlineStr">
        <is>
          <t>Шестаков Константин Николаевич</t>
        </is>
      </c>
      <c r="C232" s="9" t="inlineStr">
        <is>
          <t>Группа юридического сопровождения</t>
        </is>
      </c>
      <c r="D232" s="9" t="inlineStr">
        <is>
          <t>Юрист</t>
        </is>
      </c>
      <c r="E232" s="9" t="inlineStr">
        <is>
          <t>ИТОГО:</t>
        </is>
      </c>
      <c r="F232" s="9" t="n"/>
      <c r="G232" s="9" t="n"/>
      <c r="H232" s="9" t="n">
        <v>0</v>
      </c>
      <c r="I232" s="9" t="n">
        <v>0</v>
      </c>
      <c r="J232" s="9" t="n">
        <v>0</v>
      </c>
      <c r="K232" s="9" t="n">
        <v>0</v>
      </c>
      <c r="L232" s="9" t="n">
        <v>0</v>
      </c>
      <c r="M232" s="9" t="n">
        <v>0</v>
      </c>
      <c r="N232" s="9" t="n">
        <v>0</v>
      </c>
      <c r="O232" s="9" t="n">
        <v>0</v>
      </c>
      <c r="P232" s="9" t="n">
        <v>8</v>
      </c>
      <c r="Q232" s="9" t="n">
        <v>8</v>
      </c>
      <c r="R232" s="9" t="n">
        <v>8</v>
      </c>
      <c r="S232" s="9" t="n">
        <v>8</v>
      </c>
      <c r="T232" s="9" t="n">
        <v>0</v>
      </c>
      <c r="U232" s="9" t="n">
        <v>0</v>
      </c>
      <c r="V232" s="9" t="n">
        <v>8</v>
      </c>
      <c r="W232" s="9" t="n">
        <v>8</v>
      </c>
      <c r="X232" s="9" t="n">
        <v>8</v>
      </c>
      <c r="Y232" s="9" t="n">
        <v>8</v>
      </c>
      <c r="Z232" s="9" t="n">
        <v>8</v>
      </c>
      <c r="AA232" s="9" t="n">
        <v>0</v>
      </c>
      <c r="AB232" s="9" t="n">
        <v>0</v>
      </c>
      <c r="AC232" s="9" t="n">
        <v>8</v>
      </c>
      <c r="AD232" s="9" t="n">
        <v>8</v>
      </c>
      <c r="AE232" s="9" t="n">
        <v>8</v>
      </c>
      <c r="AF232" s="9" t="n">
        <v>8</v>
      </c>
      <c r="AG232" s="9" t="n">
        <v>8</v>
      </c>
      <c r="AH232" s="9" t="n">
        <v>0</v>
      </c>
      <c r="AI232" s="9" t="n">
        <v>0</v>
      </c>
      <c r="AJ232" s="9" t="n">
        <v>8</v>
      </c>
      <c r="AK232" s="9" t="n">
        <v>8</v>
      </c>
      <c r="AL232" s="9" t="n">
        <v>8</v>
      </c>
      <c r="AM232" s="9">
        <f>COUNT(IF(SUM(H231)&gt;0,1,"FALSE"),IF(SUM(I231)&gt;0,1,"FALSE"),IF(SUM(J231)&gt;0,1,"FALSE"),IF(SUM(K231)&gt;0,1,"FALSE"),IF(SUM(L231)&gt;0,1,"FALSE"),IF(SUM(M231)&gt;0,1,"FALSE"),IF(SUM(N231)&gt;0,1,"FALSE"),IF(SUM(O231)&gt;0,1,"FALSE"),IF(SUM(P231)&gt;0,1,"FALSE"),IF(SUM(Q231)&gt;0,1,"FALSE"),IF(SUM(R231)&gt;0,1,"FALSE"),IF(SUM(S231)&gt;0,1,"FALSE"),IF(SUM(T231)&gt;0,1,"FALSE"),IF(SUM(U231)&gt;0,1,"FALSE"),IF(SUM(V231)&gt;0,1,"FALSE"),IF(SUM(W231)&gt;0,1,"FALSE"),IF(SUM(X231)&gt;0,1,"FALSE"),IF(SUM(Y231)&gt;0,1,"FALSE"),IF(SUM(Z231)&gt;0,1,"FALSE"),IF(SUM(AA231)&gt;0,1,"FALSE"),IF(SUM(AB231)&gt;0,1,"FALSE"),IF(SUM(AC231)&gt;0,1,"FALSE"),IF(SUM(AD231)&gt;0,1,"FALSE"),IF(SUM(AE231)&gt;0,1,"FALSE"),IF(SUM(AF231)&gt;0,1,"FALSE"),IF(SUM(AG231)&gt;0,1,"FALSE"),IF(SUM(AH231)&gt;0,1,"FALSE"),IF(SUM(AI231)&gt;0,1,"FALSE"),IF(SUM(AJ231)&gt;0,1,"FALSE"),IF(SUM(AK231)&gt;0,1,"FALSE"),IF(SUM(AL231)&gt;0,1,"FALSE"))</f>
        <v/>
      </c>
      <c r="AN232" s="9" t="n"/>
      <c r="AO232" s="9">
        <f>MAX(AO231:AO231)</f>
        <v/>
      </c>
      <c r="AP232" s="9">
        <f>MAX(AP231:AP231)</f>
        <v/>
      </c>
      <c r="AQ232" s="9">
        <f>MAX(AQ231:AQ231)</f>
        <v/>
      </c>
      <c r="AR232" s="9">
        <f>MAX(AR231:AR231)</f>
        <v/>
      </c>
      <c r="AS232" s="9">
        <f>SUM(AS231:AS231)</f>
        <v/>
      </c>
      <c r="AT232" s="9">
        <f>SUM(AT231:AT231)</f>
        <v/>
      </c>
      <c r="AU232" s="9">
        <f>SUM(AU231:AU231)</f>
        <v/>
      </c>
      <c r="AV232" s="9">
        <f>SUM(AV231:AV231)</f>
        <v/>
      </c>
      <c r="AW232" s="9">
        <f>SUM(AW231:AW231)</f>
        <v/>
      </c>
    </row>
    <row r="233">
      <c r="A233" t="n">
        <v>227</v>
      </c>
      <c r="B233" t="inlineStr">
        <is>
          <t>Астапчик Евгений Леонидович</t>
        </is>
      </c>
      <c r="C233" t="inlineStr">
        <is>
          <t>Дирекция</t>
        </is>
      </c>
      <c r="D233" t="inlineStr">
        <is>
          <t>Директор</t>
        </is>
      </c>
      <c r="E233" t="inlineStr">
        <is>
          <t>Офис</t>
        </is>
      </c>
      <c r="F233" t="inlineStr">
        <is>
          <t>День</t>
        </is>
      </c>
      <c r="H233" t="inlineStr">
        <is>
          <t>В</t>
        </is>
      </c>
      <c r="I233" t="inlineStr">
        <is>
          <t>В</t>
        </is>
      </c>
      <c r="J233" t="inlineStr">
        <is>
          <t>В</t>
        </is>
      </c>
      <c r="K233" t="inlineStr">
        <is>
          <t>В</t>
        </is>
      </c>
      <c r="L233" t="inlineStr">
        <is>
          <t>В</t>
        </is>
      </c>
      <c r="M233" t="inlineStr">
        <is>
          <t>В</t>
        </is>
      </c>
      <c r="N233" t="inlineStr">
        <is>
          <t>В</t>
        </is>
      </c>
      <c r="O233" t="inlineStr">
        <is>
          <t>В</t>
        </is>
      </c>
      <c r="P233" t="n">
        <v>8</v>
      </c>
      <c r="Q233" t="n">
        <v>8</v>
      </c>
      <c r="R233" t="n">
        <v>8</v>
      </c>
      <c r="S233" t="n">
        <v>8</v>
      </c>
      <c r="T233" t="inlineStr">
        <is>
          <t>В</t>
        </is>
      </c>
      <c r="U233" t="inlineStr">
        <is>
          <t>В</t>
        </is>
      </c>
      <c r="V233" t="n">
        <v>8</v>
      </c>
      <c r="W233" t="n">
        <v>8</v>
      </c>
      <c r="X233" t="n">
        <v>8</v>
      </c>
      <c r="Y233" t="n">
        <v>8</v>
      </c>
      <c r="Z233" t="n">
        <v>8</v>
      </c>
      <c r="AA233" t="inlineStr">
        <is>
          <t>В</t>
        </is>
      </c>
      <c r="AB233" t="inlineStr">
        <is>
          <t>В</t>
        </is>
      </c>
      <c r="AC233" t="n">
        <v>8</v>
      </c>
      <c r="AD233" t="n">
        <v>8</v>
      </c>
      <c r="AE233" t="n">
        <v>8</v>
      </c>
      <c r="AF233" t="n">
        <v>8</v>
      </c>
      <c r="AG233" t="n">
        <v>8</v>
      </c>
      <c r="AH233" t="inlineStr">
        <is>
          <t>В</t>
        </is>
      </c>
      <c r="AI233" t="inlineStr">
        <is>
          <t>В</t>
        </is>
      </c>
      <c r="AJ233" t="n">
        <v>8</v>
      </c>
      <c r="AK233" t="n">
        <v>8</v>
      </c>
      <c r="AL233" t="n">
        <v>8</v>
      </c>
      <c r="AM233" s="9">
        <f>COUNT(H233:AL233)</f>
        <v/>
      </c>
      <c r="AO233" s="9">
        <f>COUNTIF(H233:AL233,"О")</f>
        <v/>
      </c>
      <c r="AP233" s="9">
        <f>COUNTIF(H233:AL233,"От")</f>
        <v/>
      </c>
      <c r="AQ233" s="9">
        <f>COUNTIF(H233:AL233,"Б")</f>
        <v/>
      </c>
      <c r="AR233" s="9">
        <f>COUNTIF(H233:AL233,"Н")</f>
        <v/>
      </c>
      <c r="AT233" s="9">
        <f>SUM(H233:AL233)</f>
        <v/>
      </c>
      <c r="AV233" s="9">
        <f>SUM(H233,I233,J233,K233,L233,M233,N233,O233,T233,U233,AA233,AB233,AH233,AI233)</f>
        <v/>
      </c>
    </row>
    <row r="234">
      <c r="A234" s="9" t="n">
        <v>228</v>
      </c>
      <c r="B234" s="9" t="inlineStr">
        <is>
          <t>Астапчик Евгений Леонидович</t>
        </is>
      </c>
      <c r="C234" s="9" t="inlineStr">
        <is>
          <t>Дирекция</t>
        </is>
      </c>
      <c r="D234" s="9" t="inlineStr">
        <is>
          <t>Директор</t>
        </is>
      </c>
      <c r="E234" s="9" t="inlineStr">
        <is>
          <t>ИТОГО:</t>
        </is>
      </c>
      <c r="F234" s="9" t="n"/>
      <c r="G234" s="9" t="n"/>
      <c r="H234" s="9" t="n">
        <v>0</v>
      </c>
      <c r="I234" s="9" t="n">
        <v>0</v>
      </c>
      <c r="J234" s="9" t="n">
        <v>0</v>
      </c>
      <c r="K234" s="9" t="n">
        <v>0</v>
      </c>
      <c r="L234" s="9" t="n">
        <v>0</v>
      </c>
      <c r="M234" s="9" t="n">
        <v>0</v>
      </c>
      <c r="N234" s="9" t="n">
        <v>0</v>
      </c>
      <c r="O234" s="9" t="n">
        <v>0</v>
      </c>
      <c r="P234" s="9" t="n">
        <v>8</v>
      </c>
      <c r="Q234" s="9" t="n">
        <v>8</v>
      </c>
      <c r="R234" s="9" t="n">
        <v>8</v>
      </c>
      <c r="S234" s="9" t="n">
        <v>8</v>
      </c>
      <c r="T234" s="9" t="n">
        <v>0</v>
      </c>
      <c r="U234" s="9" t="n">
        <v>0</v>
      </c>
      <c r="V234" s="9" t="n">
        <v>8</v>
      </c>
      <c r="W234" s="9" t="n">
        <v>8</v>
      </c>
      <c r="X234" s="9" t="n">
        <v>8</v>
      </c>
      <c r="Y234" s="9" t="n">
        <v>8</v>
      </c>
      <c r="Z234" s="9" t="n">
        <v>8</v>
      </c>
      <c r="AA234" s="9" t="n">
        <v>0</v>
      </c>
      <c r="AB234" s="9" t="n">
        <v>0</v>
      </c>
      <c r="AC234" s="9" t="n">
        <v>8</v>
      </c>
      <c r="AD234" s="9" t="n">
        <v>8</v>
      </c>
      <c r="AE234" s="9" t="n">
        <v>8</v>
      </c>
      <c r="AF234" s="9" t="n">
        <v>8</v>
      </c>
      <c r="AG234" s="9" t="n">
        <v>8</v>
      </c>
      <c r="AH234" s="9" t="n">
        <v>0</v>
      </c>
      <c r="AI234" s="9" t="n">
        <v>0</v>
      </c>
      <c r="AJ234" s="9" t="n">
        <v>8</v>
      </c>
      <c r="AK234" s="9" t="n">
        <v>8</v>
      </c>
      <c r="AL234" s="9" t="n">
        <v>8</v>
      </c>
      <c r="AM234" s="9">
        <f>COUNT(IF(SUM(H233)&gt;0,1,"FALSE"),IF(SUM(I233)&gt;0,1,"FALSE"),IF(SUM(J233)&gt;0,1,"FALSE"),IF(SUM(K233)&gt;0,1,"FALSE"),IF(SUM(L233)&gt;0,1,"FALSE"),IF(SUM(M233)&gt;0,1,"FALSE"),IF(SUM(N233)&gt;0,1,"FALSE"),IF(SUM(O233)&gt;0,1,"FALSE"),IF(SUM(P233)&gt;0,1,"FALSE"),IF(SUM(Q233)&gt;0,1,"FALSE"),IF(SUM(R233)&gt;0,1,"FALSE"),IF(SUM(S233)&gt;0,1,"FALSE"),IF(SUM(T233)&gt;0,1,"FALSE"),IF(SUM(U233)&gt;0,1,"FALSE"),IF(SUM(V233)&gt;0,1,"FALSE"),IF(SUM(W233)&gt;0,1,"FALSE"),IF(SUM(X233)&gt;0,1,"FALSE"),IF(SUM(Y233)&gt;0,1,"FALSE"),IF(SUM(Z233)&gt;0,1,"FALSE"),IF(SUM(AA233)&gt;0,1,"FALSE"),IF(SUM(AB233)&gt;0,1,"FALSE"),IF(SUM(AC233)&gt;0,1,"FALSE"),IF(SUM(AD233)&gt;0,1,"FALSE"),IF(SUM(AE233)&gt;0,1,"FALSE"),IF(SUM(AF233)&gt;0,1,"FALSE"),IF(SUM(AG233)&gt;0,1,"FALSE"),IF(SUM(AH233)&gt;0,1,"FALSE"),IF(SUM(AI233)&gt;0,1,"FALSE"),IF(SUM(AJ233)&gt;0,1,"FALSE"),IF(SUM(AK233)&gt;0,1,"FALSE"),IF(SUM(AL233)&gt;0,1,"FALSE"))</f>
        <v/>
      </c>
      <c r="AN234" s="9" t="n"/>
      <c r="AO234" s="9">
        <f>MAX(AO233:AO233)</f>
        <v/>
      </c>
      <c r="AP234" s="9">
        <f>MAX(AP233:AP233)</f>
        <v/>
      </c>
      <c r="AQ234" s="9">
        <f>MAX(AQ233:AQ233)</f>
        <v/>
      </c>
      <c r="AR234" s="9">
        <f>MAX(AR233:AR233)</f>
        <v/>
      </c>
      <c r="AS234" s="9">
        <f>SUM(AS233:AS233)</f>
        <v/>
      </c>
      <c r="AT234" s="9">
        <f>SUM(AT233:AT233)</f>
        <v/>
      </c>
      <c r="AU234" s="9">
        <f>SUM(AU233:AU233)</f>
        <v/>
      </c>
      <c r="AV234" s="9">
        <f>SUM(AV233:AV233)</f>
        <v/>
      </c>
      <c r="AW234" s="9">
        <f>SUM(AW233:AW233)</f>
        <v/>
      </c>
    </row>
    <row r="235">
      <c r="A235" t="n">
        <v>229</v>
      </c>
      <c r="B235" t="inlineStr">
        <is>
          <t>Белозерцев Владимир Владимирович</t>
        </is>
      </c>
      <c r="C235" t="inlineStr">
        <is>
          <t>Дирекция</t>
        </is>
      </c>
      <c r="D235" t="inlineStr">
        <is>
          <t>ИТ-директор</t>
        </is>
      </c>
      <c r="E235" t="inlineStr">
        <is>
          <t>Офис</t>
        </is>
      </c>
      <c r="F235" t="inlineStr">
        <is>
          <t>День</t>
        </is>
      </c>
      <c r="H235" t="inlineStr">
        <is>
          <t>В</t>
        </is>
      </c>
      <c r="I235" t="inlineStr">
        <is>
          <t>В</t>
        </is>
      </c>
      <c r="J235" t="inlineStr">
        <is>
          <t>В</t>
        </is>
      </c>
      <c r="K235" t="inlineStr">
        <is>
          <t>В</t>
        </is>
      </c>
      <c r="L235" t="inlineStr">
        <is>
          <t>В</t>
        </is>
      </c>
      <c r="M235" t="inlineStr">
        <is>
          <t>В</t>
        </is>
      </c>
      <c r="N235" t="inlineStr">
        <is>
          <t>В</t>
        </is>
      </c>
      <c r="O235" t="inlineStr">
        <is>
          <t>В</t>
        </is>
      </c>
      <c r="P235" t="n">
        <v>8</v>
      </c>
      <c r="Q235" t="n">
        <v>8</v>
      </c>
      <c r="R235" t="n">
        <v>8</v>
      </c>
      <c r="S235" t="n">
        <v>8</v>
      </c>
      <c r="T235" t="inlineStr">
        <is>
          <t>В</t>
        </is>
      </c>
      <c r="U235" t="inlineStr">
        <is>
          <t>В</t>
        </is>
      </c>
      <c r="V235" t="n">
        <v>8</v>
      </c>
      <c r="W235" t="n">
        <v>8</v>
      </c>
      <c r="X235" t="n">
        <v>8</v>
      </c>
      <c r="Y235" t="n">
        <v>8</v>
      </c>
      <c r="Z235" t="n">
        <v>8</v>
      </c>
      <c r="AA235" t="inlineStr">
        <is>
          <t>В</t>
        </is>
      </c>
      <c r="AB235" t="inlineStr">
        <is>
          <t>В</t>
        </is>
      </c>
      <c r="AC235" t="n">
        <v>8</v>
      </c>
      <c r="AD235" t="n">
        <v>8</v>
      </c>
      <c r="AE235" t="n">
        <v>8</v>
      </c>
      <c r="AF235" t="n">
        <v>8</v>
      </c>
      <c r="AG235" t="n">
        <v>8</v>
      </c>
      <c r="AH235" t="inlineStr">
        <is>
          <t>В</t>
        </is>
      </c>
      <c r="AI235" t="inlineStr">
        <is>
          <t>В</t>
        </is>
      </c>
      <c r="AJ235" t="n">
        <v>8</v>
      </c>
      <c r="AK235" t="n">
        <v>8</v>
      </c>
      <c r="AL235" t="n">
        <v>8</v>
      </c>
      <c r="AM235" s="9">
        <f>COUNT(H235:AL235)</f>
        <v/>
      </c>
      <c r="AO235" s="9">
        <f>COUNTIF(H235:AL235,"О")</f>
        <v/>
      </c>
      <c r="AP235" s="9">
        <f>COUNTIF(H235:AL235,"От")</f>
        <v/>
      </c>
      <c r="AQ235" s="9">
        <f>COUNTIF(H235:AL235,"Б")</f>
        <v/>
      </c>
      <c r="AR235" s="9">
        <f>COUNTIF(H235:AL235,"Н")</f>
        <v/>
      </c>
      <c r="AT235" s="9">
        <f>SUM(H235:AL235)</f>
        <v/>
      </c>
      <c r="AV235" s="9">
        <f>SUM(H235,I235,J235,K235,L235,M235,N235,O235,T235,U235,AA235,AB235,AH235,AI235)</f>
        <v/>
      </c>
    </row>
    <row r="236">
      <c r="A236" s="9" t="n">
        <v>230</v>
      </c>
      <c r="B236" s="9" t="inlineStr">
        <is>
          <t>Белозерцев Владимир Владимирович</t>
        </is>
      </c>
      <c r="C236" s="9" t="inlineStr">
        <is>
          <t>Дирекция</t>
        </is>
      </c>
      <c r="D236" s="9" t="inlineStr">
        <is>
          <t>ИТ-директор</t>
        </is>
      </c>
      <c r="E236" s="9" t="inlineStr">
        <is>
          <t>ИТОГО:</t>
        </is>
      </c>
      <c r="F236" s="9" t="n"/>
      <c r="G236" s="9" t="n"/>
      <c r="H236" s="9" t="n">
        <v>0</v>
      </c>
      <c r="I236" s="9" t="n">
        <v>0</v>
      </c>
      <c r="J236" s="9" t="n">
        <v>0</v>
      </c>
      <c r="K236" s="9" t="n">
        <v>0</v>
      </c>
      <c r="L236" s="9" t="n">
        <v>0</v>
      </c>
      <c r="M236" s="9" t="n">
        <v>0</v>
      </c>
      <c r="N236" s="9" t="n">
        <v>0</v>
      </c>
      <c r="O236" s="9" t="n">
        <v>0</v>
      </c>
      <c r="P236" s="9" t="n">
        <v>8</v>
      </c>
      <c r="Q236" s="9" t="n">
        <v>8</v>
      </c>
      <c r="R236" s="9" t="n">
        <v>8</v>
      </c>
      <c r="S236" s="9" t="n">
        <v>8</v>
      </c>
      <c r="T236" s="9" t="n">
        <v>0</v>
      </c>
      <c r="U236" s="9" t="n">
        <v>0</v>
      </c>
      <c r="V236" s="9" t="n">
        <v>8</v>
      </c>
      <c r="W236" s="9" t="n">
        <v>8</v>
      </c>
      <c r="X236" s="9" t="n">
        <v>8</v>
      </c>
      <c r="Y236" s="9" t="n">
        <v>8</v>
      </c>
      <c r="Z236" s="9" t="n">
        <v>8</v>
      </c>
      <c r="AA236" s="9" t="n">
        <v>0</v>
      </c>
      <c r="AB236" s="9" t="n">
        <v>0</v>
      </c>
      <c r="AC236" s="9" t="n">
        <v>8</v>
      </c>
      <c r="AD236" s="9" t="n">
        <v>8</v>
      </c>
      <c r="AE236" s="9" t="n">
        <v>8</v>
      </c>
      <c r="AF236" s="9" t="n">
        <v>8</v>
      </c>
      <c r="AG236" s="9" t="n">
        <v>8</v>
      </c>
      <c r="AH236" s="9" t="n">
        <v>0</v>
      </c>
      <c r="AI236" s="9" t="n">
        <v>0</v>
      </c>
      <c r="AJ236" s="9" t="n">
        <v>8</v>
      </c>
      <c r="AK236" s="9" t="n">
        <v>8</v>
      </c>
      <c r="AL236" s="9" t="n">
        <v>8</v>
      </c>
      <c r="AM236" s="9">
        <f>COUNT(IF(SUM(H235)&gt;0,1,"FALSE"),IF(SUM(I235)&gt;0,1,"FALSE"),IF(SUM(J235)&gt;0,1,"FALSE"),IF(SUM(K235)&gt;0,1,"FALSE"),IF(SUM(L235)&gt;0,1,"FALSE"),IF(SUM(M235)&gt;0,1,"FALSE"),IF(SUM(N235)&gt;0,1,"FALSE"),IF(SUM(O235)&gt;0,1,"FALSE"),IF(SUM(P235)&gt;0,1,"FALSE"),IF(SUM(Q235)&gt;0,1,"FALSE"),IF(SUM(R235)&gt;0,1,"FALSE"),IF(SUM(S235)&gt;0,1,"FALSE"),IF(SUM(T235)&gt;0,1,"FALSE"),IF(SUM(U235)&gt;0,1,"FALSE"),IF(SUM(V235)&gt;0,1,"FALSE"),IF(SUM(W235)&gt;0,1,"FALSE"),IF(SUM(X235)&gt;0,1,"FALSE"),IF(SUM(Y235)&gt;0,1,"FALSE"),IF(SUM(Z235)&gt;0,1,"FALSE"),IF(SUM(AA235)&gt;0,1,"FALSE"),IF(SUM(AB235)&gt;0,1,"FALSE"),IF(SUM(AC235)&gt;0,1,"FALSE"),IF(SUM(AD235)&gt;0,1,"FALSE"),IF(SUM(AE235)&gt;0,1,"FALSE"),IF(SUM(AF235)&gt;0,1,"FALSE"),IF(SUM(AG235)&gt;0,1,"FALSE"),IF(SUM(AH235)&gt;0,1,"FALSE"),IF(SUM(AI235)&gt;0,1,"FALSE"),IF(SUM(AJ235)&gt;0,1,"FALSE"),IF(SUM(AK235)&gt;0,1,"FALSE"),IF(SUM(AL235)&gt;0,1,"FALSE"))</f>
        <v/>
      </c>
      <c r="AN236" s="9" t="n"/>
      <c r="AO236" s="9">
        <f>MAX(AO235:AO235)</f>
        <v/>
      </c>
      <c r="AP236" s="9">
        <f>MAX(AP235:AP235)</f>
        <v/>
      </c>
      <c r="AQ236" s="9">
        <f>MAX(AQ235:AQ235)</f>
        <v/>
      </c>
      <c r="AR236" s="9">
        <f>MAX(AR235:AR235)</f>
        <v/>
      </c>
      <c r="AS236" s="9">
        <f>SUM(AS235:AS235)</f>
        <v/>
      </c>
      <c r="AT236" s="9">
        <f>SUM(AT235:AT235)</f>
        <v/>
      </c>
      <c r="AU236" s="9">
        <f>SUM(AU235:AU235)</f>
        <v/>
      </c>
      <c r="AV236" s="9">
        <f>SUM(AV235:AV235)</f>
        <v/>
      </c>
      <c r="AW236" s="9">
        <f>SUM(AW235:AW235)</f>
        <v/>
      </c>
    </row>
    <row r="237">
      <c r="A237" t="n">
        <v>231</v>
      </c>
      <c r="B237" t="inlineStr">
        <is>
          <t>Казаков Андрей Геннадьевич</t>
        </is>
      </c>
      <c r="C237" t="inlineStr">
        <is>
          <t>Дирекция</t>
        </is>
      </c>
      <c r="D237" t="inlineStr">
        <is>
          <t>Директор</t>
        </is>
      </c>
      <c r="E237" t="inlineStr">
        <is>
          <t>Офис</t>
        </is>
      </c>
      <c r="F237" t="inlineStr">
        <is>
          <t>День</t>
        </is>
      </c>
      <c r="H237" t="inlineStr">
        <is>
          <t>В</t>
        </is>
      </c>
      <c r="I237" t="inlineStr">
        <is>
          <t>В</t>
        </is>
      </c>
      <c r="J237" t="inlineStr">
        <is>
          <t>В</t>
        </is>
      </c>
      <c r="K237" t="inlineStr">
        <is>
          <t>В</t>
        </is>
      </c>
      <c r="L237" t="inlineStr">
        <is>
          <t>В</t>
        </is>
      </c>
      <c r="M237" t="inlineStr">
        <is>
          <t>В</t>
        </is>
      </c>
      <c r="N237" t="inlineStr">
        <is>
          <t>В</t>
        </is>
      </c>
      <c r="O237" t="inlineStr">
        <is>
          <t>В</t>
        </is>
      </c>
      <c r="P237" t="n">
        <v>8</v>
      </c>
      <c r="Q237" t="n">
        <v>8</v>
      </c>
      <c r="R237" t="n">
        <v>8</v>
      </c>
      <c r="S237" t="n">
        <v>8</v>
      </c>
      <c r="T237" t="inlineStr">
        <is>
          <t>В</t>
        </is>
      </c>
      <c r="U237" t="inlineStr">
        <is>
          <t>В</t>
        </is>
      </c>
      <c r="V237" t="n">
        <v>8</v>
      </c>
      <c r="W237" t="n">
        <v>8</v>
      </c>
      <c r="X237" t="n">
        <v>8</v>
      </c>
      <c r="Y237" t="n">
        <v>8</v>
      </c>
      <c r="Z237" t="n">
        <v>8</v>
      </c>
      <c r="AA237" t="inlineStr">
        <is>
          <t>В</t>
        </is>
      </c>
      <c r="AB237" t="inlineStr">
        <is>
          <t>В</t>
        </is>
      </c>
      <c r="AC237" t="n">
        <v>8</v>
      </c>
      <c r="AD237" t="n">
        <v>8</v>
      </c>
      <c r="AE237" t="n">
        <v>8</v>
      </c>
      <c r="AF237" t="n">
        <v>8</v>
      </c>
      <c r="AG237" t="n">
        <v>8</v>
      </c>
      <c r="AH237" t="inlineStr">
        <is>
          <t>В</t>
        </is>
      </c>
      <c r="AI237" t="inlineStr">
        <is>
          <t>В</t>
        </is>
      </c>
      <c r="AJ237" t="n">
        <v>8</v>
      </c>
      <c r="AK237" t="n">
        <v>8</v>
      </c>
      <c r="AL237" t="n">
        <v>8</v>
      </c>
      <c r="AM237" s="9">
        <f>COUNT(H237:AL237)</f>
        <v/>
      </c>
      <c r="AO237" s="9">
        <f>COUNTIF(H237:AL237,"О")</f>
        <v/>
      </c>
      <c r="AP237" s="9">
        <f>COUNTIF(H237:AL237,"От")</f>
        <v/>
      </c>
      <c r="AQ237" s="9">
        <f>COUNTIF(H237:AL237,"Б")</f>
        <v/>
      </c>
      <c r="AR237" s="9">
        <f>COUNTIF(H237:AL237,"Н")</f>
        <v/>
      </c>
      <c r="AT237" s="9">
        <f>SUM(H237:AL237)</f>
        <v/>
      </c>
      <c r="AV237" s="9">
        <f>SUM(H237,I237,J237,K237,L237,M237,N237,O237,T237,U237,AA237,AB237,AH237,AI237)</f>
        <v/>
      </c>
    </row>
    <row r="238">
      <c r="A238" s="9" t="n">
        <v>232</v>
      </c>
      <c r="B238" s="9" t="inlineStr">
        <is>
          <t>Казаков Андрей Геннадьевич</t>
        </is>
      </c>
      <c r="C238" s="9" t="inlineStr">
        <is>
          <t>Дирекция</t>
        </is>
      </c>
      <c r="D238" s="9" t="inlineStr">
        <is>
          <t>Директор</t>
        </is>
      </c>
      <c r="E238" s="9" t="inlineStr">
        <is>
          <t>ИТОГО:</t>
        </is>
      </c>
      <c r="F238" s="9" t="n"/>
      <c r="G238" s="9" t="n"/>
      <c r="H238" s="9" t="n">
        <v>0</v>
      </c>
      <c r="I238" s="9" t="n">
        <v>0</v>
      </c>
      <c r="J238" s="9" t="n">
        <v>0</v>
      </c>
      <c r="K238" s="9" t="n">
        <v>0</v>
      </c>
      <c r="L238" s="9" t="n">
        <v>0</v>
      </c>
      <c r="M238" s="9" t="n">
        <v>0</v>
      </c>
      <c r="N238" s="9" t="n">
        <v>0</v>
      </c>
      <c r="O238" s="9" t="n">
        <v>0</v>
      </c>
      <c r="P238" s="9" t="n">
        <v>8</v>
      </c>
      <c r="Q238" s="9" t="n">
        <v>8</v>
      </c>
      <c r="R238" s="9" t="n">
        <v>8</v>
      </c>
      <c r="S238" s="9" t="n">
        <v>8</v>
      </c>
      <c r="T238" s="9" t="n">
        <v>0</v>
      </c>
      <c r="U238" s="9" t="n">
        <v>0</v>
      </c>
      <c r="V238" s="9" t="n">
        <v>8</v>
      </c>
      <c r="W238" s="9" t="n">
        <v>8</v>
      </c>
      <c r="X238" s="9" t="n">
        <v>8</v>
      </c>
      <c r="Y238" s="9" t="n">
        <v>8</v>
      </c>
      <c r="Z238" s="9" t="n">
        <v>8</v>
      </c>
      <c r="AA238" s="9" t="n">
        <v>0</v>
      </c>
      <c r="AB238" s="9" t="n">
        <v>0</v>
      </c>
      <c r="AC238" s="9" t="n">
        <v>8</v>
      </c>
      <c r="AD238" s="9" t="n">
        <v>8</v>
      </c>
      <c r="AE238" s="9" t="n">
        <v>8</v>
      </c>
      <c r="AF238" s="9" t="n">
        <v>8</v>
      </c>
      <c r="AG238" s="9" t="n">
        <v>8</v>
      </c>
      <c r="AH238" s="9" t="n">
        <v>0</v>
      </c>
      <c r="AI238" s="9" t="n">
        <v>0</v>
      </c>
      <c r="AJ238" s="9" t="n">
        <v>8</v>
      </c>
      <c r="AK238" s="9" t="n">
        <v>8</v>
      </c>
      <c r="AL238" s="9" t="n">
        <v>8</v>
      </c>
      <c r="AM238" s="9">
        <f>COUNT(IF(SUM(H237)&gt;0,1,"FALSE"),IF(SUM(I237)&gt;0,1,"FALSE"),IF(SUM(J237)&gt;0,1,"FALSE"),IF(SUM(K237)&gt;0,1,"FALSE"),IF(SUM(L237)&gt;0,1,"FALSE"),IF(SUM(M237)&gt;0,1,"FALSE"),IF(SUM(N237)&gt;0,1,"FALSE"),IF(SUM(O237)&gt;0,1,"FALSE"),IF(SUM(P237)&gt;0,1,"FALSE"),IF(SUM(Q237)&gt;0,1,"FALSE"),IF(SUM(R237)&gt;0,1,"FALSE"),IF(SUM(S237)&gt;0,1,"FALSE"),IF(SUM(T237)&gt;0,1,"FALSE"),IF(SUM(U237)&gt;0,1,"FALSE"),IF(SUM(V237)&gt;0,1,"FALSE"),IF(SUM(W237)&gt;0,1,"FALSE"),IF(SUM(X237)&gt;0,1,"FALSE"),IF(SUM(Y237)&gt;0,1,"FALSE"),IF(SUM(Z237)&gt;0,1,"FALSE"),IF(SUM(AA237)&gt;0,1,"FALSE"),IF(SUM(AB237)&gt;0,1,"FALSE"),IF(SUM(AC237)&gt;0,1,"FALSE"),IF(SUM(AD237)&gt;0,1,"FALSE"),IF(SUM(AE237)&gt;0,1,"FALSE"),IF(SUM(AF237)&gt;0,1,"FALSE"),IF(SUM(AG237)&gt;0,1,"FALSE"),IF(SUM(AH237)&gt;0,1,"FALSE"),IF(SUM(AI237)&gt;0,1,"FALSE"),IF(SUM(AJ237)&gt;0,1,"FALSE"),IF(SUM(AK237)&gt;0,1,"FALSE"),IF(SUM(AL237)&gt;0,1,"FALSE"))</f>
        <v/>
      </c>
      <c r="AN238" s="9" t="n"/>
      <c r="AO238" s="9">
        <f>MAX(AO237:AO237)</f>
        <v/>
      </c>
      <c r="AP238" s="9">
        <f>MAX(AP237:AP237)</f>
        <v/>
      </c>
      <c r="AQ238" s="9">
        <f>MAX(AQ237:AQ237)</f>
        <v/>
      </c>
      <c r="AR238" s="9">
        <f>MAX(AR237:AR237)</f>
        <v/>
      </c>
      <c r="AS238" s="9">
        <f>SUM(AS237:AS237)</f>
        <v/>
      </c>
      <c r="AT238" s="9">
        <f>SUM(AT237:AT237)</f>
        <v/>
      </c>
      <c r="AU238" s="9">
        <f>SUM(AU237:AU237)</f>
        <v/>
      </c>
      <c r="AV238" s="9">
        <f>SUM(AV237:AV237)</f>
        <v/>
      </c>
      <c r="AW238" s="9">
        <f>SUM(AW237:AW237)</f>
        <v/>
      </c>
    </row>
    <row r="239">
      <c r="A239" t="n">
        <v>233</v>
      </c>
      <c r="B239" t="inlineStr">
        <is>
          <t>Кобыляк Владимир Сергеевич</t>
        </is>
      </c>
      <c r="C239" t="inlineStr">
        <is>
          <t>Дирекция</t>
        </is>
      </c>
      <c r="D239" t="inlineStr">
        <is>
          <t>Заместитель директора по производству</t>
        </is>
      </c>
      <c r="E239" t="inlineStr">
        <is>
          <t>Офис</t>
        </is>
      </c>
      <c r="F239" t="inlineStr">
        <is>
          <t>День</t>
        </is>
      </c>
      <c r="H239" t="inlineStr">
        <is>
          <t>В</t>
        </is>
      </c>
      <c r="I239" t="inlineStr">
        <is>
          <t>В</t>
        </is>
      </c>
      <c r="J239" t="inlineStr">
        <is>
          <t>В</t>
        </is>
      </c>
      <c r="K239" t="inlineStr">
        <is>
          <t>В</t>
        </is>
      </c>
      <c r="L239" t="inlineStr">
        <is>
          <t>В</t>
        </is>
      </c>
      <c r="M239" t="inlineStr">
        <is>
          <t>В</t>
        </is>
      </c>
      <c r="N239" t="inlineStr">
        <is>
          <t>В</t>
        </is>
      </c>
      <c r="O239" t="inlineStr">
        <is>
          <t>В</t>
        </is>
      </c>
      <c r="P239" t="n">
        <v>8</v>
      </c>
      <c r="Q239" t="n">
        <v>8</v>
      </c>
      <c r="R239" t="n">
        <v>8</v>
      </c>
      <c r="S239" t="n">
        <v>8</v>
      </c>
      <c r="T239" t="inlineStr">
        <is>
          <t>В</t>
        </is>
      </c>
      <c r="U239" t="inlineStr">
        <is>
          <t>В</t>
        </is>
      </c>
      <c r="V239" t="n">
        <v>8</v>
      </c>
      <c r="W239" t="n">
        <v>8</v>
      </c>
      <c r="X239" t="n">
        <v>8</v>
      </c>
      <c r="Y239" t="n">
        <v>8</v>
      </c>
      <c r="Z239" t="n">
        <v>8</v>
      </c>
      <c r="AA239" t="inlineStr">
        <is>
          <t>В</t>
        </is>
      </c>
      <c r="AB239" t="inlineStr">
        <is>
          <t>В</t>
        </is>
      </c>
      <c r="AC239" t="n">
        <v>8</v>
      </c>
      <c r="AD239" t="n">
        <v>8</v>
      </c>
      <c r="AE239" t="n">
        <v>8</v>
      </c>
      <c r="AH239" t="inlineStr">
        <is>
          <t>В</t>
        </is>
      </c>
      <c r="AI239" t="inlineStr">
        <is>
          <t>В</t>
        </is>
      </c>
      <c r="AJ239" t="n">
        <v>8</v>
      </c>
      <c r="AK239" t="n">
        <v>8</v>
      </c>
      <c r="AL239" t="n">
        <v>8</v>
      </c>
      <c r="AM239" s="9">
        <f>COUNT(H239:AL239)</f>
        <v/>
      </c>
      <c r="AO239" s="9">
        <f>COUNTIF(H239:AL239,"О")</f>
        <v/>
      </c>
      <c r="AP239" s="9">
        <f>COUNTIF(H239:AL239,"От")</f>
        <v/>
      </c>
      <c r="AQ239" s="9">
        <f>COUNTIF(H239:AL239,"Б")</f>
        <v/>
      </c>
      <c r="AR239" s="9">
        <f>COUNTIF(H239:AL239,"Н")</f>
        <v/>
      </c>
      <c r="AT239" s="9">
        <f>SUM(H239:AL239)</f>
        <v/>
      </c>
      <c r="AV239" s="9">
        <f>SUM(H239,I239,J239,K239,L239,M239,N239,O239,T239,U239,AA239,AB239,AH239,AI239)</f>
        <v/>
      </c>
    </row>
    <row r="240" ht="15.75" customHeight="1" s="1">
      <c r="A240" t="n">
        <v>234</v>
      </c>
      <c r="B240" t="inlineStr">
        <is>
          <t>Кобыляк Владимир Сергеевич</t>
        </is>
      </c>
      <c r="C240" t="inlineStr">
        <is>
          <t>Дирекция</t>
        </is>
      </c>
      <c r="D240" t="inlineStr">
        <is>
          <t>Заместитель директора по производству</t>
        </is>
      </c>
      <c r="E240" t="inlineStr">
        <is>
          <t>Контракт № 585 - ФКУ Сибуправтодор</t>
        </is>
      </c>
      <c r="F240" t="inlineStr">
        <is>
          <t>День</t>
        </is>
      </c>
      <c r="G240" t="inlineStr">
        <is>
          <t>К-ка</t>
        </is>
      </c>
      <c r="AF240" s="11" t="n">
        <v>8</v>
      </c>
      <c r="AG240" s="11" t="n">
        <v>8</v>
      </c>
      <c r="AM240" s="9">
        <f>SUM(H240:AL240)/8</f>
        <v/>
      </c>
      <c r="AS240" s="9">
        <f>COUNTIF(H240:AL240,"В")+SUM(H240:AL240)/8</f>
        <v/>
      </c>
      <c r="AT240" s="9">
        <f>SUM(H240:AL240)</f>
        <v/>
      </c>
    </row>
    <row r="241">
      <c r="A241" s="9" t="n">
        <v>235</v>
      </c>
      <c r="B241" s="9" t="inlineStr">
        <is>
          <t>Кобыляк Владимир Сергеевич</t>
        </is>
      </c>
      <c r="C241" s="9" t="inlineStr">
        <is>
          <t>Дирекция</t>
        </is>
      </c>
      <c r="D241" s="9" t="inlineStr">
        <is>
          <t>Заместитель директора по производству</t>
        </is>
      </c>
      <c r="E241" s="9" t="inlineStr">
        <is>
          <t>ИТОГО:</t>
        </is>
      </c>
      <c r="F241" s="9" t="n"/>
      <c r="G241" s="9" t="n"/>
      <c r="H241" s="9" t="n">
        <v>0</v>
      </c>
      <c r="I241" s="9" t="n">
        <v>0</v>
      </c>
      <c r="J241" s="9" t="n">
        <v>0</v>
      </c>
      <c r="K241" s="9" t="n">
        <v>0</v>
      </c>
      <c r="L241" s="9" t="n">
        <v>0</v>
      </c>
      <c r="M241" s="9" t="n">
        <v>0</v>
      </c>
      <c r="N241" s="9" t="n">
        <v>0</v>
      </c>
      <c r="O241" s="9" t="n">
        <v>0</v>
      </c>
      <c r="P241" s="9" t="n">
        <v>8</v>
      </c>
      <c r="Q241" s="9" t="n">
        <v>8</v>
      </c>
      <c r="R241" s="9" t="n">
        <v>8</v>
      </c>
      <c r="S241" s="9" t="n">
        <v>8</v>
      </c>
      <c r="T241" s="9" t="n">
        <v>0</v>
      </c>
      <c r="U241" s="9" t="n">
        <v>0</v>
      </c>
      <c r="V241" s="9" t="n">
        <v>8</v>
      </c>
      <c r="W241" s="9" t="n">
        <v>8</v>
      </c>
      <c r="X241" s="9" t="n">
        <v>8</v>
      </c>
      <c r="Y241" s="9" t="n">
        <v>8</v>
      </c>
      <c r="Z241" s="9" t="n">
        <v>8</v>
      </c>
      <c r="AA241" s="9" t="n">
        <v>0</v>
      </c>
      <c r="AB241" s="9" t="n">
        <v>0</v>
      </c>
      <c r="AC241" s="9" t="n">
        <v>8</v>
      </c>
      <c r="AD241" s="9" t="n">
        <v>8</v>
      </c>
      <c r="AE241" s="9" t="n">
        <v>8</v>
      </c>
      <c r="AF241" s="9" t="n">
        <v>8</v>
      </c>
      <c r="AG241" s="9" t="n">
        <v>8</v>
      </c>
      <c r="AH241" s="9" t="n">
        <v>0</v>
      </c>
      <c r="AI241" s="9" t="n">
        <v>0</v>
      </c>
      <c r="AJ241" s="9" t="n">
        <v>8</v>
      </c>
      <c r="AK241" s="9" t="n">
        <v>8</v>
      </c>
      <c r="AL241" s="9" t="n">
        <v>8</v>
      </c>
      <c r="AM241" s="9">
        <f>COUNT(IF(SUM(H239)&gt;0,1,"FALSE"),IF(SUM(I239)&gt;0,1,"FALSE"),IF(SUM(J239)&gt;0,1,"FALSE"),IF(SUM(K239)&gt;0,1,"FALSE"),IF(SUM(L239)&gt;0,1,"FALSE"),IF(SUM(M239)&gt;0,1,"FALSE"),IF(SUM(N239)&gt;0,1,"FALSE"),IF(SUM(O239)&gt;0,1,"FALSE"),IF(SUM(P239)&gt;0,1,"FALSE"),IF(SUM(Q239)&gt;0,1,"FALSE"),IF(SUM(R239)&gt;0,1,"FALSE"),IF(SUM(S239)&gt;0,1,"FALSE"),IF(SUM(T239)&gt;0,1,"FALSE"),IF(SUM(U239)&gt;0,1,"FALSE"),IF(SUM(V239)&gt;0,1,"FALSE"),IF(SUM(W239)&gt;0,1,"FALSE"),IF(SUM(X239)&gt;0,1,"FALSE"),IF(SUM(Y239)&gt;0,1,"FALSE"),IF(SUM(Z239)&gt;0,1,"FALSE"),IF(SUM(AA239)&gt;0,1,"FALSE"),IF(SUM(AB239)&gt;0,1,"FALSE"),IF(SUM(AC239)&gt;0,1,"FALSE"),IF(SUM(AD239)&gt;0,1,"FALSE"),IF(SUM(AE239)&gt;0,1,"FALSE"),IF(SUM(AH239)&gt;0,1,"FALSE"),IF(SUM(AI239)&gt;0,1,"FALSE"),IF(SUM(AJ239)&gt;0,1,"FALSE"),IF(SUM(AK239)&gt;0,1,"FALSE"),IF(SUM(AL239)&gt;0,1,"FALSE"),IF(SUM(AF240)&gt;0,1,"FALSE"),IF(SUM(AG240)&gt;0,1,"FALSE"))</f>
        <v/>
      </c>
      <c r="AN241" s="9" t="n"/>
      <c r="AO241" s="9">
        <f>MAX(AO239:AO240)</f>
        <v/>
      </c>
      <c r="AP241" s="9">
        <f>MAX(AP239:AP240)</f>
        <v/>
      </c>
      <c r="AQ241" s="9">
        <f>MAX(AQ239:AQ240)</f>
        <v/>
      </c>
      <c r="AR241" s="9">
        <f>MAX(AR239:AR240)</f>
        <v/>
      </c>
      <c r="AS241" s="9">
        <f>SUM(AS239:AS240)</f>
        <v/>
      </c>
      <c r="AT241" s="9">
        <f>SUM(AT239:AT240)</f>
        <v/>
      </c>
      <c r="AU241" s="9">
        <f>SUM(AU239:AU240)</f>
        <v/>
      </c>
      <c r="AV241" s="9">
        <f>SUM(AV239:AV240)</f>
        <v/>
      </c>
      <c r="AW241" s="9">
        <f>SUM(AW239:AW240)</f>
        <v/>
      </c>
    </row>
    <row r="242">
      <c r="A242" t="n">
        <v>236</v>
      </c>
      <c r="B242" t="inlineStr">
        <is>
          <t>Павленко Александр Михайлович</t>
        </is>
      </c>
      <c r="C242" t="inlineStr">
        <is>
          <t>Дирекция</t>
        </is>
      </c>
      <c r="D242" t="inlineStr">
        <is>
          <t>Заместитель директора по фотовидеофиксации</t>
        </is>
      </c>
      <c r="E242" t="inlineStr">
        <is>
          <t>Общехозяйственный</t>
        </is>
      </c>
      <c r="F242" t="inlineStr">
        <is>
          <t>День</t>
        </is>
      </c>
      <c r="H242" t="inlineStr">
        <is>
          <t>В</t>
        </is>
      </c>
      <c r="I242" t="inlineStr">
        <is>
          <t>В</t>
        </is>
      </c>
      <c r="J242" t="inlineStr">
        <is>
          <t>В</t>
        </is>
      </c>
      <c r="K242" t="inlineStr">
        <is>
          <t>В</t>
        </is>
      </c>
      <c r="L242" t="inlineStr">
        <is>
          <t>В</t>
        </is>
      </c>
      <c r="M242" t="inlineStr">
        <is>
          <t>В</t>
        </is>
      </c>
      <c r="N242" t="inlineStr">
        <is>
          <t>В</t>
        </is>
      </c>
      <c r="O242" t="inlineStr">
        <is>
          <t>В</t>
        </is>
      </c>
      <c r="P242" t="n">
        <v>8</v>
      </c>
      <c r="Q242" t="n">
        <v>8</v>
      </c>
      <c r="R242" t="n">
        <v>8</v>
      </c>
      <c r="S242" t="n">
        <v>8</v>
      </c>
      <c r="T242" t="inlineStr">
        <is>
          <t>В</t>
        </is>
      </c>
      <c r="U242" t="inlineStr">
        <is>
          <t>В</t>
        </is>
      </c>
      <c r="V242" t="n">
        <v>8</v>
      </c>
      <c r="W242" t="n">
        <v>8</v>
      </c>
      <c r="X242" t="n">
        <v>8</v>
      </c>
      <c r="Y242" t="n">
        <v>8</v>
      </c>
      <c r="Z242" t="n">
        <v>8</v>
      </c>
      <c r="AA242" t="inlineStr">
        <is>
          <t>В</t>
        </is>
      </c>
      <c r="AB242" t="inlineStr">
        <is>
          <t>В</t>
        </is>
      </c>
      <c r="AC242" t="n">
        <v>8</v>
      </c>
      <c r="AD242" t="n">
        <v>8</v>
      </c>
      <c r="AE242" t="n">
        <v>8</v>
      </c>
      <c r="AF242" t="n">
        <v>8</v>
      </c>
      <c r="AG242" t="n">
        <v>8</v>
      </c>
      <c r="AH242" t="inlineStr">
        <is>
          <t>В</t>
        </is>
      </c>
      <c r="AI242" t="inlineStr">
        <is>
          <t>В</t>
        </is>
      </c>
      <c r="AJ242" t="n">
        <v>8</v>
      </c>
      <c r="AK242" t="n">
        <v>8</v>
      </c>
      <c r="AL242" t="n">
        <v>8</v>
      </c>
      <c r="AM242" s="9">
        <f>COUNT(H242:AL242)</f>
        <v/>
      </c>
      <c r="AO242" s="9">
        <f>COUNTIF(H242:AL242,"О")</f>
        <v/>
      </c>
      <c r="AP242" s="9">
        <f>COUNTIF(H242:AL242,"От")</f>
        <v/>
      </c>
      <c r="AQ242" s="9">
        <f>COUNTIF(H242:AL242,"Б")</f>
        <v/>
      </c>
      <c r="AR242" s="9">
        <f>COUNTIF(H242:AL242,"Н")</f>
        <v/>
      </c>
      <c r="AT242" s="9">
        <f>SUM(H242:AL242)</f>
        <v/>
      </c>
      <c r="AV242" s="9">
        <f>SUM(H242,I242,J242,K242,L242,M242,N242,O242,T242,U242,AA242,AB242,AH242,AI242)</f>
        <v/>
      </c>
    </row>
    <row r="243">
      <c r="A243" t="n">
        <v>237</v>
      </c>
      <c r="B243" t="inlineStr">
        <is>
          <t>Павленко Александр Михайлович</t>
        </is>
      </c>
      <c r="C243" t="inlineStr">
        <is>
          <t>Дирекция</t>
        </is>
      </c>
      <c r="D243" t="inlineStr">
        <is>
          <t>Заместитель директора по фотовидеофиксации</t>
        </is>
      </c>
      <c r="E243" t="inlineStr">
        <is>
          <t>Контракт № 539 - Государственное краевое учреждение Центр безопасности дорожного движения Пермского края</t>
        </is>
      </c>
      <c r="F243" t="inlineStr">
        <is>
          <t>День</t>
        </is>
      </c>
      <c r="AM243" s="9">
        <f>COUNT(H243:AL243)</f>
        <v/>
      </c>
      <c r="AT243" s="9">
        <f>SUM(H243:AL243)</f>
        <v/>
      </c>
      <c r="AV243" s="9">
        <f>SUM(H243,I243,J243,K243,L243,M243,N243,O243,T243,U243,AA243,AB243,AH243,AI243)</f>
        <v/>
      </c>
    </row>
    <row r="244">
      <c r="A244" t="n">
        <v>238</v>
      </c>
      <c r="B244" t="inlineStr">
        <is>
          <t>Павленко Александр Михайлович</t>
        </is>
      </c>
      <c r="C244" t="inlineStr">
        <is>
          <t>Дирекция</t>
        </is>
      </c>
      <c r="D244" t="inlineStr">
        <is>
          <t>Заместитель директора по фотовидеофиксации</t>
        </is>
      </c>
      <c r="E244" t="inlineStr">
        <is>
          <t>Контракт № 478 - НОВАПОРТ Трейдинг ООО</t>
        </is>
      </c>
      <c r="F244" t="inlineStr">
        <is>
          <t>День</t>
        </is>
      </c>
      <c r="AM244" s="9">
        <f>COUNT(H244:AL244)</f>
        <v/>
      </c>
      <c r="AT244" s="9">
        <f>SUM(H244:AL244)</f>
        <v/>
      </c>
      <c r="AV244" s="9">
        <f>SUM(H244,I244,J244,K244,L244,M244,N244,O244,T244,U244,AA244,AB244,AH244,AI244)</f>
        <v/>
      </c>
    </row>
    <row r="245">
      <c r="A245" t="n">
        <v>239</v>
      </c>
      <c r="B245" t="inlineStr">
        <is>
          <t>Павленко Александр Михайлович</t>
        </is>
      </c>
      <c r="C245" t="inlineStr">
        <is>
          <t>Дирекция</t>
        </is>
      </c>
      <c r="D245" t="inlineStr">
        <is>
          <t>Заместитель директора по фотовидеофиксации</t>
        </is>
      </c>
      <c r="E245" t="inlineStr">
        <is>
          <t>Контракт № 494 - КГКУ «Алтайавтодор»</t>
        </is>
      </c>
      <c r="F245" t="inlineStr">
        <is>
          <t>День</t>
        </is>
      </c>
      <c r="AM245" s="9">
        <f>COUNT(H245:AL245)</f>
        <v/>
      </c>
      <c r="AT245" s="9">
        <f>SUM(H245:AL245)</f>
        <v/>
      </c>
      <c r="AV245" s="9">
        <f>SUM(H245,I245,J245,K245,L245,M245,N245,O245,T245,U245,AA245,AB245,AH245,AI245)</f>
        <v/>
      </c>
    </row>
    <row r="246">
      <c r="A246" s="9" t="n">
        <v>240</v>
      </c>
      <c r="B246" s="9" t="inlineStr">
        <is>
          <t>Павленко Александр Михайлович</t>
        </is>
      </c>
      <c r="C246" s="9" t="inlineStr">
        <is>
          <t>Дирекция</t>
        </is>
      </c>
      <c r="D246" s="9" t="inlineStr">
        <is>
          <t>Заместитель директора по фотовидеофиксации</t>
        </is>
      </c>
      <c r="E246" s="9" t="inlineStr">
        <is>
          <t>ИТОГО:</t>
        </is>
      </c>
      <c r="F246" s="9" t="n"/>
      <c r="G246" s="9" t="n"/>
      <c r="H246" s="9" t="n">
        <v>0</v>
      </c>
      <c r="I246" s="9" t="n">
        <v>0</v>
      </c>
      <c r="J246" s="9" t="n">
        <v>0</v>
      </c>
      <c r="K246" s="9" t="n">
        <v>0</v>
      </c>
      <c r="L246" s="9" t="n">
        <v>0</v>
      </c>
      <c r="M246" s="9" t="n">
        <v>0</v>
      </c>
      <c r="N246" s="9" t="n">
        <v>0</v>
      </c>
      <c r="O246" s="9" t="n">
        <v>0</v>
      </c>
      <c r="P246" s="9" t="n">
        <v>8</v>
      </c>
      <c r="Q246" s="9" t="n">
        <v>8</v>
      </c>
      <c r="R246" s="9" t="n">
        <v>8</v>
      </c>
      <c r="S246" s="9" t="n">
        <v>8</v>
      </c>
      <c r="T246" s="9" t="n">
        <v>0</v>
      </c>
      <c r="U246" s="9" t="n">
        <v>0</v>
      </c>
      <c r="V246" s="9" t="n">
        <v>8</v>
      </c>
      <c r="W246" s="9" t="n">
        <v>8</v>
      </c>
      <c r="X246" s="9" t="n">
        <v>8</v>
      </c>
      <c r="Y246" s="9" t="n">
        <v>8</v>
      </c>
      <c r="Z246" s="9" t="n">
        <v>8</v>
      </c>
      <c r="AA246" s="9" t="n">
        <v>0</v>
      </c>
      <c r="AB246" s="9" t="n">
        <v>0</v>
      </c>
      <c r="AC246" s="9" t="n">
        <v>8</v>
      </c>
      <c r="AD246" s="9" t="n">
        <v>8</v>
      </c>
      <c r="AE246" s="9" t="n">
        <v>8</v>
      </c>
      <c r="AF246" s="9" t="n">
        <v>8</v>
      </c>
      <c r="AG246" s="9" t="n">
        <v>8</v>
      </c>
      <c r="AH246" s="9" t="n">
        <v>0</v>
      </c>
      <c r="AI246" s="9" t="n">
        <v>0</v>
      </c>
      <c r="AJ246" s="9" t="n">
        <v>8</v>
      </c>
      <c r="AK246" s="9" t="n">
        <v>8</v>
      </c>
      <c r="AL246" s="9" t="n">
        <v>8</v>
      </c>
      <c r="AM246" s="9">
        <f>COUNT(IF(SUM(H243,H245,H244,H242)&gt;0,1,"FALSE"),IF(SUM(I244,I242,I243,I245)&gt;0,1,"FALSE"),IF(SUM(J243,J242,J244,J245)&gt;0,1,"FALSE"),IF(SUM(K243,K244,K242,K245)&gt;0,1,"FALSE"),IF(SUM(L243,L245,L242,L244)&gt;0,1,"FALSE"),IF(SUM(M245,M243,M244,M242)&gt;0,1,"FALSE"),IF(SUM(N242,N243,N244,N245)&gt;0,1,"FALSE"),IF(SUM(O245,O242,O243,O244)&gt;0,1,"FALSE"),IF(SUM(P242,P244,P245,P243)&gt;0,1,"FALSE"),IF(SUM(Q243,Q242,Q245,Q244)&gt;0,1,"FALSE"),IF(SUM(R243,R245,R244,R242)&gt;0,1,"FALSE"),IF(SUM(S245,S244,S242,S243)&gt;0,1,"FALSE"),IF(SUM(T242,T244,T243,T245)&gt;0,1,"FALSE"),IF(SUM(U242,U245,U244,U243)&gt;0,1,"FALSE"),IF(SUM(V245,V244,V243,V242)&gt;0,1,"FALSE"),IF(SUM(W242,W245,W244,W243)&gt;0,1,"FALSE"),IF(SUM(X243,X245,X242,X244)&gt;0,1,"FALSE"),IF(SUM(Y244,Y245,Y243,Y242)&gt;0,1,"FALSE"),IF(SUM(Z244,Z245,Z243,Z242)&gt;0,1,"FALSE"),IF(SUM(AA245,AA243,AA244,AA242)&gt;0,1,"FALSE"),IF(SUM(AB244,AB245,AB242,AB243)&gt;0,1,"FALSE"),IF(SUM(AC245,AC244,AC243,AC242)&gt;0,1,"FALSE"),IF(SUM(AD244,AD245,AD243,AD242)&gt;0,1,"FALSE"),IF(SUM(AE244,AE242,AE245,AE243)&gt;0,1,"FALSE"),IF(SUM(AF242,AF243,AF244,AF245)&gt;0,1,"FALSE"),IF(SUM(AG244,AG245,AG242,AG243)&gt;0,1,"FALSE"),IF(SUM(AH245,AH242,AH243,AH244)&gt;0,1,"FALSE"),IF(SUM(AI242,AI245,AI243,AI244)&gt;0,1,"FALSE"),IF(SUM(AJ242,AJ245,AJ244,AJ243)&gt;0,1,"FALSE"),IF(SUM(AK242,AK243,AK244,AK245)&gt;0,1,"FALSE"),IF(SUM(AL243,AL244,AL242,AL245)&gt;0,1,"FALSE"))</f>
        <v/>
      </c>
      <c r="AN246" s="9" t="n"/>
      <c r="AO246" s="9">
        <f>MAX(AO242:AO245)</f>
        <v/>
      </c>
      <c r="AP246" s="9">
        <f>MAX(AP242:AP245)</f>
        <v/>
      </c>
      <c r="AQ246" s="9">
        <f>MAX(AQ242:AQ245)</f>
        <v/>
      </c>
      <c r="AR246" s="9">
        <f>MAX(AR242:AR245)</f>
        <v/>
      </c>
      <c r="AS246" s="9">
        <f>SUM(AS242:AS245)</f>
        <v/>
      </c>
      <c r="AT246" s="9">
        <f>SUM(AT242:AT245)</f>
        <v/>
      </c>
      <c r="AU246" s="9">
        <f>SUM(AU242:AU245)</f>
        <v/>
      </c>
      <c r="AV246" s="9">
        <f>SUM(AV242:AV245)</f>
        <v/>
      </c>
      <c r="AW246" s="9">
        <f>SUM(AW242:AW245)</f>
        <v/>
      </c>
    </row>
    <row r="247">
      <c r="A247" t="n">
        <v>241</v>
      </c>
      <c r="B247" t="inlineStr">
        <is>
          <t>Сидоренко Олег Анатольевич</t>
        </is>
      </c>
      <c r="C247" t="inlineStr">
        <is>
          <t>Дирекция</t>
        </is>
      </c>
      <c r="D247" t="inlineStr">
        <is>
          <t>Директор</t>
        </is>
      </c>
      <c r="E247" t="inlineStr">
        <is>
          <t>Офис</t>
        </is>
      </c>
      <c r="F247" t="inlineStr">
        <is>
          <t>День</t>
        </is>
      </c>
      <c r="H247" t="inlineStr">
        <is>
          <t>В</t>
        </is>
      </c>
      <c r="I247" t="inlineStr">
        <is>
          <t>В</t>
        </is>
      </c>
      <c r="J247" t="inlineStr">
        <is>
          <t>В</t>
        </is>
      </c>
      <c r="K247" t="inlineStr">
        <is>
          <t>В</t>
        </is>
      </c>
      <c r="L247" t="inlineStr">
        <is>
          <t>В</t>
        </is>
      </c>
      <c r="M247" t="inlineStr">
        <is>
          <t>В</t>
        </is>
      </c>
      <c r="N247" t="inlineStr">
        <is>
          <t>В</t>
        </is>
      </c>
      <c r="O247" t="inlineStr">
        <is>
          <t>В</t>
        </is>
      </c>
      <c r="P247" t="n">
        <v>8</v>
      </c>
      <c r="Q247" t="n">
        <v>8</v>
      </c>
      <c r="R247" t="n">
        <v>8</v>
      </c>
      <c r="S247" t="n">
        <v>8</v>
      </c>
      <c r="T247" t="inlineStr">
        <is>
          <t>В</t>
        </is>
      </c>
      <c r="U247" t="inlineStr">
        <is>
          <t>В</t>
        </is>
      </c>
      <c r="V247" t="n">
        <v>8</v>
      </c>
      <c r="W247" t="n">
        <v>8</v>
      </c>
      <c r="X247" t="n">
        <v>8</v>
      </c>
      <c r="Y247" t="n">
        <v>8</v>
      </c>
      <c r="Z247" t="n">
        <v>8</v>
      </c>
      <c r="AA247" t="inlineStr">
        <is>
          <t>В</t>
        </is>
      </c>
      <c r="AB247" t="inlineStr">
        <is>
          <t>В</t>
        </is>
      </c>
      <c r="AC247" t="n">
        <v>8</v>
      </c>
      <c r="AD247" t="n">
        <v>8</v>
      </c>
      <c r="AE247" t="n">
        <v>8</v>
      </c>
      <c r="AF247" t="n">
        <v>8</v>
      </c>
      <c r="AG247" t="n">
        <v>8</v>
      </c>
      <c r="AH247" t="inlineStr">
        <is>
          <t>В</t>
        </is>
      </c>
      <c r="AI247" t="inlineStr">
        <is>
          <t>В</t>
        </is>
      </c>
      <c r="AJ247" t="n">
        <v>8</v>
      </c>
      <c r="AK247" t="n">
        <v>8</v>
      </c>
      <c r="AL247" t="n">
        <v>8</v>
      </c>
      <c r="AM247" s="9">
        <f>COUNT(H247:AL247)</f>
        <v/>
      </c>
      <c r="AO247" s="9">
        <f>COUNTIF(H247:AL247,"О")</f>
        <v/>
      </c>
      <c r="AP247" s="9">
        <f>COUNTIF(H247:AL247,"От")</f>
        <v/>
      </c>
      <c r="AQ247" s="9">
        <f>COUNTIF(H247:AL247,"Б")</f>
        <v/>
      </c>
      <c r="AR247" s="9">
        <f>COUNTIF(H247:AL247,"Н")</f>
        <v/>
      </c>
      <c r="AT247" s="9">
        <f>SUM(H247:AL247)</f>
        <v/>
      </c>
      <c r="AV247" s="9">
        <f>SUM(H247,I247,J247,K247,L247,M247,N247,O247,T247,U247,AA247,AB247,AH247,AI247)</f>
        <v/>
      </c>
    </row>
    <row r="248">
      <c r="A248" s="9" t="n">
        <v>242</v>
      </c>
      <c r="B248" s="9" t="inlineStr">
        <is>
          <t>Сидоренко Олег Анатольевич</t>
        </is>
      </c>
      <c r="C248" s="9" t="inlineStr">
        <is>
          <t>Дирекция</t>
        </is>
      </c>
      <c r="D248" s="9" t="inlineStr">
        <is>
          <t>Директор</t>
        </is>
      </c>
      <c r="E248" s="9" t="inlineStr">
        <is>
          <t>ИТОГО:</t>
        </is>
      </c>
      <c r="F248" s="9" t="n"/>
      <c r="G248" s="9" t="n"/>
      <c r="H248" s="9" t="n">
        <v>0</v>
      </c>
      <c r="I248" s="9" t="n">
        <v>0</v>
      </c>
      <c r="J248" s="9" t="n">
        <v>0</v>
      </c>
      <c r="K248" s="9" t="n">
        <v>0</v>
      </c>
      <c r="L248" s="9" t="n">
        <v>0</v>
      </c>
      <c r="M248" s="9" t="n">
        <v>0</v>
      </c>
      <c r="N248" s="9" t="n">
        <v>0</v>
      </c>
      <c r="O248" s="9" t="n">
        <v>0</v>
      </c>
      <c r="P248" s="9" t="n">
        <v>8</v>
      </c>
      <c r="Q248" s="9" t="n">
        <v>8</v>
      </c>
      <c r="R248" s="9" t="n">
        <v>8</v>
      </c>
      <c r="S248" s="9" t="n">
        <v>8</v>
      </c>
      <c r="T248" s="9" t="n">
        <v>0</v>
      </c>
      <c r="U248" s="9" t="n">
        <v>0</v>
      </c>
      <c r="V248" s="9" t="n">
        <v>8</v>
      </c>
      <c r="W248" s="9" t="n">
        <v>8</v>
      </c>
      <c r="X248" s="9" t="n">
        <v>8</v>
      </c>
      <c r="Y248" s="9" t="n">
        <v>8</v>
      </c>
      <c r="Z248" s="9" t="n">
        <v>8</v>
      </c>
      <c r="AA248" s="9" t="n">
        <v>0</v>
      </c>
      <c r="AB248" s="9" t="n">
        <v>0</v>
      </c>
      <c r="AC248" s="9" t="n">
        <v>8</v>
      </c>
      <c r="AD248" s="9" t="n">
        <v>8</v>
      </c>
      <c r="AE248" s="9" t="n">
        <v>8</v>
      </c>
      <c r="AF248" s="9" t="n">
        <v>8</v>
      </c>
      <c r="AG248" s="9" t="n">
        <v>8</v>
      </c>
      <c r="AH248" s="9" t="n">
        <v>0</v>
      </c>
      <c r="AI248" s="9" t="n">
        <v>0</v>
      </c>
      <c r="AJ248" s="9" t="n">
        <v>8</v>
      </c>
      <c r="AK248" s="9" t="n">
        <v>8</v>
      </c>
      <c r="AL248" s="9" t="n">
        <v>8</v>
      </c>
      <c r="AM248" s="9">
        <f>COUNT(IF(SUM(H247)&gt;0,1,"FALSE"),IF(SUM(I247)&gt;0,1,"FALSE"),IF(SUM(J247)&gt;0,1,"FALSE"),IF(SUM(K247)&gt;0,1,"FALSE"),IF(SUM(L247)&gt;0,1,"FALSE"),IF(SUM(M247)&gt;0,1,"FALSE"),IF(SUM(N247)&gt;0,1,"FALSE"),IF(SUM(O247)&gt;0,1,"FALSE"),IF(SUM(P247)&gt;0,1,"FALSE"),IF(SUM(Q247)&gt;0,1,"FALSE"),IF(SUM(R247)&gt;0,1,"FALSE"),IF(SUM(S247)&gt;0,1,"FALSE"),IF(SUM(T247)&gt;0,1,"FALSE"),IF(SUM(U247)&gt;0,1,"FALSE"),IF(SUM(V247)&gt;0,1,"FALSE"),IF(SUM(W247)&gt;0,1,"FALSE"),IF(SUM(X247)&gt;0,1,"FALSE"),IF(SUM(Y247)&gt;0,1,"FALSE"),IF(SUM(Z247)&gt;0,1,"FALSE"),IF(SUM(AA247)&gt;0,1,"FALSE"),IF(SUM(AB247)&gt;0,1,"FALSE"),IF(SUM(AC247)&gt;0,1,"FALSE"),IF(SUM(AD247)&gt;0,1,"FALSE"),IF(SUM(AE247)&gt;0,1,"FALSE"),IF(SUM(AF247)&gt;0,1,"FALSE"),IF(SUM(AG247)&gt;0,1,"FALSE"),IF(SUM(AH247)&gt;0,1,"FALSE"),IF(SUM(AI247)&gt;0,1,"FALSE"),IF(SUM(AJ247)&gt;0,1,"FALSE"),IF(SUM(AK247)&gt;0,1,"FALSE"),IF(SUM(AL247)&gt;0,1,"FALSE"))</f>
        <v/>
      </c>
      <c r="AN248" s="9" t="n"/>
      <c r="AO248" s="9">
        <f>MAX(AO247:AO247)</f>
        <v/>
      </c>
      <c r="AP248" s="9">
        <f>MAX(AP247:AP247)</f>
        <v/>
      </c>
      <c r="AQ248" s="9">
        <f>MAX(AQ247:AQ247)</f>
        <v/>
      </c>
      <c r="AR248" s="9">
        <f>MAX(AR247:AR247)</f>
        <v/>
      </c>
      <c r="AS248" s="9">
        <f>SUM(AS247:AS247)</f>
        <v/>
      </c>
      <c r="AT248" s="9">
        <f>SUM(AT247:AT247)</f>
        <v/>
      </c>
      <c r="AU248" s="9">
        <f>SUM(AU247:AU247)</f>
        <v/>
      </c>
      <c r="AV248" s="9">
        <f>SUM(AV247:AV247)</f>
        <v/>
      </c>
      <c r="AW248" s="9">
        <f>SUM(AW247:AW247)</f>
        <v/>
      </c>
    </row>
    <row r="249">
      <c r="A249" t="n">
        <v>243</v>
      </c>
      <c r="B249" t="inlineStr">
        <is>
          <t>Анфилофьева Ирина Дмитриевна</t>
        </is>
      </c>
      <c r="C249" t="inlineStr">
        <is>
          <t>Метрологическая лаборатория</t>
        </is>
      </c>
      <c r="D249" t="inlineStr">
        <is>
          <t>Инженер по метрологии</t>
        </is>
      </c>
      <c r="E249" t="inlineStr">
        <is>
          <t>Общехозяйственный</t>
        </is>
      </c>
      <c r="F249" t="inlineStr">
        <is>
          <t>День</t>
        </is>
      </c>
      <c r="H249" t="inlineStr">
        <is>
          <t>В</t>
        </is>
      </c>
      <c r="I249" t="inlineStr">
        <is>
          <t>В</t>
        </is>
      </c>
      <c r="J249" t="inlineStr">
        <is>
          <t>В</t>
        </is>
      </c>
      <c r="K249" t="inlineStr">
        <is>
          <t>В</t>
        </is>
      </c>
      <c r="L249" t="inlineStr">
        <is>
          <t>В</t>
        </is>
      </c>
      <c r="M249" t="inlineStr">
        <is>
          <t>В</t>
        </is>
      </c>
      <c r="N249" t="inlineStr">
        <is>
          <t>В</t>
        </is>
      </c>
      <c r="O249" t="inlineStr">
        <is>
          <t>В</t>
        </is>
      </c>
      <c r="P249" t="n">
        <v>8</v>
      </c>
      <c r="Q249" t="n">
        <v>8</v>
      </c>
      <c r="R249" t="n">
        <v>8</v>
      </c>
      <c r="S249" t="n">
        <v>8</v>
      </c>
      <c r="T249" t="inlineStr">
        <is>
          <t>В</t>
        </is>
      </c>
      <c r="U249" t="inlineStr">
        <is>
          <t>В</t>
        </is>
      </c>
      <c r="V249" t="n">
        <v>8</v>
      </c>
      <c r="W249" t="n">
        <v>8</v>
      </c>
      <c r="X249" t="n">
        <v>8</v>
      </c>
      <c r="Y249" t="n">
        <v>8</v>
      </c>
      <c r="Z249" t="n">
        <v>8</v>
      </c>
      <c r="AA249" t="inlineStr">
        <is>
          <t>В</t>
        </is>
      </c>
      <c r="AB249" t="inlineStr">
        <is>
          <t>В</t>
        </is>
      </c>
      <c r="AC249" t="n">
        <v>8</v>
      </c>
      <c r="AD249" t="n">
        <v>8</v>
      </c>
      <c r="AE249" t="n">
        <v>8</v>
      </c>
      <c r="AF249" t="n">
        <v>8</v>
      </c>
      <c r="AG249" t="n">
        <v>8</v>
      </c>
      <c r="AH249" t="inlineStr">
        <is>
          <t>В</t>
        </is>
      </c>
      <c r="AI249" t="inlineStr">
        <is>
          <t>В</t>
        </is>
      </c>
      <c r="AJ249" t="n">
        <v>8</v>
      </c>
      <c r="AK249" t="n">
        <v>8</v>
      </c>
      <c r="AL249" t="n">
        <v>8</v>
      </c>
      <c r="AM249" s="9">
        <f>COUNT(H249:AL249)</f>
        <v/>
      </c>
      <c r="AO249" s="9">
        <f>COUNTIF(H249:AL249,"О")</f>
        <v/>
      </c>
      <c r="AP249" s="9">
        <f>COUNTIF(H249:AL249,"От")</f>
        <v/>
      </c>
      <c r="AQ249" s="9">
        <f>COUNTIF(H249:AL249,"Б")</f>
        <v/>
      </c>
      <c r="AR249" s="9">
        <f>COUNTIF(H249:AL249,"Н")</f>
        <v/>
      </c>
      <c r="AT249" s="9">
        <f>SUM(H249:AL249)</f>
        <v/>
      </c>
      <c r="AV249" s="9">
        <f>SUM(H249,I249,J249,K249,L249,M249,N249,O249,T249,U249,AA249,AB249,AH249,AI249)</f>
        <v/>
      </c>
    </row>
    <row r="250">
      <c r="A250" t="n">
        <v>244</v>
      </c>
      <c r="B250" t="inlineStr">
        <is>
          <t>Анфилофьева Ирина Дмитриевна</t>
        </is>
      </c>
      <c r="C250" t="inlineStr">
        <is>
          <t>Метрологическая лаборатория</t>
        </is>
      </c>
      <c r="D250" t="inlineStr">
        <is>
          <t>Инженер по метрологии</t>
        </is>
      </c>
      <c r="E250" t="inlineStr">
        <is>
          <t>Контракт № 539 - Государственное краевое учреждение Центр безопасности дорожного движения Пермского края</t>
        </is>
      </c>
      <c r="F250" t="inlineStr">
        <is>
          <t>День</t>
        </is>
      </c>
      <c r="AM250" s="9">
        <f>COUNT(H250:AL250)</f>
        <v/>
      </c>
      <c r="AT250" s="9">
        <f>SUM(H250:AL250)</f>
        <v/>
      </c>
      <c r="AV250" s="9">
        <f>SUM(H250,I250,J250,K250,L250,M250,N250,O250,T250,U250,AA250,AB250,AH250,AI250)</f>
        <v/>
      </c>
    </row>
    <row r="251">
      <c r="A251" t="n">
        <v>245</v>
      </c>
      <c r="B251" t="inlineStr">
        <is>
          <t>Анфилофьева Ирина Дмитриевна</t>
        </is>
      </c>
      <c r="C251" t="inlineStr">
        <is>
          <t>Метрологическая лаборатория</t>
        </is>
      </c>
      <c r="D251" t="inlineStr">
        <is>
          <t>Инженер по метрологии</t>
        </is>
      </c>
      <c r="E251" t="inlineStr">
        <is>
          <t>Контракт № 478 - НОВАПОРТ Трейдинг ООО</t>
        </is>
      </c>
      <c r="F251" t="inlineStr">
        <is>
          <t>День</t>
        </is>
      </c>
      <c r="AM251" s="9">
        <f>COUNT(H251:AL251)</f>
        <v/>
      </c>
      <c r="AT251" s="9">
        <f>SUM(H251:AL251)</f>
        <v/>
      </c>
      <c r="AV251" s="9">
        <f>SUM(H251,I251,J251,K251,L251,M251,N251,O251,T251,U251,AA251,AB251,AH251,AI251)</f>
        <v/>
      </c>
    </row>
    <row r="252">
      <c r="A252" t="n">
        <v>246</v>
      </c>
      <c r="B252" t="inlineStr">
        <is>
          <t>Анфилофьева Ирина Дмитриевна</t>
        </is>
      </c>
      <c r="C252" t="inlineStr">
        <is>
          <t>Метрологическая лаборатория</t>
        </is>
      </c>
      <c r="D252" t="inlineStr">
        <is>
          <t>Инженер по метрологии</t>
        </is>
      </c>
      <c r="E252" t="inlineStr">
        <is>
          <t>Контракт № 494 - КГКУ «Алтайавтодор»</t>
        </is>
      </c>
      <c r="F252" t="inlineStr">
        <is>
          <t>День</t>
        </is>
      </c>
      <c r="AM252" s="9">
        <f>COUNT(H252:AL252)</f>
        <v/>
      </c>
      <c r="AT252" s="9">
        <f>SUM(H252:AL252)</f>
        <v/>
      </c>
      <c r="AV252" s="9">
        <f>SUM(H252,I252,J252,K252,L252,M252,N252,O252,T252,U252,AA252,AB252,AH252,AI252)</f>
        <v/>
      </c>
    </row>
    <row r="253">
      <c r="A253" s="9" t="n">
        <v>247</v>
      </c>
      <c r="B253" s="9" t="inlineStr">
        <is>
          <t>Анфилофьева Ирина Дмитриевна</t>
        </is>
      </c>
      <c r="C253" s="9" t="inlineStr">
        <is>
          <t>Метрологическая лаборатория</t>
        </is>
      </c>
      <c r="D253" s="9" t="inlineStr">
        <is>
          <t>Инженер по метрологии</t>
        </is>
      </c>
      <c r="E253" s="9" t="inlineStr">
        <is>
          <t>ИТОГО:</t>
        </is>
      </c>
      <c r="F253" s="9" t="n"/>
      <c r="G253" s="9" t="n"/>
      <c r="H253" s="9" t="n">
        <v>0</v>
      </c>
      <c r="I253" s="9" t="n">
        <v>0</v>
      </c>
      <c r="J253" s="9" t="n">
        <v>0</v>
      </c>
      <c r="K253" s="9" t="n">
        <v>0</v>
      </c>
      <c r="L253" s="9" t="n">
        <v>0</v>
      </c>
      <c r="M253" s="9" t="n">
        <v>0</v>
      </c>
      <c r="N253" s="9" t="n">
        <v>0</v>
      </c>
      <c r="O253" s="9" t="n">
        <v>0</v>
      </c>
      <c r="P253" s="9" t="n">
        <v>8</v>
      </c>
      <c r="Q253" s="9" t="n">
        <v>8</v>
      </c>
      <c r="R253" s="9" t="n">
        <v>8</v>
      </c>
      <c r="S253" s="9" t="n">
        <v>8</v>
      </c>
      <c r="T253" s="9" t="n">
        <v>0</v>
      </c>
      <c r="U253" s="9" t="n">
        <v>0</v>
      </c>
      <c r="V253" s="9" t="n">
        <v>8</v>
      </c>
      <c r="W253" s="9" t="n">
        <v>8</v>
      </c>
      <c r="X253" s="9" t="n">
        <v>8</v>
      </c>
      <c r="Y253" s="9" t="n">
        <v>8</v>
      </c>
      <c r="Z253" s="9" t="n">
        <v>8</v>
      </c>
      <c r="AA253" s="9" t="n">
        <v>0</v>
      </c>
      <c r="AB253" s="9" t="n">
        <v>0</v>
      </c>
      <c r="AC253" s="9" t="n">
        <v>8</v>
      </c>
      <c r="AD253" s="9" t="n">
        <v>8</v>
      </c>
      <c r="AE253" s="9" t="n">
        <v>8</v>
      </c>
      <c r="AF253" s="9" t="n">
        <v>8</v>
      </c>
      <c r="AG253" s="9" t="n">
        <v>8</v>
      </c>
      <c r="AH253" s="9" t="n">
        <v>0</v>
      </c>
      <c r="AI253" s="9" t="n">
        <v>0</v>
      </c>
      <c r="AJ253" s="9" t="n">
        <v>8</v>
      </c>
      <c r="AK253" s="9" t="n">
        <v>8</v>
      </c>
      <c r="AL253" s="9" t="n">
        <v>8</v>
      </c>
      <c r="AM253" s="9">
        <f>COUNT(IF(SUM(H252,H251,H249,H250)&gt;0,1,"FALSE"),IF(SUM(I249,I251,I250,I252)&gt;0,1,"FALSE"),IF(SUM(J250,J249,J252,J251)&gt;0,1,"FALSE"),IF(SUM(K250,K252,K251,K249)&gt;0,1,"FALSE"),IF(SUM(L249,L251,L252,L250)&gt;0,1,"FALSE"),IF(SUM(M251,M250,M249,M252)&gt;0,1,"FALSE"),IF(SUM(N249,N252,N251,N250)&gt;0,1,"FALSE"),IF(SUM(O252,O249,O250,O251)&gt;0,1,"FALSE"),IF(SUM(P252,P249,P251,P250)&gt;0,1,"FALSE"),IF(SUM(Q252,Q250,Q249,Q251)&gt;0,1,"FALSE"),IF(SUM(R252,R249,R251,R250)&gt;0,1,"FALSE"),IF(SUM(S251,S252,S249,S250)&gt;0,1,"FALSE"),IF(SUM(T251,T249,T252,T250)&gt;0,1,"FALSE"),IF(SUM(U250,U249,U251,U252)&gt;0,1,"FALSE"),IF(SUM(V252,V249,V251,V250)&gt;0,1,"FALSE"),IF(SUM(W249,W250,W251,W252)&gt;0,1,"FALSE"),IF(SUM(X251,X250,X249,X252)&gt;0,1,"FALSE"),IF(SUM(Y252,Y249,Y251,Y250)&gt;0,1,"FALSE"),IF(SUM(Z252,Z249,Z250,Z251)&gt;0,1,"FALSE"),IF(SUM(AA249,AA252,AA251,AA250)&gt;0,1,"FALSE"),IF(SUM(AB251,AB252,AB250,AB249)&gt;0,1,"FALSE"),IF(SUM(AC249,AC250,AC251,AC252)&gt;0,1,"FALSE"),IF(SUM(AD251,AD249,AD252,AD250)&gt;0,1,"FALSE"),IF(SUM(AE252,AE250,AE251,AE249)&gt;0,1,"FALSE"),IF(SUM(AF252,AF249,AF251,AF250)&gt;0,1,"FALSE"),IF(SUM(AG252,AG251,AG250,AG249)&gt;0,1,"FALSE"),IF(SUM(AH251,AH250,AH252,AH249)&gt;0,1,"FALSE"),IF(SUM(AI252,AI250,AI249,AI251)&gt;0,1,"FALSE"),IF(SUM(AJ249,AJ251,AJ250,AJ252)&gt;0,1,"FALSE"),IF(SUM(AK249,AK251,AK252,AK250)&gt;0,1,"FALSE"),IF(SUM(AL249,AL252,AL251,AL250)&gt;0,1,"FALSE"))</f>
        <v/>
      </c>
      <c r="AN253" s="9" t="n"/>
      <c r="AO253" s="9">
        <f>MAX(AO249:AO252)</f>
        <v/>
      </c>
      <c r="AP253" s="9">
        <f>MAX(AP249:AP252)</f>
        <v/>
      </c>
      <c r="AQ253" s="9">
        <f>MAX(AQ249:AQ252)</f>
        <v/>
      </c>
      <c r="AR253" s="9">
        <f>MAX(AR249:AR252)</f>
        <v/>
      </c>
      <c r="AS253" s="9">
        <f>SUM(AS249:AS252)</f>
        <v/>
      </c>
      <c r="AT253" s="9">
        <f>SUM(AT249:AT252)</f>
        <v/>
      </c>
      <c r="AU253" s="9">
        <f>SUM(AU249:AU252)</f>
        <v/>
      </c>
      <c r="AV253" s="9">
        <f>SUM(AV249:AV252)</f>
        <v/>
      </c>
      <c r="AW253" s="9">
        <f>SUM(AW249:AW252)</f>
        <v/>
      </c>
    </row>
    <row r="254">
      <c r="A254" t="n">
        <v>248</v>
      </c>
      <c r="B254" t="inlineStr">
        <is>
          <t>Грибенщиков Сергей Геннадьевич</t>
        </is>
      </c>
      <c r="C254" t="inlineStr">
        <is>
          <t>Метрологическая лаборатория</t>
        </is>
      </c>
      <c r="D254" t="inlineStr">
        <is>
          <t>Заместитель начальника лаборатории</t>
        </is>
      </c>
      <c r="E254" t="inlineStr">
        <is>
          <t>Общехозяйственный</t>
        </is>
      </c>
      <c r="F254" t="inlineStr">
        <is>
          <t>День</t>
        </is>
      </c>
      <c r="H254" t="inlineStr">
        <is>
          <t>В</t>
        </is>
      </c>
      <c r="I254" t="inlineStr">
        <is>
          <t>В</t>
        </is>
      </c>
      <c r="J254" t="inlineStr">
        <is>
          <t>В</t>
        </is>
      </c>
      <c r="K254" t="inlineStr">
        <is>
          <t>В</t>
        </is>
      </c>
      <c r="L254" t="inlineStr">
        <is>
          <t>В</t>
        </is>
      </c>
      <c r="M254" t="inlineStr">
        <is>
          <t>В</t>
        </is>
      </c>
      <c r="N254" t="inlineStr">
        <is>
          <t>В</t>
        </is>
      </c>
      <c r="O254" t="inlineStr">
        <is>
          <t>В</t>
        </is>
      </c>
      <c r="P254" t="n">
        <v>8</v>
      </c>
      <c r="Q254" t="n">
        <v>8</v>
      </c>
      <c r="R254" t="n">
        <v>8</v>
      </c>
      <c r="S254" t="n">
        <v>8</v>
      </c>
      <c r="T254" t="inlineStr">
        <is>
          <t>В</t>
        </is>
      </c>
      <c r="U254" t="inlineStr">
        <is>
          <t>В</t>
        </is>
      </c>
      <c r="V254" t="n">
        <v>8</v>
      </c>
      <c r="W254" t="n">
        <v>8</v>
      </c>
      <c r="X254" t="n">
        <v>8</v>
      </c>
      <c r="Y254" t="n">
        <v>8</v>
      </c>
      <c r="Z254" t="n">
        <v>8</v>
      </c>
      <c r="AA254" t="inlineStr">
        <is>
          <t>В</t>
        </is>
      </c>
      <c r="AB254" t="inlineStr">
        <is>
          <t>В</t>
        </is>
      </c>
      <c r="AC254" t="n">
        <v>8</v>
      </c>
      <c r="AD254" t="n">
        <v>8</v>
      </c>
      <c r="AE254" t="n">
        <v>8</v>
      </c>
      <c r="AF254" t="n">
        <v>8</v>
      </c>
      <c r="AG254" t="n">
        <v>8</v>
      </c>
      <c r="AH254" t="inlineStr">
        <is>
          <t>В</t>
        </is>
      </c>
      <c r="AI254" t="inlineStr">
        <is>
          <t>В</t>
        </is>
      </c>
      <c r="AJ254" t="n">
        <v>8</v>
      </c>
      <c r="AK254" t="n">
        <v>8</v>
      </c>
      <c r="AL254" t="n">
        <v>8</v>
      </c>
      <c r="AM254" s="9">
        <f>COUNT(H254:AL254)</f>
        <v/>
      </c>
      <c r="AO254" s="9">
        <f>COUNTIF(H254:AL254,"О")</f>
        <v/>
      </c>
      <c r="AP254" s="9">
        <f>COUNTIF(H254:AL254,"От")</f>
        <v/>
      </c>
      <c r="AQ254" s="9">
        <f>COUNTIF(H254:AL254,"Б")</f>
        <v/>
      </c>
      <c r="AR254" s="9">
        <f>COUNTIF(H254:AL254,"Н")</f>
        <v/>
      </c>
      <c r="AT254" s="9">
        <f>SUM(H254:AL254)</f>
        <v/>
      </c>
      <c r="AV254" s="9">
        <f>SUM(H254,I254,J254,K254,L254,M254,N254,O254,T254,U254,AA254,AB254,AH254,AI254)</f>
        <v/>
      </c>
    </row>
    <row r="255">
      <c r="A255" t="n">
        <v>249</v>
      </c>
      <c r="B255" t="inlineStr">
        <is>
          <t>Грибенщиков Сергей Геннадьевич</t>
        </is>
      </c>
      <c r="C255" t="inlineStr">
        <is>
          <t>Метрологическая лаборатория</t>
        </is>
      </c>
      <c r="D255" t="inlineStr">
        <is>
          <t>Заместитель начальника лаборатории</t>
        </is>
      </c>
      <c r="E255" t="inlineStr">
        <is>
          <t>Контракт № 539 - Государственное краевое учреждение Центр безопасности дорожного движения Пермского края</t>
        </is>
      </c>
      <c r="F255" t="inlineStr">
        <is>
          <t>День</t>
        </is>
      </c>
      <c r="AM255" s="9">
        <f>COUNT(H255:AL255)</f>
        <v/>
      </c>
      <c r="AT255" s="9">
        <f>SUM(H255:AL255)</f>
        <v/>
      </c>
      <c r="AV255" s="9">
        <f>SUM(H255,I255,J255,K255,L255,M255,N255,O255,T255,U255,AA255,AB255,AH255,AI255)</f>
        <v/>
      </c>
    </row>
    <row r="256">
      <c r="A256" t="n">
        <v>250</v>
      </c>
      <c r="B256" t="inlineStr">
        <is>
          <t>Грибенщиков Сергей Геннадьевич</t>
        </is>
      </c>
      <c r="C256" t="inlineStr">
        <is>
          <t>Метрологическая лаборатория</t>
        </is>
      </c>
      <c r="D256" t="inlineStr">
        <is>
          <t>Заместитель начальника лаборатории</t>
        </is>
      </c>
      <c r="E256" t="inlineStr">
        <is>
          <t>Контракт № 478 - НОВАПОРТ Трейдинг ООО</t>
        </is>
      </c>
      <c r="F256" t="inlineStr">
        <is>
          <t>День</t>
        </is>
      </c>
      <c r="AM256" s="9">
        <f>COUNT(H256:AL256)</f>
        <v/>
      </c>
      <c r="AT256" s="9">
        <f>SUM(H256:AL256)</f>
        <v/>
      </c>
      <c r="AV256" s="9">
        <f>SUM(H256,I256,J256,K256,L256,M256,N256,O256,T256,U256,AA256,AB256,AH256,AI256)</f>
        <v/>
      </c>
    </row>
    <row r="257">
      <c r="A257" t="n">
        <v>251</v>
      </c>
      <c r="B257" t="inlineStr">
        <is>
          <t>Грибенщиков Сергей Геннадьевич</t>
        </is>
      </c>
      <c r="C257" t="inlineStr">
        <is>
          <t>Метрологическая лаборатория</t>
        </is>
      </c>
      <c r="D257" t="inlineStr">
        <is>
          <t>Заместитель начальника лаборатории</t>
        </is>
      </c>
      <c r="E257" t="inlineStr">
        <is>
          <t>Контракт № 494 - КГКУ «Алтайавтодор»</t>
        </is>
      </c>
      <c r="F257" t="inlineStr">
        <is>
          <t>День</t>
        </is>
      </c>
      <c r="AM257" s="9">
        <f>COUNT(H257:AL257)</f>
        <v/>
      </c>
      <c r="AT257" s="9">
        <f>SUM(H257:AL257)</f>
        <v/>
      </c>
      <c r="AV257" s="9">
        <f>SUM(H257,I257,J257,K257,L257,M257,N257,O257,T257,U257,AA257,AB257,AH257,AI257)</f>
        <v/>
      </c>
    </row>
    <row r="258">
      <c r="A258" s="9" t="n">
        <v>252</v>
      </c>
      <c r="B258" s="9" t="inlineStr">
        <is>
          <t>Грибенщиков Сергей Геннадьевич</t>
        </is>
      </c>
      <c r="C258" s="9" t="inlineStr">
        <is>
          <t>Метрологическая лаборатория</t>
        </is>
      </c>
      <c r="D258" s="9" t="inlineStr">
        <is>
          <t>Заместитель начальника лаборатории</t>
        </is>
      </c>
      <c r="E258" s="9" t="inlineStr">
        <is>
          <t>ИТОГО:</t>
        </is>
      </c>
      <c r="F258" s="9" t="n"/>
      <c r="G258" s="9" t="n"/>
      <c r="H258" s="9" t="n">
        <v>0</v>
      </c>
      <c r="I258" s="9" t="n">
        <v>0</v>
      </c>
      <c r="J258" s="9" t="n">
        <v>0</v>
      </c>
      <c r="K258" s="9" t="n">
        <v>0</v>
      </c>
      <c r="L258" s="9" t="n">
        <v>0</v>
      </c>
      <c r="M258" s="9" t="n">
        <v>0</v>
      </c>
      <c r="N258" s="9" t="n">
        <v>0</v>
      </c>
      <c r="O258" s="9" t="n">
        <v>0</v>
      </c>
      <c r="P258" s="9" t="n">
        <v>8</v>
      </c>
      <c r="Q258" s="9" t="n">
        <v>8</v>
      </c>
      <c r="R258" s="9" t="n">
        <v>8</v>
      </c>
      <c r="S258" s="9" t="n">
        <v>8</v>
      </c>
      <c r="T258" s="9" t="n">
        <v>0</v>
      </c>
      <c r="U258" s="9" t="n">
        <v>0</v>
      </c>
      <c r="V258" s="9" t="n">
        <v>8</v>
      </c>
      <c r="W258" s="9" t="n">
        <v>8</v>
      </c>
      <c r="X258" s="9" t="n">
        <v>8</v>
      </c>
      <c r="Y258" s="9" t="n">
        <v>8</v>
      </c>
      <c r="Z258" s="9" t="n">
        <v>8</v>
      </c>
      <c r="AA258" s="9" t="n">
        <v>0</v>
      </c>
      <c r="AB258" s="9" t="n">
        <v>0</v>
      </c>
      <c r="AC258" s="9" t="n">
        <v>8</v>
      </c>
      <c r="AD258" s="9" t="n">
        <v>8</v>
      </c>
      <c r="AE258" s="9" t="n">
        <v>8</v>
      </c>
      <c r="AF258" s="9" t="n">
        <v>8</v>
      </c>
      <c r="AG258" s="9" t="n">
        <v>8</v>
      </c>
      <c r="AH258" s="9" t="n">
        <v>0</v>
      </c>
      <c r="AI258" s="9" t="n">
        <v>0</v>
      </c>
      <c r="AJ258" s="9" t="n">
        <v>8</v>
      </c>
      <c r="AK258" s="9" t="n">
        <v>8</v>
      </c>
      <c r="AL258" s="9" t="n">
        <v>8</v>
      </c>
      <c r="AM258" s="9">
        <f>COUNT(IF(SUM(H256,H254,H255,H257)&gt;0,1,"FALSE"),IF(SUM(I254,I256,I257,I255)&gt;0,1,"FALSE"),IF(SUM(J255,J257,J254,J256)&gt;0,1,"FALSE"),IF(SUM(K257,K254,K256,K255)&gt;0,1,"FALSE"),IF(SUM(L257,L255,L254,L256)&gt;0,1,"FALSE"),IF(SUM(M256,M255,M254,M257)&gt;0,1,"FALSE"),IF(SUM(N254,N256,N257,N255)&gt;0,1,"FALSE"),IF(SUM(O254,O256,O257,O255)&gt;0,1,"FALSE"),IF(SUM(P254,P255,P256,P257)&gt;0,1,"FALSE"),IF(SUM(Q256,Q255,Q257,Q254)&gt;0,1,"FALSE"),IF(SUM(R256,R257,R254,R255)&gt;0,1,"FALSE"),IF(SUM(S255,S257,S256,S254)&gt;0,1,"FALSE"),IF(SUM(T256,T254,T255,T257)&gt;0,1,"FALSE"),IF(SUM(U255,U257,U256,U254)&gt;0,1,"FALSE"),IF(SUM(V256,V254,V255,V257)&gt;0,1,"FALSE"),IF(SUM(W257,W255,W256,W254)&gt;0,1,"FALSE"),IF(SUM(X256,X254,X255,X257)&gt;0,1,"FALSE"),IF(SUM(Y255,Y256,Y257,Y254)&gt;0,1,"FALSE"),IF(SUM(Z254,Z257,Z256,Z255)&gt;0,1,"FALSE"),IF(SUM(AA256,AA255,AA257,AA254)&gt;0,1,"FALSE"),IF(SUM(AB255,AB256,AB254,AB257)&gt;0,1,"FALSE"),IF(SUM(AC254,AC255,AC256,AC257)&gt;0,1,"FALSE"),IF(SUM(AD254,AD256,AD257,AD255)&gt;0,1,"FALSE"),IF(SUM(AE255,AE254,AE256,AE257)&gt;0,1,"FALSE"),IF(SUM(AF254,AF255,AF256,AF257)&gt;0,1,"FALSE"),IF(SUM(AG254,AG257,AG256,AG255)&gt;0,1,"FALSE"),IF(SUM(AH255,AH256,AH254,AH257)&gt;0,1,"FALSE"),IF(SUM(AI256,AI257,AI255,AI254)&gt;0,1,"FALSE"),IF(SUM(AJ256,AJ257,AJ254,AJ255)&gt;0,1,"FALSE"),IF(SUM(AK255,AK257,AK254,AK256)&gt;0,1,"FALSE"),IF(SUM(AL254,AL255,AL257,AL256)&gt;0,1,"FALSE"))</f>
        <v/>
      </c>
      <c r="AN258" s="9" t="n"/>
      <c r="AO258" s="9">
        <f>MAX(AO254:AO257)</f>
        <v/>
      </c>
      <c r="AP258" s="9">
        <f>MAX(AP254:AP257)</f>
        <v/>
      </c>
      <c r="AQ258" s="9">
        <f>MAX(AQ254:AQ257)</f>
        <v/>
      </c>
      <c r="AR258" s="9">
        <f>MAX(AR254:AR257)</f>
        <v/>
      </c>
      <c r="AS258" s="9">
        <f>SUM(AS254:AS257)</f>
        <v/>
      </c>
      <c r="AT258" s="9">
        <f>SUM(AT254:AT257)</f>
        <v/>
      </c>
      <c r="AU258" s="9">
        <f>SUM(AU254:AU257)</f>
        <v/>
      </c>
      <c r="AV258" s="9">
        <f>SUM(AV254:AV257)</f>
        <v/>
      </c>
      <c r="AW258" s="9">
        <f>SUM(AW254:AW257)</f>
        <v/>
      </c>
    </row>
    <row r="259" ht="15.75" customHeight="1" s="1">
      <c r="A259" t="n">
        <v>253</v>
      </c>
      <c r="B259" t="inlineStr">
        <is>
          <t>Коуров Александр Сергеевич</t>
        </is>
      </c>
      <c r="C259" t="inlineStr">
        <is>
          <t>Метрологическая лаборатория</t>
        </is>
      </c>
      <c r="D259" t="inlineStr">
        <is>
          <t>Инженер по метрологии</t>
        </is>
      </c>
      <c r="E259" t="inlineStr">
        <is>
          <t>Общехозяйственный</t>
        </is>
      </c>
      <c r="F259" t="inlineStr">
        <is>
          <t>День</t>
        </is>
      </c>
      <c r="H259" t="inlineStr">
        <is>
          <t>В</t>
        </is>
      </c>
      <c r="I259" t="inlineStr">
        <is>
          <t>В</t>
        </is>
      </c>
      <c r="J259" t="inlineStr">
        <is>
          <t>В</t>
        </is>
      </c>
      <c r="K259" t="inlineStr">
        <is>
          <t>В</t>
        </is>
      </c>
      <c r="L259" t="inlineStr">
        <is>
          <t>В</t>
        </is>
      </c>
      <c r="M259" t="inlineStr">
        <is>
          <t>В</t>
        </is>
      </c>
      <c r="N259" t="inlineStr">
        <is>
          <t>В</t>
        </is>
      </c>
      <c r="O259" t="inlineStr">
        <is>
          <t>В</t>
        </is>
      </c>
      <c r="P259" t="n">
        <v>8</v>
      </c>
      <c r="Q259" t="n">
        <v>8</v>
      </c>
      <c r="R259" t="n">
        <v>8</v>
      </c>
      <c r="S259" t="n">
        <v>8</v>
      </c>
      <c r="T259" t="inlineStr">
        <is>
          <t>В</t>
        </is>
      </c>
      <c r="U259" t="inlineStr">
        <is>
          <t>В</t>
        </is>
      </c>
      <c r="V259" t="n">
        <v>8</v>
      </c>
      <c r="W259" t="n">
        <v>8</v>
      </c>
      <c r="X259" t="n">
        <v>8</v>
      </c>
      <c r="Y259" t="n">
        <v>8</v>
      </c>
      <c r="Z259" s="11" t="inlineStr">
        <is>
          <t>О</t>
        </is>
      </c>
      <c r="AA259" t="inlineStr">
        <is>
          <t>В</t>
        </is>
      </c>
      <c r="AB259" t="inlineStr">
        <is>
          <t>В</t>
        </is>
      </c>
      <c r="AC259" t="n">
        <v>8</v>
      </c>
      <c r="AD259" t="n">
        <v>8</v>
      </c>
      <c r="AE259" t="n">
        <v>8</v>
      </c>
      <c r="AF259" t="n">
        <v>8</v>
      </c>
      <c r="AG259" t="n">
        <v>8</v>
      </c>
      <c r="AH259" t="inlineStr">
        <is>
          <t>В</t>
        </is>
      </c>
      <c r="AI259" t="inlineStr">
        <is>
          <t>В</t>
        </is>
      </c>
      <c r="AJ259" t="n">
        <v>8</v>
      </c>
      <c r="AK259" t="n">
        <v>8</v>
      </c>
      <c r="AL259" t="n">
        <v>8</v>
      </c>
      <c r="AM259" s="9">
        <f>COUNT(H259:AL259)</f>
        <v/>
      </c>
      <c r="AO259" s="9">
        <f>COUNTIF(H259:AL259,"О")</f>
        <v/>
      </c>
      <c r="AP259" s="9">
        <f>COUNTIF(H259:AL259,"От")</f>
        <v/>
      </c>
      <c r="AQ259" s="9">
        <f>COUNTIF(H259:AL259,"Б")</f>
        <v/>
      </c>
      <c r="AR259" s="9">
        <f>COUNTIF(H259:AL259,"Н")</f>
        <v/>
      </c>
      <c r="AT259" s="9">
        <f>SUM(H259:AL259)</f>
        <v/>
      </c>
      <c r="AV259" s="9">
        <f>SUM(H259,I259,J259,K259,L259,M259,N259,O259,T259,U259,AA259,AB259,AH259,AI259)</f>
        <v/>
      </c>
    </row>
    <row r="260">
      <c r="A260" t="n">
        <v>254</v>
      </c>
      <c r="B260" t="inlineStr">
        <is>
          <t>Коуров Александр Сергеевич</t>
        </is>
      </c>
      <c r="C260" t="inlineStr">
        <is>
          <t>Метрологическая лаборатория</t>
        </is>
      </c>
      <c r="D260" t="inlineStr">
        <is>
          <t>Инженер по метрологии</t>
        </is>
      </c>
      <c r="E260" t="inlineStr">
        <is>
          <t>Контракт № 539 - Государственное краевое учреждение Центр безопасности дорожного движения Пермского края</t>
        </is>
      </c>
      <c r="F260" t="inlineStr">
        <is>
          <t>День</t>
        </is>
      </c>
      <c r="AM260" s="9">
        <f>COUNT(H260:AL260)</f>
        <v/>
      </c>
      <c r="AT260" s="9">
        <f>SUM(H260:AL260)</f>
        <v/>
      </c>
      <c r="AV260" s="9">
        <f>SUM(H260,I260,J260,K260,L260,M260,N260,O260,T260,U260,AA260,AB260,AH260,AI260)</f>
        <v/>
      </c>
    </row>
    <row r="261">
      <c r="A261" t="n">
        <v>255</v>
      </c>
      <c r="B261" t="inlineStr">
        <is>
          <t>Коуров Александр Сергеевич</t>
        </is>
      </c>
      <c r="C261" t="inlineStr">
        <is>
          <t>Метрологическая лаборатория</t>
        </is>
      </c>
      <c r="D261" t="inlineStr">
        <is>
          <t>Инженер по метрологии</t>
        </is>
      </c>
      <c r="E261" t="inlineStr">
        <is>
          <t>Контракт № 478 - НОВАПОРТ Трейдинг ООО</t>
        </is>
      </c>
      <c r="F261" t="inlineStr">
        <is>
          <t>День</t>
        </is>
      </c>
      <c r="AM261" s="9">
        <f>COUNT(H261:AL261)</f>
        <v/>
      </c>
      <c r="AT261" s="9">
        <f>SUM(H261:AL261)</f>
        <v/>
      </c>
      <c r="AV261" s="9">
        <f>SUM(H261,I261,J261,K261,L261,M261,N261,O261,T261,U261,AA261,AB261,AH261,AI261)</f>
        <v/>
      </c>
    </row>
    <row r="262">
      <c r="A262" t="n">
        <v>256</v>
      </c>
      <c r="B262" t="inlineStr">
        <is>
          <t>Коуров Александр Сергеевич</t>
        </is>
      </c>
      <c r="C262" t="inlineStr">
        <is>
          <t>Метрологическая лаборатория</t>
        </is>
      </c>
      <c r="D262" t="inlineStr">
        <is>
          <t>Инженер по метрологии</t>
        </is>
      </c>
      <c r="E262" t="inlineStr">
        <is>
          <t>Контракт № 494 - КГКУ «Алтайавтодор»</t>
        </is>
      </c>
      <c r="F262" t="inlineStr">
        <is>
          <t>День</t>
        </is>
      </c>
      <c r="AM262" s="9">
        <f>COUNT(H262:AL262)</f>
        <v/>
      </c>
      <c r="AT262" s="9">
        <f>SUM(H262:AL262)</f>
        <v/>
      </c>
      <c r="AV262" s="9">
        <f>SUM(H262,I262,J262,K262,L262,M262,N262,O262,T262,U262,AA262,AB262,AH262,AI262)</f>
        <v/>
      </c>
    </row>
    <row r="263">
      <c r="A263" s="9" t="n">
        <v>257</v>
      </c>
      <c r="B263" s="9" t="inlineStr">
        <is>
          <t>Коуров Александр Сергеевич</t>
        </is>
      </c>
      <c r="C263" s="9" t="inlineStr">
        <is>
          <t>Метрологическая лаборатория</t>
        </is>
      </c>
      <c r="D263" s="9" t="inlineStr">
        <is>
          <t>Инженер по метрологии</t>
        </is>
      </c>
      <c r="E263" s="9" t="inlineStr">
        <is>
          <t>ИТОГО:</t>
        </is>
      </c>
      <c r="F263" s="9" t="n"/>
      <c r="G263" s="9" t="n"/>
      <c r="H263" s="9" t="n">
        <v>0</v>
      </c>
      <c r="I263" s="9" t="n">
        <v>0</v>
      </c>
      <c r="J263" s="9" t="n">
        <v>0</v>
      </c>
      <c r="K263" s="9" t="n">
        <v>0</v>
      </c>
      <c r="L263" s="9" t="n">
        <v>0</v>
      </c>
      <c r="M263" s="9" t="n">
        <v>0</v>
      </c>
      <c r="N263" s="9" t="n">
        <v>0</v>
      </c>
      <c r="O263" s="9" t="n">
        <v>0</v>
      </c>
      <c r="P263" s="9" t="n">
        <v>8</v>
      </c>
      <c r="Q263" s="9" t="n">
        <v>8</v>
      </c>
      <c r="R263" s="9" t="n">
        <v>8</v>
      </c>
      <c r="S263" s="9" t="n">
        <v>8</v>
      </c>
      <c r="T263" s="9" t="n">
        <v>0</v>
      </c>
      <c r="U263" s="9" t="n">
        <v>0</v>
      </c>
      <c r="V263" s="9" t="n">
        <v>8</v>
      </c>
      <c r="W263" s="9" t="n">
        <v>8</v>
      </c>
      <c r="X263" s="9" t="n">
        <v>8</v>
      </c>
      <c r="Y263" s="9" t="n">
        <v>8</v>
      </c>
      <c r="Z263" s="9" t="n">
        <v>0</v>
      </c>
      <c r="AA263" s="9" t="n">
        <v>0</v>
      </c>
      <c r="AB263" s="9" t="n">
        <v>0</v>
      </c>
      <c r="AC263" s="9" t="n">
        <v>8</v>
      </c>
      <c r="AD263" s="9" t="n">
        <v>8</v>
      </c>
      <c r="AE263" s="9" t="n">
        <v>8</v>
      </c>
      <c r="AF263" s="9" t="n">
        <v>8</v>
      </c>
      <c r="AG263" s="9" t="n">
        <v>8</v>
      </c>
      <c r="AH263" s="9" t="n">
        <v>0</v>
      </c>
      <c r="AI263" s="9" t="n">
        <v>0</v>
      </c>
      <c r="AJ263" s="9" t="n">
        <v>8</v>
      </c>
      <c r="AK263" s="9" t="n">
        <v>8</v>
      </c>
      <c r="AL263" s="9" t="n">
        <v>8</v>
      </c>
      <c r="AM263" s="9">
        <f>COUNT(IF(SUM(H260,H262,H259,H261)&gt;0,1,"FALSE"),IF(SUM(I260,I259,I262,I261)&gt;0,1,"FALSE"),IF(SUM(J262,J261,J259,J260)&gt;0,1,"FALSE"),IF(SUM(K261,K262,K259,K260)&gt;0,1,"FALSE"),IF(SUM(L260,L261,L259,L262)&gt;0,1,"FALSE"),IF(SUM(M259,M261,M262,M260)&gt;0,1,"FALSE"),IF(SUM(N262,N261,N260,N259)&gt;0,1,"FALSE"),IF(SUM(O259,O260,O261,O262)&gt;0,1,"FALSE"),IF(SUM(P259,P261,P260,P262)&gt;0,1,"FALSE"),IF(SUM(Q262,Q260,Q261,Q259)&gt;0,1,"FALSE"),IF(SUM(R261,R259,R260,R262)&gt;0,1,"FALSE"),IF(SUM(S261,S260,S259,S262)&gt;0,1,"FALSE"),IF(SUM(T260,T259,T261,T262)&gt;0,1,"FALSE"),IF(SUM(U259,U261,U260,U262)&gt;0,1,"FALSE"),IF(SUM(V259,V262,V260,V261)&gt;0,1,"FALSE"),IF(SUM(W260,W262,W259,W261)&gt;0,1,"FALSE"),IF(SUM(X261,X262,X259,X260)&gt;0,1,"FALSE"),IF(SUM(Y260,Y262,Y261,Y259)&gt;0,1,"FALSE"),IF(SUM(Z259)&gt;0,1,"FALSE"),IF(SUM(AA261,AA260,AA262,AA259)&gt;0,1,"FALSE"),IF(SUM(AB259,AB261,AB262,AB260)&gt;0,1,"FALSE"),IF(SUM(AC261,AC259,AC262,AC260)&gt;0,1,"FALSE"),IF(SUM(AD260,AD259,AD261,AD262)&gt;0,1,"FALSE"),IF(SUM(AE260,AE259,AE261,AE262)&gt;0,1,"FALSE"),IF(SUM(AF260,AF262,AF259,AF261)&gt;0,1,"FALSE"),IF(SUM(AG262,AG261,AG260,AG259)&gt;0,1,"FALSE"),IF(SUM(AH261,AH260,AH259,AH262)&gt;0,1,"FALSE"),IF(SUM(AI260,AI259,AI261,AI262)&gt;0,1,"FALSE"),IF(SUM(AJ261,AJ259,AJ262,AJ260)&gt;0,1,"FALSE"),IF(SUM(AK260,AK262,AK259,AK261)&gt;0,1,"FALSE"),IF(SUM(AL259,AL262,AL261,AL260)&gt;0,1,"FALSE"))</f>
        <v/>
      </c>
      <c r="AN263" s="9" t="n"/>
      <c r="AO263" s="9">
        <f>MAX(AO259:AO262)</f>
        <v/>
      </c>
      <c r="AP263" s="9">
        <f>MAX(AP259:AP262)</f>
        <v/>
      </c>
      <c r="AQ263" s="9">
        <f>MAX(AQ259:AQ262)</f>
        <v/>
      </c>
      <c r="AR263" s="9">
        <f>MAX(AR259:AR262)</f>
        <v/>
      </c>
      <c r="AS263" s="9">
        <f>SUM(AS259:AS262)</f>
        <v/>
      </c>
      <c r="AT263" s="9">
        <f>SUM(AT259:AT262)</f>
        <v/>
      </c>
      <c r="AU263" s="9">
        <f>SUM(AU259:AU262)</f>
        <v/>
      </c>
      <c r="AV263" s="9">
        <f>SUM(AV259:AV262)</f>
        <v/>
      </c>
      <c r="AW263" s="9">
        <f>SUM(AW259:AW262)</f>
        <v/>
      </c>
    </row>
    <row r="264">
      <c r="A264" t="n">
        <v>258</v>
      </c>
      <c r="B264" t="inlineStr">
        <is>
          <t>Литвиненко Александр Сергеевич</t>
        </is>
      </c>
      <c r="C264" t="inlineStr">
        <is>
          <t>Метрологическая лаборатория</t>
        </is>
      </c>
      <c r="D264" t="inlineStr">
        <is>
          <t>Инженер по метрологии</t>
        </is>
      </c>
      <c r="E264" t="inlineStr">
        <is>
          <t>Общехозяйственный</t>
        </is>
      </c>
      <c r="F264" t="inlineStr">
        <is>
          <t>День</t>
        </is>
      </c>
      <c r="H264" t="inlineStr">
        <is>
          <t>В</t>
        </is>
      </c>
      <c r="I264" t="inlineStr">
        <is>
          <t>В</t>
        </is>
      </c>
      <c r="J264" t="inlineStr">
        <is>
          <t>В</t>
        </is>
      </c>
      <c r="K264" t="inlineStr">
        <is>
          <t>В</t>
        </is>
      </c>
      <c r="L264" t="inlineStr">
        <is>
          <t>В</t>
        </is>
      </c>
      <c r="M264" t="inlineStr">
        <is>
          <t>В</t>
        </is>
      </c>
      <c r="N264" t="inlineStr">
        <is>
          <t>В</t>
        </is>
      </c>
      <c r="O264" t="inlineStr">
        <is>
          <t>В</t>
        </is>
      </c>
      <c r="P264" t="n">
        <v>8</v>
      </c>
      <c r="Q264" t="n">
        <v>8</v>
      </c>
      <c r="R264" t="n">
        <v>8</v>
      </c>
      <c r="S264" t="n">
        <v>8</v>
      </c>
      <c r="T264" t="inlineStr">
        <is>
          <t>В</t>
        </is>
      </c>
      <c r="U264" t="inlineStr">
        <is>
          <t>В</t>
        </is>
      </c>
      <c r="V264" t="n">
        <v>8</v>
      </c>
      <c r="W264" t="n">
        <v>8</v>
      </c>
      <c r="X264" t="n">
        <v>8</v>
      </c>
      <c r="Y264" t="n">
        <v>8</v>
      </c>
      <c r="Z264" t="n">
        <v>8</v>
      </c>
      <c r="AA264" t="inlineStr">
        <is>
          <t>В</t>
        </is>
      </c>
      <c r="AB264" t="inlineStr">
        <is>
          <t>В</t>
        </is>
      </c>
      <c r="AC264" t="n">
        <v>8</v>
      </c>
      <c r="AD264" t="n">
        <v>8</v>
      </c>
      <c r="AE264" t="n">
        <v>8</v>
      </c>
      <c r="AF264" t="n">
        <v>8</v>
      </c>
      <c r="AG264" t="n">
        <v>8</v>
      </c>
      <c r="AH264" t="inlineStr">
        <is>
          <t>В</t>
        </is>
      </c>
      <c r="AI264" t="inlineStr">
        <is>
          <t>В</t>
        </is>
      </c>
      <c r="AJ264" t="n">
        <v>8</v>
      </c>
      <c r="AK264" t="n">
        <v>8</v>
      </c>
      <c r="AL264" t="n">
        <v>8</v>
      </c>
      <c r="AM264" s="9">
        <f>COUNT(H264:AL264)</f>
        <v/>
      </c>
      <c r="AO264" s="9">
        <f>COUNTIF(H264:AL264,"О")</f>
        <v/>
      </c>
      <c r="AP264" s="9">
        <f>COUNTIF(H264:AL264,"От")</f>
        <v/>
      </c>
      <c r="AQ264" s="9">
        <f>COUNTIF(H264:AL264,"Б")</f>
        <v/>
      </c>
      <c r="AR264" s="9">
        <f>COUNTIF(H264:AL264,"Н")</f>
        <v/>
      </c>
      <c r="AT264" s="9">
        <f>SUM(H264:AL264)</f>
        <v/>
      </c>
      <c r="AV264" s="9">
        <f>SUM(H264,I264,J264,K264,L264,M264,N264,O264,T264,U264,AA264,AB264,AH264,AI264)</f>
        <v/>
      </c>
    </row>
    <row r="265">
      <c r="A265" t="n">
        <v>259</v>
      </c>
      <c r="B265" t="inlineStr">
        <is>
          <t>Литвиненко Александр Сергеевич</t>
        </is>
      </c>
      <c r="C265" t="inlineStr">
        <is>
          <t>Метрологическая лаборатория</t>
        </is>
      </c>
      <c r="D265" t="inlineStr">
        <is>
          <t>Инженер по метрологии</t>
        </is>
      </c>
      <c r="E265" t="inlineStr">
        <is>
          <t>Контракт № 539 - Государственное краевое учреждение Центр безопасности дорожного движения Пермского края</t>
        </is>
      </c>
      <c r="F265" t="inlineStr">
        <is>
          <t>День</t>
        </is>
      </c>
      <c r="AM265" s="9">
        <f>COUNT(H265:AL265)</f>
        <v/>
      </c>
      <c r="AT265" s="9">
        <f>SUM(H265:AL265)</f>
        <v/>
      </c>
      <c r="AV265" s="9">
        <f>SUM(H265,I265,J265,K265,L265,M265,N265,O265,T265,U265,AA265,AB265,AH265,AI265)</f>
        <v/>
      </c>
    </row>
    <row r="266">
      <c r="A266" t="n">
        <v>260</v>
      </c>
      <c r="B266" t="inlineStr">
        <is>
          <t>Литвиненко Александр Сергеевич</t>
        </is>
      </c>
      <c r="C266" t="inlineStr">
        <is>
          <t>Метрологическая лаборатория</t>
        </is>
      </c>
      <c r="D266" t="inlineStr">
        <is>
          <t>Инженер по метрологии</t>
        </is>
      </c>
      <c r="E266" t="inlineStr">
        <is>
          <t>Контракт № 478 - НОВАПОРТ Трейдинг ООО</t>
        </is>
      </c>
      <c r="F266" t="inlineStr">
        <is>
          <t>День</t>
        </is>
      </c>
      <c r="AM266" s="9">
        <f>COUNT(H266:AL266)</f>
        <v/>
      </c>
      <c r="AT266" s="9">
        <f>SUM(H266:AL266)</f>
        <v/>
      </c>
      <c r="AV266" s="9">
        <f>SUM(H266,I266,J266,K266,L266,M266,N266,O266,T266,U266,AA266,AB266,AH266,AI266)</f>
        <v/>
      </c>
    </row>
    <row r="267">
      <c r="A267" t="n">
        <v>261</v>
      </c>
      <c r="B267" t="inlineStr">
        <is>
          <t>Литвиненко Александр Сергеевич</t>
        </is>
      </c>
      <c r="C267" t="inlineStr">
        <is>
          <t>Метрологическая лаборатория</t>
        </is>
      </c>
      <c r="D267" t="inlineStr">
        <is>
          <t>Инженер по метрологии</t>
        </is>
      </c>
      <c r="E267" t="inlineStr">
        <is>
          <t>Контракт № 494 - КГКУ «Алтайавтодор»</t>
        </is>
      </c>
      <c r="F267" t="inlineStr">
        <is>
          <t>День</t>
        </is>
      </c>
      <c r="AM267" s="9">
        <f>COUNT(H267:AL267)</f>
        <v/>
      </c>
      <c r="AT267" s="9">
        <f>SUM(H267:AL267)</f>
        <v/>
      </c>
      <c r="AV267" s="9">
        <f>SUM(H267,I267,J267,K267,L267,M267,N267,O267,T267,U267,AA267,AB267,AH267,AI267)</f>
        <v/>
      </c>
    </row>
    <row r="268">
      <c r="A268" s="9" t="n">
        <v>262</v>
      </c>
      <c r="B268" s="9" t="inlineStr">
        <is>
          <t>Литвиненко Александр Сергеевич</t>
        </is>
      </c>
      <c r="C268" s="9" t="inlineStr">
        <is>
          <t>Метрологическая лаборатория</t>
        </is>
      </c>
      <c r="D268" s="9" t="inlineStr">
        <is>
          <t>Инженер по метрологии</t>
        </is>
      </c>
      <c r="E268" s="9" t="inlineStr">
        <is>
          <t>ИТОГО:</t>
        </is>
      </c>
      <c r="F268" s="9" t="n"/>
      <c r="G268" s="9" t="n"/>
      <c r="H268" s="9" t="n">
        <v>0</v>
      </c>
      <c r="I268" s="9" t="n">
        <v>0</v>
      </c>
      <c r="J268" s="9" t="n">
        <v>0</v>
      </c>
      <c r="K268" s="9" t="n">
        <v>0</v>
      </c>
      <c r="L268" s="9" t="n">
        <v>0</v>
      </c>
      <c r="M268" s="9" t="n">
        <v>0</v>
      </c>
      <c r="N268" s="9" t="n">
        <v>0</v>
      </c>
      <c r="O268" s="9" t="n">
        <v>0</v>
      </c>
      <c r="P268" s="9" t="n">
        <v>8</v>
      </c>
      <c r="Q268" s="9" t="n">
        <v>8</v>
      </c>
      <c r="R268" s="9" t="n">
        <v>8</v>
      </c>
      <c r="S268" s="9" t="n">
        <v>8</v>
      </c>
      <c r="T268" s="9" t="n">
        <v>0</v>
      </c>
      <c r="U268" s="9" t="n">
        <v>0</v>
      </c>
      <c r="V268" s="9" t="n">
        <v>8</v>
      </c>
      <c r="W268" s="9" t="n">
        <v>8</v>
      </c>
      <c r="X268" s="9" t="n">
        <v>8</v>
      </c>
      <c r="Y268" s="9" t="n">
        <v>8</v>
      </c>
      <c r="Z268" s="9" t="n">
        <v>8</v>
      </c>
      <c r="AA268" s="9" t="n">
        <v>0</v>
      </c>
      <c r="AB268" s="9" t="n">
        <v>0</v>
      </c>
      <c r="AC268" s="9" t="n">
        <v>8</v>
      </c>
      <c r="AD268" s="9" t="n">
        <v>8</v>
      </c>
      <c r="AE268" s="9" t="n">
        <v>8</v>
      </c>
      <c r="AF268" s="9" t="n">
        <v>8</v>
      </c>
      <c r="AG268" s="9" t="n">
        <v>8</v>
      </c>
      <c r="AH268" s="9" t="n">
        <v>0</v>
      </c>
      <c r="AI268" s="9" t="n">
        <v>0</v>
      </c>
      <c r="AJ268" s="9" t="n">
        <v>8</v>
      </c>
      <c r="AK268" s="9" t="n">
        <v>8</v>
      </c>
      <c r="AL268" s="9" t="n">
        <v>8</v>
      </c>
      <c r="AM268" s="9">
        <f>COUNT(IF(SUM(H265,H264,H267,H266)&gt;0,1,"FALSE"),IF(SUM(I267,I264,I265,I266)&gt;0,1,"FALSE"),IF(SUM(J264,J267,J266,J265)&gt;0,1,"FALSE"),IF(SUM(K264,K266,K267,K265)&gt;0,1,"FALSE"),IF(SUM(L266,L264,L267,L265)&gt;0,1,"FALSE"),IF(SUM(M264,M266,M267,M265)&gt;0,1,"FALSE"),IF(SUM(N267,N264,N265,N266)&gt;0,1,"FALSE"),IF(SUM(O266,O264,O265,O267)&gt;0,1,"FALSE"),IF(SUM(P264,P265,P267,P266)&gt;0,1,"FALSE"),IF(SUM(Q265,Q264,Q267,Q266)&gt;0,1,"FALSE"),IF(SUM(R265,R266,R264,R267)&gt;0,1,"FALSE"),IF(SUM(S264,S266,S267,S265)&gt;0,1,"FALSE"),IF(SUM(T264,T267,T265,T266)&gt;0,1,"FALSE"),IF(SUM(U264,U266,U267,U265)&gt;0,1,"FALSE"),IF(SUM(V267,V265,V264,V266)&gt;0,1,"FALSE"),IF(SUM(W267,W264,W265,W266)&gt;0,1,"FALSE"),IF(SUM(X264,X267,X265,X266)&gt;0,1,"FALSE"),IF(SUM(Y264,Y265,Y266,Y267)&gt;0,1,"FALSE"),IF(SUM(Z267,Z264,Z266,Z265)&gt;0,1,"FALSE"),IF(SUM(AA264,AA265,AA267,AA266)&gt;0,1,"FALSE"),IF(SUM(AB267,AB266,AB264,AB265)&gt;0,1,"FALSE"),IF(SUM(AC265,AC264,AC266,AC267)&gt;0,1,"FALSE"),IF(SUM(AD266,AD267,AD264,AD265)&gt;0,1,"FALSE"),IF(SUM(AE264,AE267,AE266,AE265)&gt;0,1,"FALSE"),IF(SUM(AF264,AF267,AF266,AF265)&gt;0,1,"FALSE"),IF(SUM(AG265,AG267,AG266,AG264)&gt;0,1,"FALSE"),IF(SUM(AH265,AH264,AH267,AH266)&gt;0,1,"FALSE"),IF(SUM(AI264,AI265,AI267,AI266)&gt;0,1,"FALSE"),IF(SUM(AJ267,AJ265,AJ264,AJ266)&gt;0,1,"FALSE"),IF(SUM(AK267,AK264,AK265,AK266)&gt;0,1,"FALSE"),IF(SUM(AL266,AL264,AL265,AL267)&gt;0,1,"FALSE"))</f>
        <v/>
      </c>
      <c r="AN268" s="9" t="n"/>
      <c r="AO268" s="9">
        <f>MAX(AO264:AO267)</f>
        <v/>
      </c>
      <c r="AP268" s="9">
        <f>MAX(AP264:AP267)</f>
        <v/>
      </c>
      <c r="AQ268" s="9">
        <f>MAX(AQ264:AQ267)</f>
        <v/>
      </c>
      <c r="AR268" s="9">
        <f>MAX(AR264:AR267)</f>
        <v/>
      </c>
      <c r="AS268" s="9">
        <f>SUM(AS264:AS267)</f>
        <v/>
      </c>
      <c r="AT268" s="9">
        <f>SUM(AT264:AT267)</f>
        <v/>
      </c>
      <c r="AU268" s="9">
        <f>SUM(AU264:AU267)</f>
        <v/>
      </c>
      <c r="AV268" s="9">
        <f>SUM(AV264:AV267)</f>
        <v/>
      </c>
      <c r="AW268" s="9">
        <f>SUM(AW264:AW267)</f>
        <v/>
      </c>
    </row>
    <row r="269" ht="15.75" customHeight="1" s="1">
      <c r="A269" t="n">
        <v>263</v>
      </c>
      <c r="B269" t="inlineStr">
        <is>
          <t>Судьяров Вячеслав Михайлович</t>
        </is>
      </c>
      <c r="C269" t="inlineStr">
        <is>
          <t>Метрологическая лаборатория</t>
        </is>
      </c>
      <c r="D269" t="inlineStr">
        <is>
          <t>Инженер по метрологии</t>
        </is>
      </c>
      <c r="E269" t="inlineStr">
        <is>
          <t>Общехозяйственный</t>
        </is>
      </c>
      <c r="F269" t="inlineStr">
        <is>
          <t>День</t>
        </is>
      </c>
      <c r="H269" s="11" t="inlineStr">
        <is>
          <t>О</t>
        </is>
      </c>
      <c r="I269" s="11" t="inlineStr">
        <is>
          <t>О</t>
        </is>
      </c>
      <c r="J269" s="11" t="inlineStr">
        <is>
          <t>О</t>
        </is>
      </c>
      <c r="K269" s="11" t="inlineStr">
        <is>
          <t>О</t>
        </is>
      </c>
      <c r="L269" s="11" t="inlineStr">
        <is>
          <t>О</t>
        </is>
      </c>
      <c r="M269" s="11" t="inlineStr">
        <is>
          <t>О</t>
        </is>
      </c>
      <c r="N269" t="inlineStr">
        <is>
          <t>В</t>
        </is>
      </c>
      <c r="O269" t="inlineStr">
        <is>
          <t>В</t>
        </is>
      </c>
      <c r="P269" s="11" t="inlineStr">
        <is>
          <t>О</t>
        </is>
      </c>
      <c r="Q269" s="11" t="inlineStr">
        <is>
          <t>О</t>
        </is>
      </c>
      <c r="R269" s="11" t="inlineStr">
        <is>
          <t>О</t>
        </is>
      </c>
      <c r="S269" s="11" t="inlineStr">
        <is>
          <t>О</t>
        </is>
      </c>
      <c r="T269" s="11" t="inlineStr">
        <is>
          <t>О</t>
        </is>
      </c>
      <c r="U269" s="11" t="inlineStr">
        <is>
          <t>О</t>
        </is>
      </c>
      <c r="V269" s="11" t="inlineStr">
        <is>
          <t>О</t>
        </is>
      </c>
      <c r="W269" s="11" t="inlineStr">
        <is>
          <t>О</t>
        </is>
      </c>
      <c r="X269" s="11" t="inlineStr">
        <is>
          <t>О</t>
        </is>
      </c>
      <c r="Y269" s="11" t="inlineStr">
        <is>
          <t>О</t>
        </is>
      </c>
      <c r="Z269" s="11" t="inlineStr">
        <is>
          <t>О</t>
        </is>
      </c>
      <c r="AA269" s="11" t="inlineStr">
        <is>
          <t>О</t>
        </is>
      </c>
      <c r="AB269" s="11" t="inlineStr">
        <is>
          <t>О</t>
        </is>
      </c>
      <c r="AC269" s="11" t="inlineStr">
        <is>
          <t>О</t>
        </is>
      </c>
      <c r="AD269" s="11" t="inlineStr">
        <is>
          <t>О</t>
        </is>
      </c>
      <c r="AE269" s="11" t="inlineStr">
        <is>
          <t>О</t>
        </is>
      </c>
      <c r="AF269" s="11" t="inlineStr">
        <is>
          <t>О</t>
        </is>
      </c>
      <c r="AG269" s="11" t="inlineStr">
        <is>
          <t>О</t>
        </is>
      </c>
      <c r="AH269" s="11" t="inlineStr">
        <is>
          <t>О</t>
        </is>
      </c>
      <c r="AI269" s="11" t="inlineStr">
        <is>
          <t>О</t>
        </is>
      </c>
      <c r="AJ269" s="11" t="inlineStr">
        <is>
          <t>О</t>
        </is>
      </c>
      <c r="AK269" s="11" t="inlineStr">
        <is>
          <t>О</t>
        </is>
      </c>
      <c r="AL269" s="11" t="inlineStr">
        <is>
          <t>О</t>
        </is>
      </c>
      <c r="AM269" s="9">
        <f>COUNT(H269:AL269)</f>
        <v/>
      </c>
      <c r="AO269" s="9">
        <f>COUNTIF(H269:AL269,"О")</f>
        <v/>
      </c>
      <c r="AP269" s="9">
        <f>COUNTIF(H269:AL269,"От")</f>
        <v/>
      </c>
      <c r="AQ269" s="9">
        <f>COUNTIF(H269:AL269,"Б")</f>
        <v/>
      </c>
      <c r="AR269" s="9">
        <f>COUNTIF(H269:AL269,"Н")</f>
        <v/>
      </c>
      <c r="AT269" s="9">
        <f>SUM(H269:AL269)</f>
        <v/>
      </c>
      <c r="AV269" s="9">
        <f>SUM(H269,I269,J269,K269,L269,M269,N269,O269,T269,U269,AA269,AB269,AH269,AI269)</f>
        <v/>
      </c>
    </row>
    <row r="270">
      <c r="A270" t="n">
        <v>264</v>
      </c>
      <c r="B270" t="inlineStr">
        <is>
          <t>Судьяров Вячеслав Михайлович</t>
        </is>
      </c>
      <c r="C270" t="inlineStr">
        <is>
          <t>Метрологическая лаборатория</t>
        </is>
      </c>
      <c r="D270" t="inlineStr">
        <is>
          <t>Инженер по метрологии</t>
        </is>
      </c>
      <c r="E270" t="inlineStr">
        <is>
          <t>Контракт № 539 - Государственное краевое учреждение Центр безопасности дорожного движения Пермского края</t>
        </is>
      </c>
      <c r="F270" t="inlineStr">
        <is>
          <t>День</t>
        </is>
      </c>
      <c r="AM270" s="9">
        <f>COUNT(H270:AL270)</f>
        <v/>
      </c>
      <c r="AT270" s="9">
        <f>SUM(H270:AL270)</f>
        <v/>
      </c>
      <c r="AV270" s="9">
        <f>SUM(H270,I270,J270,K270,L270,M270,N270,O270,T270,U270,AA270,AB270,AH270,AI270)</f>
        <v/>
      </c>
    </row>
    <row r="271">
      <c r="A271" t="n">
        <v>265</v>
      </c>
      <c r="B271" t="inlineStr">
        <is>
          <t>Судьяров Вячеслав Михайлович</t>
        </is>
      </c>
      <c r="C271" t="inlineStr">
        <is>
          <t>Метрологическая лаборатория</t>
        </is>
      </c>
      <c r="D271" t="inlineStr">
        <is>
          <t>Инженер по метрологии</t>
        </is>
      </c>
      <c r="E271" t="inlineStr">
        <is>
          <t>Контракт № 478 - НОВАПОРТ Трейдинг ООО</t>
        </is>
      </c>
      <c r="F271" t="inlineStr">
        <is>
          <t>День</t>
        </is>
      </c>
      <c r="AM271" s="9">
        <f>COUNT(H271:AL271)</f>
        <v/>
      </c>
      <c r="AT271" s="9">
        <f>SUM(H271:AL271)</f>
        <v/>
      </c>
      <c r="AV271" s="9">
        <f>SUM(H271,I271,J271,K271,L271,M271,N271,O271,T271,U271,AA271,AB271,AH271,AI271)</f>
        <v/>
      </c>
    </row>
    <row r="272">
      <c r="A272" t="n">
        <v>266</v>
      </c>
      <c r="B272" t="inlineStr">
        <is>
          <t>Судьяров Вячеслав Михайлович</t>
        </is>
      </c>
      <c r="C272" t="inlineStr">
        <is>
          <t>Метрологическая лаборатория</t>
        </is>
      </c>
      <c r="D272" t="inlineStr">
        <is>
          <t>Инженер по метрологии</t>
        </is>
      </c>
      <c r="E272" t="inlineStr">
        <is>
          <t>Контракт № 494 - КГКУ «Алтайавтодор»</t>
        </is>
      </c>
      <c r="F272" t="inlineStr">
        <is>
          <t>День</t>
        </is>
      </c>
      <c r="AM272" s="9">
        <f>COUNT(H272:AL272)</f>
        <v/>
      </c>
      <c r="AT272" s="9">
        <f>SUM(H272:AL272)</f>
        <v/>
      </c>
      <c r="AV272" s="9">
        <f>SUM(H272,I272,J272,K272,L272,M272,N272,O272,T272,U272,AA272,AB272,AH272,AI272)</f>
        <v/>
      </c>
    </row>
    <row r="273">
      <c r="A273" s="9" t="n">
        <v>267</v>
      </c>
      <c r="B273" s="9" t="inlineStr">
        <is>
          <t>Судьяров Вячеслав Михайлович</t>
        </is>
      </c>
      <c r="C273" s="9" t="inlineStr">
        <is>
          <t>Метрологическая лаборатория</t>
        </is>
      </c>
      <c r="D273" s="9" t="inlineStr">
        <is>
          <t>Инженер по метрологии</t>
        </is>
      </c>
      <c r="E273" s="9" t="inlineStr">
        <is>
          <t>ИТОГО:</t>
        </is>
      </c>
      <c r="F273" s="9" t="n"/>
      <c r="G273" s="9" t="n"/>
      <c r="H273" s="9" t="n">
        <v>0</v>
      </c>
      <c r="I273" s="9" t="n">
        <v>0</v>
      </c>
      <c r="J273" s="9" t="n">
        <v>0</v>
      </c>
      <c r="K273" s="9" t="n">
        <v>0</v>
      </c>
      <c r="L273" s="9" t="n">
        <v>0</v>
      </c>
      <c r="M273" s="9" t="n">
        <v>0</v>
      </c>
      <c r="N273" s="9" t="n">
        <v>0</v>
      </c>
      <c r="O273" s="9" t="n">
        <v>0</v>
      </c>
      <c r="P273" s="9" t="n">
        <v>0</v>
      </c>
      <c r="Q273" s="9" t="n">
        <v>0</v>
      </c>
      <c r="R273" s="9" t="n">
        <v>0</v>
      </c>
      <c r="S273" s="9" t="n">
        <v>0</v>
      </c>
      <c r="T273" s="9" t="n">
        <v>0</v>
      </c>
      <c r="U273" s="9" t="n">
        <v>0</v>
      </c>
      <c r="V273" s="9" t="n">
        <v>0</v>
      </c>
      <c r="W273" s="9" t="n">
        <v>0</v>
      </c>
      <c r="X273" s="9" t="n">
        <v>0</v>
      </c>
      <c r="Y273" s="9" t="n">
        <v>0</v>
      </c>
      <c r="Z273" s="9" t="n">
        <v>0</v>
      </c>
      <c r="AA273" s="9" t="n">
        <v>0</v>
      </c>
      <c r="AB273" s="9" t="n">
        <v>0</v>
      </c>
      <c r="AC273" s="9" t="n">
        <v>0</v>
      </c>
      <c r="AD273" s="9" t="n">
        <v>0</v>
      </c>
      <c r="AE273" s="9" t="n">
        <v>0</v>
      </c>
      <c r="AF273" s="9" t="n">
        <v>0</v>
      </c>
      <c r="AG273" s="9" t="n">
        <v>0</v>
      </c>
      <c r="AH273" s="9" t="n">
        <v>0</v>
      </c>
      <c r="AI273" s="9" t="n">
        <v>0</v>
      </c>
      <c r="AJ273" s="9" t="n">
        <v>0</v>
      </c>
      <c r="AK273" s="9" t="n">
        <v>0</v>
      </c>
      <c r="AL273" s="9" t="n">
        <v>0</v>
      </c>
      <c r="AM273" s="9">
        <f>COUNT(IF(SUM(H269)&gt;0,1,"FALSE"),IF(SUM(I269)&gt;0,1,"FALSE"),IF(SUM(J269)&gt;0,1,"FALSE"),IF(SUM(K269)&gt;0,1,"FALSE"),IF(SUM(L269)&gt;0,1,"FALSE"),IF(SUM(M269)&gt;0,1,"FALSE"),IF(SUM(N270,N272,N271,N269)&gt;0,1,"FALSE"),IF(SUM(O269,O271,O270,O272)&gt;0,1,"FALSE"),IF(SUM(P269)&gt;0,1,"FALSE"),IF(SUM(Q269)&gt;0,1,"FALSE"),IF(SUM(R269)&gt;0,1,"FALSE"),IF(SUM(S269)&gt;0,1,"FALSE"),IF(SUM(T269)&gt;0,1,"FALSE"),IF(SUM(U269)&gt;0,1,"FALSE"),IF(SUM(V269)&gt;0,1,"FALSE"),IF(SUM(W269)&gt;0,1,"FALSE"),IF(SUM(X269)&gt;0,1,"FALSE"),IF(SUM(Y269)&gt;0,1,"FALSE"),IF(SUM(Z269)&gt;0,1,"FALSE"),IF(SUM(AA269)&gt;0,1,"FALSE"),IF(SUM(AB269)&gt;0,1,"FALSE"),IF(SUM(AC269)&gt;0,1,"FALSE"),IF(SUM(AD269)&gt;0,1,"FALSE"),IF(SUM(AE269)&gt;0,1,"FALSE"),IF(SUM(AF269)&gt;0,1,"FALSE"),IF(SUM(AG269)&gt;0,1,"FALSE"),IF(SUM(AH269)&gt;0,1,"FALSE"),IF(SUM(AI269)&gt;0,1,"FALSE"),IF(SUM(AJ269)&gt;0,1,"FALSE"),IF(SUM(AK269)&gt;0,1,"FALSE"),IF(SUM(AL269)&gt;0,1,"FALSE"))</f>
        <v/>
      </c>
      <c r="AN273" s="9" t="n"/>
      <c r="AO273" s="9">
        <f>MAX(AO269:AO272)</f>
        <v/>
      </c>
      <c r="AP273" s="9">
        <f>MAX(AP269:AP272)</f>
        <v/>
      </c>
      <c r="AQ273" s="9">
        <f>MAX(AQ269:AQ272)</f>
        <v/>
      </c>
      <c r="AR273" s="9">
        <f>MAX(AR269:AR272)</f>
        <v/>
      </c>
      <c r="AS273" s="9">
        <f>SUM(AS269:AS272)</f>
        <v/>
      </c>
      <c r="AT273" s="9">
        <f>SUM(AT269:AT272)</f>
        <v/>
      </c>
      <c r="AU273" s="9">
        <f>SUM(AU269:AU272)</f>
        <v/>
      </c>
      <c r="AV273" s="9">
        <f>SUM(AV269:AV272)</f>
        <v/>
      </c>
      <c r="AW273" s="9">
        <f>SUM(AW269:AW272)</f>
        <v/>
      </c>
    </row>
    <row r="274">
      <c r="A274" t="n">
        <v>268</v>
      </c>
      <c r="B274" t="inlineStr">
        <is>
          <t>Томилов Андрей Сергеевич</t>
        </is>
      </c>
      <c r="C274" t="inlineStr">
        <is>
          <t>Метрологическая лаборатория</t>
        </is>
      </c>
      <c r="D274" t="inlineStr">
        <is>
          <t>Инженер по метрологии</t>
        </is>
      </c>
      <c r="E274" t="inlineStr">
        <is>
          <t>Общехозяйственный</t>
        </is>
      </c>
      <c r="F274" t="inlineStr">
        <is>
          <t>День</t>
        </is>
      </c>
      <c r="H274" t="inlineStr">
        <is>
          <t>В</t>
        </is>
      </c>
      <c r="I274" t="inlineStr">
        <is>
          <t>В</t>
        </is>
      </c>
      <c r="J274" t="inlineStr">
        <is>
          <t>В</t>
        </is>
      </c>
      <c r="K274" t="inlineStr">
        <is>
          <t>В</t>
        </is>
      </c>
      <c r="L274" t="inlineStr">
        <is>
          <t>В</t>
        </is>
      </c>
      <c r="M274" t="inlineStr">
        <is>
          <t>В</t>
        </is>
      </c>
      <c r="N274" t="inlineStr">
        <is>
          <t>В</t>
        </is>
      </c>
      <c r="O274" t="inlineStr">
        <is>
          <t>В</t>
        </is>
      </c>
      <c r="P274" t="n">
        <v>8</v>
      </c>
      <c r="Q274" t="n">
        <v>8</v>
      </c>
      <c r="R274" t="n">
        <v>8</v>
      </c>
      <c r="S274" t="n">
        <v>8</v>
      </c>
      <c r="T274" t="inlineStr">
        <is>
          <t>В</t>
        </is>
      </c>
      <c r="U274" t="inlineStr">
        <is>
          <t>В</t>
        </is>
      </c>
      <c r="V274" t="n">
        <v>8</v>
      </c>
      <c r="W274" t="n">
        <v>8</v>
      </c>
      <c r="X274" t="n">
        <v>8</v>
      </c>
      <c r="Y274" t="n">
        <v>8</v>
      </c>
      <c r="Z274" t="n">
        <v>8</v>
      </c>
      <c r="AA274" t="inlineStr">
        <is>
          <t>В</t>
        </is>
      </c>
      <c r="AB274" t="inlineStr">
        <is>
          <t>В</t>
        </is>
      </c>
      <c r="AC274" t="n">
        <v>8</v>
      </c>
      <c r="AD274" t="n">
        <v>8</v>
      </c>
      <c r="AE274" t="n">
        <v>8</v>
      </c>
      <c r="AF274" t="n">
        <v>8</v>
      </c>
      <c r="AG274" t="n">
        <v>8</v>
      </c>
      <c r="AH274" t="inlineStr">
        <is>
          <t>В</t>
        </is>
      </c>
      <c r="AI274" t="inlineStr">
        <is>
          <t>В</t>
        </is>
      </c>
      <c r="AJ274" t="n">
        <v>8</v>
      </c>
      <c r="AK274" t="n">
        <v>8</v>
      </c>
      <c r="AL274" t="n">
        <v>8</v>
      </c>
      <c r="AM274" s="9">
        <f>COUNT(H274:AL274)</f>
        <v/>
      </c>
      <c r="AO274" s="9">
        <f>COUNTIF(H274:AL274,"О")</f>
        <v/>
      </c>
      <c r="AP274" s="9">
        <f>COUNTIF(H274:AL274,"От")</f>
        <v/>
      </c>
      <c r="AQ274" s="9">
        <f>COUNTIF(H274:AL274,"Б")</f>
        <v/>
      </c>
      <c r="AR274" s="9">
        <f>COUNTIF(H274:AL274,"Н")</f>
        <v/>
      </c>
      <c r="AT274" s="9">
        <f>SUM(H274:AL274)</f>
        <v/>
      </c>
      <c r="AV274" s="9">
        <f>SUM(H274,I274,J274,K274,L274,M274,N274,O274,T274,U274,AA274,AB274,AH274,AI274)</f>
        <v/>
      </c>
    </row>
    <row r="275">
      <c r="A275" t="n">
        <v>269</v>
      </c>
      <c r="B275" t="inlineStr">
        <is>
          <t>Томилов Андрей Сергеевич</t>
        </is>
      </c>
      <c r="C275" t="inlineStr">
        <is>
          <t>Метрологическая лаборатория</t>
        </is>
      </c>
      <c r="D275" t="inlineStr">
        <is>
          <t>Инженер по метрологии</t>
        </is>
      </c>
      <c r="E275" t="inlineStr">
        <is>
          <t>Контракт № 539 - Государственное краевое учреждение Центр безопасности дорожного движения Пермского края</t>
        </is>
      </c>
      <c r="F275" t="inlineStr">
        <is>
          <t>День</t>
        </is>
      </c>
      <c r="AM275" s="9">
        <f>COUNT(H275:AL275)</f>
        <v/>
      </c>
      <c r="AT275" s="9">
        <f>SUM(H275:AL275)</f>
        <v/>
      </c>
      <c r="AV275" s="9">
        <f>SUM(H275,I275,J275,K275,L275,M275,N275,O275,T275,U275,AA275,AB275,AH275,AI275)</f>
        <v/>
      </c>
    </row>
    <row r="276">
      <c r="A276" t="n">
        <v>270</v>
      </c>
      <c r="B276" t="inlineStr">
        <is>
          <t>Томилов Андрей Сергеевич</t>
        </is>
      </c>
      <c r="C276" t="inlineStr">
        <is>
          <t>Метрологическая лаборатория</t>
        </is>
      </c>
      <c r="D276" t="inlineStr">
        <is>
          <t>Инженер по метрологии</t>
        </is>
      </c>
      <c r="E276" t="inlineStr">
        <is>
          <t>Контракт № 478 - НОВАПОРТ Трейдинг ООО</t>
        </is>
      </c>
      <c r="F276" t="inlineStr">
        <is>
          <t>День</t>
        </is>
      </c>
      <c r="AM276" s="9">
        <f>COUNT(H276:AL276)</f>
        <v/>
      </c>
      <c r="AT276" s="9">
        <f>SUM(H276:AL276)</f>
        <v/>
      </c>
      <c r="AV276" s="9">
        <f>SUM(H276,I276,J276,K276,L276,M276,N276,O276,T276,U276,AA276,AB276,AH276,AI276)</f>
        <v/>
      </c>
    </row>
    <row r="277">
      <c r="A277" t="n">
        <v>271</v>
      </c>
      <c r="B277" t="inlineStr">
        <is>
          <t>Томилов Андрей Сергеевич</t>
        </is>
      </c>
      <c r="C277" t="inlineStr">
        <is>
          <t>Метрологическая лаборатория</t>
        </is>
      </c>
      <c r="D277" t="inlineStr">
        <is>
          <t>Инженер по метрологии</t>
        </is>
      </c>
      <c r="E277" t="inlineStr">
        <is>
          <t>Контракт № 494 - КГКУ «Алтайавтодор»</t>
        </is>
      </c>
      <c r="F277" t="inlineStr">
        <is>
          <t>День</t>
        </is>
      </c>
      <c r="AM277" s="9">
        <f>COUNT(H277:AL277)</f>
        <v/>
      </c>
      <c r="AT277" s="9">
        <f>SUM(H277:AL277)</f>
        <v/>
      </c>
      <c r="AV277" s="9">
        <f>SUM(H277,I277,J277,K277,L277,M277,N277,O277,T277,U277,AA277,AB277,AH277,AI277)</f>
        <v/>
      </c>
    </row>
    <row r="278">
      <c r="A278" s="9" t="n">
        <v>272</v>
      </c>
      <c r="B278" s="9" t="inlineStr">
        <is>
          <t>Томилов Андрей Сергеевич</t>
        </is>
      </c>
      <c r="C278" s="9" t="inlineStr">
        <is>
          <t>Метрологическая лаборатория</t>
        </is>
      </c>
      <c r="D278" s="9" t="inlineStr">
        <is>
          <t>Инженер по метрологии</t>
        </is>
      </c>
      <c r="E278" s="9" t="inlineStr">
        <is>
          <t>ИТОГО:</t>
        </is>
      </c>
      <c r="F278" s="9" t="n"/>
      <c r="G278" s="9" t="n"/>
      <c r="H278" s="9" t="n">
        <v>0</v>
      </c>
      <c r="I278" s="9" t="n">
        <v>0</v>
      </c>
      <c r="J278" s="9" t="n">
        <v>0</v>
      </c>
      <c r="K278" s="9" t="n">
        <v>0</v>
      </c>
      <c r="L278" s="9" t="n">
        <v>0</v>
      </c>
      <c r="M278" s="9" t="n">
        <v>0</v>
      </c>
      <c r="N278" s="9" t="n">
        <v>0</v>
      </c>
      <c r="O278" s="9" t="n">
        <v>0</v>
      </c>
      <c r="P278" s="9" t="n">
        <v>8</v>
      </c>
      <c r="Q278" s="9" t="n">
        <v>8</v>
      </c>
      <c r="R278" s="9" t="n">
        <v>8</v>
      </c>
      <c r="S278" s="9" t="n">
        <v>8</v>
      </c>
      <c r="T278" s="9" t="n">
        <v>0</v>
      </c>
      <c r="U278" s="9" t="n">
        <v>0</v>
      </c>
      <c r="V278" s="9" t="n">
        <v>8</v>
      </c>
      <c r="W278" s="9" t="n">
        <v>8</v>
      </c>
      <c r="X278" s="9" t="n">
        <v>8</v>
      </c>
      <c r="Y278" s="9" t="n">
        <v>8</v>
      </c>
      <c r="Z278" s="9" t="n">
        <v>8</v>
      </c>
      <c r="AA278" s="9" t="n">
        <v>0</v>
      </c>
      <c r="AB278" s="9" t="n">
        <v>0</v>
      </c>
      <c r="AC278" s="9" t="n">
        <v>8</v>
      </c>
      <c r="AD278" s="9" t="n">
        <v>8</v>
      </c>
      <c r="AE278" s="9" t="n">
        <v>8</v>
      </c>
      <c r="AF278" s="9" t="n">
        <v>8</v>
      </c>
      <c r="AG278" s="9" t="n">
        <v>8</v>
      </c>
      <c r="AH278" s="9" t="n">
        <v>0</v>
      </c>
      <c r="AI278" s="9" t="n">
        <v>0</v>
      </c>
      <c r="AJ278" s="9" t="n">
        <v>8</v>
      </c>
      <c r="AK278" s="9" t="n">
        <v>8</v>
      </c>
      <c r="AL278" s="9" t="n">
        <v>8</v>
      </c>
      <c r="AM278" s="9">
        <f>COUNT(IF(SUM(H277,H275,H274,H276)&gt;0,1,"FALSE"),IF(SUM(I277,I274,I275,I276)&gt;0,1,"FALSE"),IF(SUM(J274,J275,J277,J276)&gt;0,1,"FALSE"),IF(SUM(K276,K274,K275,K277)&gt;0,1,"FALSE"),IF(SUM(L277,L276,L274,L275)&gt;0,1,"FALSE"),IF(SUM(M277,M274,M276,M275)&gt;0,1,"FALSE"),IF(SUM(N276,N275,N277,N274)&gt;0,1,"FALSE"),IF(SUM(O276,O274,O277,O275)&gt;0,1,"FALSE"),IF(SUM(P275,P276,P274,P277)&gt;0,1,"FALSE"),IF(SUM(Q276,Q275,Q277,Q274)&gt;0,1,"FALSE"),IF(SUM(R277,R276,R275,R274)&gt;0,1,"FALSE"),IF(SUM(S277,S276,S274,S275)&gt;0,1,"FALSE"),IF(SUM(T276,T275,T277,T274)&gt;0,1,"FALSE"),IF(SUM(U275,U276,U274,U277)&gt;0,1,"FALSE"),IF(SUM(V277,V276,V275,V274)&gt;0,1,"FALSE"),IF(SUM(W274,W277,W275,W276)&gt;0,1,"FALSE"),IF(SUM(X276,X275,X277,X274)&gt;0,1,"FALSE"),IF(SUM(Y277,Y274,Y275,Y276)&gt;0,1,"FALSE"),IF(SUM(Z275,Z274,Z277,Z276)&gt;0,1,"FALSE"),IF(SUM(AA275,AA276,AA274,AA277)&gt;0,1,"FALSE"),IF(SUM(AB277,AB276,AB275,AB274)&gt;0,1,"FALSE"),IF(SUM(AC276,AC274,AC277,AC275)&gt;0,1,"FALSE"),IF(SUM(AD274,AD275,AD277,AD276)&gt;0,1,"FALSE"),IF(SUM(AE277,AE274,AE276,AE275)&gt;0,1,"FALSE"),IF(SUM(AF276,AF275,AF274,AF277)&gt;0,1,"FALSE"),IF(SUM(AG275,AG274,AG277,AG276)&gt;0,1,"FALSE"),IF(SUM(AH275,AH277,AH274,AH276)&gt;0,1,"FALSE"),IF(SUM(AI275,AI274,AI277,AI276)&gt;0,1,"FALSE"),IF(SUM(AJ277,AJ275,AJ276,AJ274)&gt;0,1,"FALSE"),IF(SUM(AK276,AK277,AK274,AK275)&gt;0,1,"FALSE"),IF(SUM(AL274,AL275,AL276,AL277)&gt;0,1,"FALSE"))</f>
        <v/>
      </c>
      <c r="AN278" s="9" t="n"/>
      <c r="AO278" s="9">
        <f>MAX(AO274:AO277)</f>
        <v/>
      </c>
      <c r="AP278" s="9">
        <f>MAX(AP274:AP277)</f>
        <v/>
      </c>
      <c r="AQ278" s="9">
        <f>MAX(AQ274:AQ277)</f>
        <v/>
      </c>
      <c r="AR278" s="9">
        <f>MAX(AR274:AR277)</f>
        <v/>
      </c>
      <c r="AS278" s="9">
        <f>SUM(AS274:AS277)</f>
        <v/>
      </c>
      <c r="AT278" s="9">
        <f>SUM(AT274:AT277)</f>
        <v/>
      </c>
      <c r="AU278" s="9">
        <f>SUM(AU274:AU277)</f>
        <v/>
      </c>
      <c r="AV278" s="9">
        <f>SUM(AV274:AV277)</f>
        <v/>
      </c>
      <c r="AW278" s="9">
        <f>SUM(AW274:AW277)</f>
        <v/>
      </c>
    </row>
    <row r="279">
      <c r="A279" t="n">
        <v>273</v>
      </c>
      <c r="B279" t="inlineStr">
        <is>
          <t>Галкин Михаил Александрович</t>
        </is>
      </c>
      <c r="C279" t="inlineStr">
        <is>
          <t>ОП г.Самара</t>
        </is>
      </c>
      <c r="D279" t="inlineStr">
        <is>
          <t>Инженер</t>
        </is>
      </c>
      <c r="E279" t="inlineStr">
        <is>
          <t>Офис</t>
        </is>
      </c>
      <c r="F279" t="inlineStr">
        <is>
          <t>День</t>
        </is>
      </c>
      <c r="H279" t="inlineStr">
        <is>
          <t>В</t>
        </is>
      </c>
      <c r="I279" t="inlineStr">
        <is>
          <t>В</t>
        </is>
      </c>
      <c r="J279" t="inlineStr">
        <is>
          <t>В</t>
        </is>
      </c>
      <c r="K279" t="inlineStr">
        <is>
          <t>В</t>
        </is>
      </c>
      <c r="L279" t="inlineStr">
        <is>
          <t>В</t>
        </is>
      </c>
      <c r="M279" t="inlineStr">
        <is>
          <t>В</t>
        </is>
      </c>
      <c r="N279" t="inlineStr">
        <is>
          <t>В</t>
        </is>
      </c>
      <c r="O279" t="inlineStr">
        <is>
          <t>В</t>
        </is>
      </c>
      <c r="P279" t="n">
        <v>3.56667</v>
      </c>
      <c r="Q279" t="n">
        <v>8</v>
      </c>
      <c r="R279" t="n">
        <v>8</v>
      </c>
      <c r="S279" t="n">
        <v>8</v>
      </c>
      <c r="T279" t="inlineStr">
        <is>
          <t>В</t>
        </is>
      </c>
      <c r="U279" t="inlineStr">
        <is>
          <t>В</t>
        </is>
      </c>
      <c r="V279" t="n">
        <v>8</v>
      </c>
      <c r="W279" t="n">
        <v>8</v>
      </c>
      <c r="X279" t="n">
        <v>8</v>
      </c>
      <c r="Y279" t="n">
        <v>8</v>
      </c>
      <c r="Z279" t="n">
        <v>8</v>
      </c>
      <c r="AA279" t="inlineStr">
        <is>
          <t>В</t>
        </is>
      </c>
      <c r="AB279" t="inlineStr">
        <is>
          <t>В</t>
        </is>
      </c>
      <c r="AF279" t="n">
        <v>8</v>
      </c>
      <c r="AG279" t="n">
        <v>8</v>
      </c>
      <c r="AH279" t="inlineStr">
        <is>
          <t>В</t>
        </is>
      </c>
      <c r="AI279" t="inlineStr">
        <is>
          <t>В</t>
        </is>
      </c>
      <c r="AJ279" t="n">
        <v>8</v>
      </c>
      <c r="AK279" t="n">
        <v>8</v>
      </c>
      <c r="AL279" t="n">
        <v>8</v>
      </c>
      <c r="AM279" s="9">
        <f>COUNT(H279:AL279)</f>
        <v/>
      </c>
      <c r="AO279" s="9">
        <f>COUNTIF(H279:AL279,"О")</f>
        <v/>
      </c>
      <c r="AP279" s="9">
        <f>COUNTIF(H279:AL279,"От")</f>
        <v/>
      </c>
      <c r="AQ279" s="9">
        <f>COUNTIF(H279:AL279,"Б")</f>
        <v/>
      </c>
      <c r="AR279" s="9">
        <f>COUNTIF(H279:AL279,"Н")</f>
        <v/>
      </c>
      <c r="AT279" s="9">
        <f>SUM(H279:AL279)</f>
        <v/>
      </c>
      <c r="AV279" s="9">
        <f>SUM(H279,I279,J279,K279,L279,M279,N279,O279,T279,U279,AA279,AB279,AH279,AI279)</f>
        <v/>
      </c>
    </row>
    <row r="280" ht="15.75" customHeight="1" s="1">
      <c r="A280" t="n">
        <v>274</v>
      </c>
      <c r="B280" t="inlineStr">
        <is>
          <t>Галкин Михаил Александрович</t>
        </is>
      </c>
      <c r="C280" t="inlineStr">
        <is>
          <t>ОП г.Самара</t>
        </is>
      </c>
      <c r="D280" t="inlineStr">
        <is>
          <t>Инженер</t>
        </is>
      </c>
      <c r="E280" t="inlineStr">
        <is>
          <t>Контракт № 588 - ГКУ СО Управление дорог</t>
        </is>
      </c>
      <c r="F280" t="inlineStr">
        <is>
          <t>День</t>
        </is>
      </c>
      <c r="P280" s="11" t="n">
        <v>4.43333</v>
      </c>
      <c r="AM280" s="9">
        <f>COUNT(H280:AL280)</f>
        <v/>
      </c>
      <c r="AT280" s="9">
        <f>SUM(H280:AL280)</f>
        <v/>
      </c>
      <c r="AV280" s="9">
        <f>SUM(H280,I280,J280,K280,L280,M280,N280,O280,T280,U280,AA280,AB280,AH280,AI280)</f>
        <v/>
      </c>
    </row>
    <row r="281">
      <c r="A281" t="n">
        <v>275</v>
      </c>
      <c r="B281" t="inlineStr">
        <is>
          <t>Галкин Михаил Александрович</t>
        </is>
      </c>
      <c r="C281" t="inlineStr">
        <is>
          <t>ОП г.Самара</t>
        </is>
      </c>
      <c r="D281" t="inlineStr">
        <is>
          <t>Инженер</t>
        </is>
      </c>
      <c r="E281" t="inlineStr">
        <is>
          <t>Контракт № 622 - ГКУ СО  Управление дорог</t>
        </is>
      </c>
      <c r="F281" t="inlineStr">
        <is>
          <t>День</t>
        </is>
      </c>
      <c r="AM281" s="9">
        <f>COUNT(H281:AL281)</f>
        <v/>
      </c>
      <c r="AT281" s="9">
        <f>SUM(H281:AL281)</f>
        <v/>
      </c>
      <c r="AV281" s="9">
        <f>SUM(H281,I281,J281,K281,L281,M281,N281,O281,T281,U281,AA281,AB281,AH281,AI281)</f>
        <v/>
      </c>
    </row>
    <row r="282">
      <c r="A282" t="n">
        <v>276</v>
      </c>
      <c r="B282" t="inlineStr">
        <is>
          <t>Галкин Михаил Александрович</t>
        </is>
      </c>
      <c r="C282" t="inlineStr">
        <is>
          <t>ОП г.Самара</t>
        </is>
      </c>
      <c r="D282" t="inlineStr">
        <is>
          <t>Инженер</t>
        </is>
      </c>
      <c r="E282" t="inlineStr">
        <is>
          <t>Контракт № 490 - ООО МакСофт/Пенза</t>
        </is>
      </c>
      <c r="F282" t="inlineStr">
        <is>
          <t>День</t>
        </is>
      </c>
      <c r="AM282" s="9">
        <f>COUNT(H282:AL282)</f>
        <v/>
      </c>
      <c r="AT282" s="9">
        <f>SUM(H282:AL282)</f>
        <v/>
      </c>
      <c r="AV282" s="9">
        <f>SUM(H282,I282,J282,K282,L282,M282,N282,O282,T282,U282,AA282,AB282,AH282,AI282)</f>
        <v/>
      </c>
    </row>
    <row r="283" ht="15.75" customHeight="1" s="1">
      <c r="A283" t="n">
        <v>277</v>
      </c>
      <c r="B283" t="inlineStr">
        <is>
          <t>Галкин Михаил Александрович</t>
        </is>
      </c>
      <c r="C283" t="inlineStr">
        <is>
          <t>ОП г.Самара</t>
        </is>
      </c>
      <c r="D283" t="inlineStr">
        <is>
          <t>Инженер</t>
        </is>
      </c>
      <c r="E283" t="inlineStr">
        <is>
          <t>Офис</t>
        </is>
      </c>
      <c r="F283" t="inlineStr">
        <is>
          <t>День</t>
        </is>
      </c>
      <c r="G283" t="inlineStr">
        <is>
          <t>К-ка</t>
        </is>
      </c>
      <c r="AC283" s="11" t="n">
        <v>8</v>
      </c>
      <c r="AD283" s="11" t="n">
        <v>8</v>
      </c>
      <c r="AE283" s="11" t="n">
        <v>8</v>
      </c>
      <c r="AM283" s="9">
        <f>SUM(H283:AL283)/8</f>
        <v/>
      </c>
      <c r="AS283" s="9">
        <f>COUNTIF(H283:AL283,"В")+SUM(H283:AL283)/8</f>
        <v/>
      </c>
      <c r="AT283" s="9">
        <f>SUM(H283:AL283)</f>
        <v/>
      </c>
    </row>
    <row r="284">
      <c r="A284" s="9" t="n">
        <v>278</v>
      </c>
      <c r="B284" s="9" t="inlineStr">
        <is>
          <t>Галкин Михаил Александрович</t>
        </is>
      </c>
      <c r="C284" s="9" t="inlineStr">
        <is>
          <t>ОП г.Самара</t>
        </is>
      </c>
      <c r="D284" s="9" t="inlineStr">
        <is>
          <t>Инженер</t>
        </is>
      </c>
      <c r="E284" s="9" t="inlineStr">
        <is>
          <t>ИТОГО:</t>
        </is>
      </c>
      <c r="F284" s="9" t="n"/>
      <c r="G284" s="9" t="n"/>
      <c r="H284" s="9" t="n">
        <v>0</v>
      </c>
      <c r="I284" s="9" t="n">
        <v>0</v>
      </c>
      <c r="J284" s="9" t="n">
        <v>0</v>
      </c>
      <c r="K284" s="9" t="n">
        <v>0</v>
      </c>
      <c r="L284" s="9" t="n">
        <v>0</v>
      </c>
      <c r="M284" s="9" t="n">
        <v>0</v>
      </c>
      <c r="N284" s="9" t="n">
        <v>0</v>
      </c>
      <c r="O284" s="9" t="n">
        <v>0</v>
      </c>
      <c r="P284" s="9" t="n">
        <v>8</v>
      </c>
      <c r="Q284" s="9" t="n">
        <v>8</v>
      </c>
      <c r="R284" s="9" t="n">
        <v>8</v>
      </c>
      <c r="S284" s="9" t="n">
        <v>8</v>
      </c>
      <c r="T284" s="9" t="n">
        <v>0</v>
      </c>
      <c r="U284" s="9" t="n">
        <v>0</v>
      </c>
      <c r="V284" s="9" t="n">
        <v>8</v>
      </c>
      <c r="W284" s="9" t="n">
        <v>8</v>
      </c>
      <c r="X284" s="9" t="n">
        <v>8</v>
      </c>
      <c r="Y284" s="9" t="n">
        <v>8</v>
      </c>
      <c r="Z284" s="9" t="n">
        <v>8</v>
      </c>
      <c r="AA284" s="9" t="n">
        <v>0</v>
      </c>
      <c r="AB284" s="9" t="n">
        <v>0</v>
      </c>
      <c r="AC284" s="9" t="n">
        <v>8</v>
      </c>
      <c r="AD284" s="9" t="n">
        <v>8</v>
      </c>
      <c r="AE284" s="9" t="n">
        <v>8</v>
      </c>
      <c r="AF284" s="9" t="n">
        <v>8</v>
      </c>
      <c r="AG284" s="9" t="n">
        <v>8</v>
      </c>
      <c r="AH284" s="9" t="n">
        <v>0</v>
      </c>
      <c r="AI284" s="9" t="n">
        <v>0</v>
      </c>
      <c r="AJ284" s="9" t="n">
        <v>8</v>
      </c>
      <c r="AK284" s="9" t="n">
        <v>8</v>
      </c>
      <c r="AL284" s="9" t="n">
        <v>8</v>
      </c>
      <c r="AM284" s="9">
        <f>COUNT(IF(SUM(H279,H280)&gt;0,1,"FALSE"),IF(SUM(I280,I279)&gt;0,1,"FALSE"),IF(SUM(J279,J280)&gt;0,1,"FALSE"),IF(SUM(K280,K279)&gt;0,1,"FALSE"),IF(SUM(L280,L279)&gt;0,1,"FALSE"),IF(SUM(M280,M279)&gt;0,1,"FALSE"),IF(SUM(N280,N279)&gt;0,1,"FALSE"),IF(SUM(O279,O280)&gt;0,1,"FALSE"),IF(SUM(P280,P281,P279)&gt;0,1,"FALSE"),IF(SUM(Q279,Q280,Q281)&gt;0,1,"FALSE"),IF(SUM(R280,R281,R279)&gt;0,1,"FALSE"),IF(SUM(S281,S280,S279)&gt;0,1,"FALSE"),IF(SUM(T279,T281,T280)&gt;0,1,"FALSE"),IF(SUM(U281,U280,U279)&gt;0,1,"FALSE"),IF(SUM(V280,V279,V281)&gt;0,1,"FALSE"),IF(SUM(W279,W281,W280)&gt;0,1,"FALSE"),IF(SUM(X281,X279,X280)&gt;0,1,"FALSE"),IF(SUM(Y280,Y281,Y279)&gt;0,1,"FALSE"),IF(SUM(Z279,Z281,Z280)&gt;0,1,"FALSE"),IF(SUM(AA281,AA279,AA280)&gt;0,1,"FALSE"),IF(SUM(AB280,AB279,AB281)&gt;0,1,"FALSE"),IF(SUM(AF281,AF279)&gt;0,1,"FALSE"),IF(SUM(AG281,AG279)&gt;0,1,"FALSE"),IF(SUM(AH281,AH279)&gt;0,1,"FALSE"),IF(SUM(AI279,AI281)&gt;0,1,"FALSE"),IF(SUM(AJ279,AJ282,AJ281)&gt;0,1,"FALSE"),IF(SUM(AK281,AK279,AK282)&gt;0,1,"FALSE"),IF(SUM(AL279,AL281,AL282)&gt;0,1,"FALSE"),IF(SUM(AC283)&gt;0,1,"FALSE"),IF(SUM(AD283)&gt;0,1,"FALSE"),IF(SUM(AE283)&gt;0,1,"FALSE"))</f>
        <v/>
      </c>
      <c r="AN284" s="9" t="n"/>
      <c r="AO284" s="9">
        <f>MAX(AO279:AO283)</f>
        <v/>
      </c>
      <c r="AP284" s="9">
        <f>MAX(AP279:AP283)</f>
        <v/>
      </c>
      <c r="AQ284" s="9">
        <f>MAX(AQ279:AQ283)</f>
        <v/>
      </c>
      <c r="AR284" s="9">
        <f>MAX(AR279:AR283)</f>
        <v/>
      </c>
      <c r="AS284" s="9">
        <f>SUM(AS279:AS283)</f>
        <v/>
      </c>
      <c r="AT284" s="9">
        <f>SUM(AT279:AT283)</f>
        <v/>
      </c>
      <c r="AU284" s="9">
        <f>SUM(AU279:AU283)</f>
        <v/>
      </c>
      <c r="AV284" s="9">
        <f>SUM(AV279:AV283)</f>
        <v/>
      </c>
      <c r="AW284" s="9">
        <f>SUM(AW279:AW283)</f>
        <v/>
      </c>
    </row>
    <row r="285">
      <c r="A285" t="n">
        <v>279</v>
      </c>
      <c r="B285" t="inlineStr">
        <is>
          <t>Грицынов Антон Алексеевич</t>
        </is>
      </c>
      <c r="C285" t="inlineStr">
        <is>
          <t>Обособленное  подразделение г.Барнаул</t>
        </is>
      </c>
      <c r="D285" t="inlineStr">
        <is>
          <t>Инженер 1 категории</t>
        </is>
      </c>
      <c r="E285" t="inlineStr">
        <is>
          <t>Общехозяйственный</t>
        </is>
      </c>
      <c r="F285" t="inlineStr">
        <is>
          <t>День</t>
        </is>
      </c>
      <c r="H285" t="inlineStr">
        <is>
          <t>В</t>
        </is>
      </c>
      <c r="I285" t="inlineStr">
        <is>
          <t>В</t>
        </is>
      </c>
      <c r="J285" t="inlineStr">
        <is>
          <t>В</t>
        </is>
      </c>
      <c r="K285" t="inlineStr">
        <is>
          <t>В</t>
        </is>
      </c>
      <c r="L285" t="inlineStr">
        <is>
          <t>В</t>
        </is>
      </c>
      <c r="M285" t="inlineStr">
        <is>
          <t>В</t>
        </is>
      </c>
      <c r="N285" t="inlineStr">
        <is>
          <t>В</t>
        </is>
      </c>
      <c r="O285" t="inlineStr">
        <is>
          <t>В</t>
        </is>
      </c>
      <c r="P285" t="n">
        <v>7.36667</v>
      </c>
      <c r="Q285" t="n">
        <v>8</v>
      </c>
      <c r="R285" t="n">
        <v>3.36667</v>
      </c>
      <c r="T285" t="inlineStr">
        <is>
          <t>В</t>
        </is>
      </c>
      <c r="U285" t="inlineStr">
        <is>
          <t>В</t>
        </is>
      </c>
      <c r="AA285" t="inlineStr">
        <is>
          <t>В</t>
        </is>
      </c>
      <c r="AB285" t="inlineStr">
        <is>
          <t>В</t>
        </is>
      </c>
      <c r="AD285" t="n">
        <v>7.91667</v>
      </c>
      <c r="AE285" t="n">
        <v>8</v>
      </c>
      <c r="AF285" t="n">
        <v>8</v>
      </c>
      <c r="AG285" t="n">
        <v>8</v>
      </c>
      <c r="AH285" t="inlineStr">
        <is>
          <t>В</t>
        </is>
      </c>
      <c r="AI285" t="inlineStr">
        <is>
          <t>В</t>
        </is>
      </c>
      <c r="AJ285" t="n">
        <v>8</v>
      </c>
      <c r="AK285" t="n">
        <v>8</v>
      </c>
      <c r="AL285" t="n">
        <v>8</v>
      </c>
      <c r="AM285" s="9">
        <f>COUNT(H285:AL285)</f>
        <v/>
      </c>
      <c r="AO285" s="9">
        <f>COUNTIF(H285:AL285,"О")</f>
        <v/>
      </c>
      <c r="AP285" s="9">
        <f>COUNTIF(H285:AL285,"От")</f>
        <v/>
      </c>
      <c r="AQ285" s="9">
        <f>COUNTIF(H285:AL285,"Б")</f>
        <v/>
      </c>
      <c r="AR285" s="9">
        <f>COUNTIF(H285:AL285,"Н")</f>
        <v/>
      </c>
      <c r="AT285" s="9">
        <f>SUM(H285:AL285)</f>
        <v/>
      </c>
      <c r="AV285" s="9">
        <f>SUM(H285,I285,J285,K285,L285,M285,N285,O285,T285,U285,AA285,AB285,AH285,AI285)</f>
        <v/>
      </c>
    </row>
    <row r="286">
      <c r="A286" t="n">
        <v>280</v>
      </c>
      <c r="B286" t="inlineStr">
        <is>
          <t>Грицынов Антон Алексеевич</t>
        </is>
      </c>
      <c r="C286" t="inlineStr">
        <is>
          <t>Обособленное  подразделение г.Барнаул</t>
        </is>
      </c>
      <c r="D286" t="inlineStr">
        <is>
          <t>Инженер 1 категории</t>
        </is>
      </c>
      <c r="E286" t="inlineStr">
        <is>
          <t>Контракт № 529 - КГКУ «Алтайавтодор»</t>
        </is>
      </c>
      <c r="F286" t="inlineStr">
        <is>
          <t>День</t>
        </is>
      </c>
      <c r="AM286" s="9">
        <f>COUNT(H286:AL286)</f>
        <v/>
      </c>
      <c r="AT286" s="9">
        <f>SUM(H286:AL286)</f>
        <v/>
      </c>
      <c r="AV286" s="9">
        <f>SUM(H286,I286,J286,K286,L286,M286,N286,O286,T286,U286,AA286,AB286,AH286,AI286)</f>
        <v/>
      </c>
    </row>
    <row r="287">
      <c r="A287" t="n">
        <v>281</v>
      </c>
      <c r="B287" t="inlineStr">
        <is>
          <t>Грицынов Антон Алексеевич</t>
        </is>
      </c>
      <c r="C287" t="inlineStr">
        <is>
          <t>Обособленное  подразделение г.Барнаул</t>
        </is>
      </c>
      <c r="D287" t="inlineStr">
        <is>
          <t>Инженер 1 категории</t>
        </is>
      </c>
      <c r="E287" t="inlineStr">
        <is>
          <t xml:space="preserve">Контракт № 510 - КУ РА РУАД «Горно-Алтайавтодор» </t>
        </is>
      </c>
      <c r="F287" t="inlineStr">
        <is>
          <t>День</t>
        </is>
      </c>
      <c r="AM287" s="9">
        <f>COUNT(H287:AL287)</f>
        <v/>
      </c>
      <c r="AT287" s="9">
        <f>SUM(H287:AL287)</f>
        <v/>
      </c>
      <c r="AV287" s="9">
        <f>SUM(H287,I287,J287,K287,L287,M287,N287,O287,T287,U287,AA287,AB287,AH287,AI287)</f>
        <v/>
      </c>
    </row>
    <row r="288" ht="15.75" customHeight="1" s="1">
      <c r="A288" t="n">
        <v>282</v>
      </c>
      <c r="B288" t="inlineStr">
        <is>
          <t>Грицынов Антон Алексеевич</t>
        </is>
      </c>
      <c r="C288" t="inlineStr">
        <is>
          <t>Обособленное  подразделение г.Барнаул</t>
        </is>
      </c>
      <c r="D288" t="inlineStr">
        <is>
          <t>Инженер 1 категории</t>
        </is>
      </c>
      <c r="E288" t="inlineStr">
        <is>
          <t>Контракт № 494 - КГКУ «Алтайавтодор»</t>
        </is>
      </c>
      <c r="F288" t="inlineStr">
        <is>
          <t>День</t>
        </is>
      </c>
      <c r="R288" s="11" t="n">
        <v>4.63333</v>
      </c>
      <c r="S288" s="11" t="n">
        <v>8</v>
      </c>
      <c r="V288" s="11" t="n">
        <v>8</v>
      </c>
      <c r="W288" s="11" t="n">
        <v>8</v>
      </c>
      <c r="X288" s="11" t="n">
        <v>8</v>
      </c>
      <c r="Y288" s="11" t="n">
        <v>8</v>
      </c>
      <c r="Z288" s="11" t="n">
        <v>8</v>
      </c>
      <c r="AC288" s="11" t="n">
        <v>8</v>
      </c>
      <c r="AD288" s="11" t="n">
        <v>0.08333</v>
      </c>
      <c r="AM288" s="9">
        <f>COUNT(H288:AL288)</f>
        <v/>
      </c>
      <c r="AT288" s="9">
        <f>SUM(H288:AL288)</f>
        <v/>
      </c>
      <c r="AV288" s="9">
        <f>SUM(H288,I288,J288,K288,L288,M288,N288,O288,T288,U288,AA288,AB288,AH288,AI288)</f>
        <v/>
      </c>
    </row>
    <row r="289" ht="15.75" customHeight="1" s="1">
      <c r="A289" t="n">
        <v>283</v>
      </c>
      <c r="B289" t="inlineStr">
        <is>
          <t>Грицынов Антон Алексеевич</t>
        </is>
      </c>
      <c r="C289" t="inlineStr">
        <is>
          <t>Обособленное  подразделение г.Барнаул</t>
        </is>
      </c>
      <c r="D289" t="inlineStr">
        <is>
          <t>Инженер 1 категории</t>
        </is>
      </c>
      <c r="E289" t="inlineStr">
        <is>
          <t>Контракт № 566 - Барнаульское ДСУ 4</t>
        </is>
      </c>
      <c r="F289" t="inlineStr">
        <is>
          <t>День</t>
        </is>
      </c>
      <c r="P289" s="11" t="n">
        <v>0.6333299999999999</v>
      </c>
      <c r="AM289" s="9">
        <f>COUNT(H289:AL289)</f>
        <v/>
      </c>
      <c r="AT289" s="9">
        <f>SUM(H289:AL289)</f>
        <v/>
      </c>
      <c r="AV289" s="9">
        <f>SUM(H289,I289,J289,K289,L289,M289,N289,O289,T289,U289,AA289,AB289,AH289,AI289)</f>
        <v/>
      </c>
    </row>
    <row r="290">
      <c r="A290" t="n">
        <v>284</v>
      </c>
      <c r="B290" t="inlineStr">
        <is>
          <t>Грицынов Антон Алексеевич</t>
        </is>
      </c>
      <c r="C290" t="inlineStr">
        <is>
          <t>Обособленное  подразделение г.Барнаул</t>
        </is>
      </c>
      <c r="D290" t="inlineStr">
        <is>
          <t>Инженер 1 категории</t>
        </is>
      </c>
      <c r="E290" t="inlineStr">
        <is>
          <t>Контракт № 624 - Алтайавтодор</t>
        </is>
      </c>
      <c r="F290" t="inlineStr">
        <is>
          <t>День</t>
        </is>
      </c>
      <c r="AM290" s="9">
        <f>COUNT(H290:AL290)</f>
        <v/>
      </c>
      <c r="AT290" s="9">
        <f>SUM(H290:AL290)</f>
        <v/>
      </c>
      <c r="AV290" s="9">
        <f>SUM(H290,I290,J290,K290,L290,M290,N290,O290,T290,U290,AA290,AB290,AH290,AI290)</f>
        <v/>
      </c>
    </row>
    <row r="291">
      <c r="A291" t="n">
        <v>285</v>
      </c>
      <c r="B291" t="inlineStr">
        <is>
          <t>Грицынов Антон Алексеевич</t>
        </is>
      </c>
      <c r="C291" t="inlineStr">
        <is>
          <t>Обособленное  подразделение г.Барнаул</t>
        </is>
      </c>
      <c r="D291" t="inlineStr">
        <is>
          <t>Инженер 1 категории</t>
        </is>
      </c>
      <c r="E291" t="inlineStr">
        <is>
          <t>Контракт № 623 - Алтайавтодор</t>
        </is>
      </c>
      <c r="F291" t="inlineStr">
        <is>
          <t>День</t>
        </is>
      </c>
      <c r="AM291" s="9">
        <f>COUNT(H291:AL291)</f>
        <v/>
      </c>
      <c r="AT291" s="9">
        <f>SUM(H291:AL291)</f>
        <v/>
      </c>
      <c r="AV291" s="9">
        <f>SUM(H291,I291,J291,K291,L291,M291,N291,O291,T291,U291,AA291,AB291,AH291,AI291)</f>
        <v/>
      </c>
    </row>
    <row r="292">
      <c r="A292" t="n">
        <v>286</v>
      </c>
      <c r="B292" t="inlineStr">
        <is>
          <t>Грицынов Антон Алексеевич</t>
        </is>
      </c>
      <c r="C292" t="inlineStr">
        <is>
          <t>Обособленное  подразделение г.Барнаул</t>
        </is>
      </c>
      <c r="D292" t="inlineStr">
        <is>
          <t>Инженер 1 категории</t>
        </is>
      </c>
      <c r="E292" t="inlineStr">
        <is>
          <t>Контракт № 615 - КГКУ Хабаровскуправтодор</t>
        </is>
      </c>
      <c r="F292" t="inlineStr">
        <is>
          <t>День</t>
        </is>
      </c>
      <c r="AM292" s="9">
        <f>COUNT(H292:AL292)</f>
        <v/>
      </c>
      <c r="AT292" s="9">
        <f>SUM(H292:AL292)</f>
        <v/>
      </c>
      <c r="AV292" s="9">
        <f>SUM(H292,I292,J292,K292,L292,M292,N292,O292,T292,U292,AA292,AB292,AH292,AI292)</f>
        <v/>
      </c>
    </row>
    <row r="293">
      <c r="A293" s="9" t="n">
        <v>287</v>
      </c>
      <c r="B293" s="9" t="inlineStr">
        <is>
          <t>Грицынов Антон Алексеевич</t>
        </is>
      </c>
      <c r="C293" s="9" t="inlineStr">
        <is>
          <t>Обособленное  подразделение г.Барнаул</t>
        </is>
      </c>
      <c r="D293" s="9" t="inlineStr">
        <is>
          <t>Инженер 1 категории</t>
        </is>
      </c>
      <c r="E293" s="9" t="inlineStr">
        <is>
          <t>ИТОГО:</t>
        </is>
      </c>
      <c r="F293" s="9" t="n"/>
      <c r="G293" s="9" t="n"/>
      <c r="H293" s="9" t="n">
        <v>0</v>
      </c>
      <c r="I293" s="9" t="n">
        <v>0</v>
      </c>
      <c r="J293" s="9" t="n">
        <v>0</v>
      </c>
      <c r="K293" s="9" t="n">
        <v>0</v>
      </c>
      <c r="L293" s="9" t="n">
        <v>0</v>
      </c>
      <c r="M293" s="9" t="n">
        <v>0</v>
      </c>
      <c r="N293" s="9" t="n">
        <v>0</v>
      </c>
      <c r="O293" s="9" t="n">
        <v>0</v>
      </c>
      <c r="P293" s="9" t="n">
        <v>8</v>
      </c>
      <c r="Q293" s="9" t="n">
        <v>8</v>
      </c>
      <c r="R293" s="9" t="n">
        <v>8</v>
      </c>
      <c r="S293" s="9" t="n">
        <v>8</v>
      </c>
      <c r="T293" s="9" t="n">
        <v>0</v>
      </c>
      <c r="U293" s="9" t="n">
        <v>0</v>
      </c>
      <c r="V293" s="9" t="n">
        <v>8</v>
      </c>
      <c r="W293" s="9" t="n">
        <v>8</v>
      </c>
      <c r="X293" s="9" t="n">
        <v>8</v>
      </c>
      <c r="Y293" s="9" t="n">
        <v>8</v>
      </c>
      <c r="Z293" s="9" t="n">
        <v>8</v>
      </c>
      <c r="AA293" s="9" t="n">
        <v>0</v>
      </c>
      <c r="AB293" s="9" t="n">
        <v>0</v>
      </c>
      <c r="AC293" s="9" t="n">
        <v>8</v>
      </c>
      <c r="AD293" s="9" t="n">
        <v>8</v>
      </c>
      <c r="AE293" s="9" t="n">
        <v>8</v>
      </c>
      <c r="AF293" s="9" t="n">
        <v>8</v>
      </c>
      <c r="AG293" s="9" t="n">
        <v>8</v>
      </c>
      <c r="AH293" s="9" t="n">
        <v>0</v>
      </c>
      <c r="AI293" s="9" t="n">
        <v>0</v>
      </c>
      <c r="AJ293" s="9" t="n">
        <v>8</v>
      </c>
      <c r="AK293" s="9" t="n">
        <v>8</v>
      </c>
      <c r="AL293" s="9" t="n">
        <v>8</v>
      </c>
      <c r="AM293" s="9">
        <f>COUNT(IF(SUM(H287,H286,H288,H285,H289)&gt;0,1,"FALSE"),IF(SUM(I287,I285,I286,I288,I289)&gt;0,1,"FALSE"),IF(SUM(J288,J285,J286,J289,J287)&gt;0,1,"FALSE"),IF(SUM(K287,K285,K288,K286,K289)&gt;0,1,"FALSE"),IF(SUM(L285,L286,L288,L287,L289)&gt;0,1,"FALSE"),IF(SUM(M285,M288,M289,M286,M287)&gt;0,1,"FALSE"),IF(SUM(N286,N289,N288,N287,N285)&gt;0,1,"FALSE"),IF(SUM(O285,O287,O289,O288,O286)&gt;0,1,"FALSE"),IF(SUM(P288,P285,P291,P286,P289,P287,P290)&gt;0,1,"FALSE"),IF(SUM(Q288,Q285,Q286,Q287,Q290,Q291,Q289)&gt;0,1,"FALSE"),IF(SUM(R285,R287,R290,R291,R286,R288,R289)&gt;0,1,"FALSE"),IF(SUM(S290,S288,S285,S286,S291,S287,S289)&gt;0,1,"FALSE"),IF(SUM(T288,T290,T289,T287,T286,T285,T291)&gt;0,1,"FALSE"),IF(SUM(U291,U289,U288,U290,U286,U285,U287)&gt;0,1,"FALSE"),IF(SUM(V287,V289,V291,V290,V285,V286,V288)&gt;0,1,"FALSE"),IF(SUM(W286,W285,W288,W289,W291,W290,W287)&gt;0,1,"FALSE"),IF(SUM(X292,X286,X287,X290,X288,X285,X291,X289)&gt;0,1,"FALSE"),IF(SUM(Y292,Y291,Y286,Y289,Y287,Y285,Y290,Y288)&gt;0,1,"FALSE"),IF(SUM(Z285,Z291,Z287,Z286,Z292,Z290,Z289,Z288)&gt;0,1,"FALSE"),IF(SUM(AA286,AA292,AA291,AA288,AA289,AA290,AA285,AA287)&gt;0,1,"FALSE"),IF(SUM(AB289,AB292,AB285,AB287,AB290,AB291,AB288,AB286)&gt;0,1,"FALSE"),IF(SUM(AC292,AC288,AC286,AC291,AC289,AC287,AC285,AC290)&gt;0,1,"FALSE"),IF(SUM(AD289,AD288,AD285,AD292,AD287,AD286,AD290,AD291)&gt;0,1,"FALSE"),IF(SUM(AE286,AE290,AE288,AE287,AE292,AE289,AE291,AE285)&gt;0,1,"FALSE"),IF(SUM(AF289,AF287,AF286,AF285,AF291,AF290,AF292,AF288)&gt;0,1,"FALSE"),IF(SUM(AG288,AG291,AG286,AG285,AG290,AG287,AG289,AG292)&gt;0,1,"FALSE"),IF(SUM(AH288,AH285,AH291,AH287,AH292,AH290,AH286,AH289)&gt;0,1,"FALSE"),IF(SUM(AI288,AI290,AI291,AI287,AI286,AI292,AI289,AI285)&gt;0,1,"FALSE"),IF(SUM(AJ285,AJ286,AJ290,AJ288,AJ291,AJ289,AJ292,AJ287)&gt;0,1,"FALSE"),IF(SUM(AK291,AK290,AK292,AK286,AK285,AK288,AK289,AK287)&gt;0,1,"FALSE"),IF(SUM(AL291,AL288,AL289,AL286,AL292,AL285,AL287,AL290)&gt;0,1,"FALSE"))</f>
        <v/>
      </c>
      <c r="AN293" s="9" t="n"/>
      <c r="AO293" s="9">
        <f>MAX(AO285:AO292)</f>
        <v/>
      </c>
      <c r="AP293" s="9">
        <f>MAX(AP285:AP292)</f>
        <v/>
      </c>
      <c r="AQ293" s="9">
        <f>MAX(AQ285:AQ292)</f>
        <v/>
      </c>
      <c r="AR293" s="9">
        <f>MAX(AR285:AR292)</f>
        <v/>
      </c>
      <c r="AS293" s="9">
        <f>SUM(AS285:AS292)</f>
        <v/>
      </c>
      <c r="AT293" s="9">
        <f>SUM(AT285:AT292)</f>
        <v/>
      </c>
      <c r="AU293" s="9">
        <f>SUM(AU285:AU292)</f>
        <v/>
      </c>
      <c r="AV293" s="9">
        <f>SUM(AV285:AV292)</f>
        <v/>
      </c>
      <c r="AW293" s="9">
        <f>SUM(AW285:AW292)</f>
        <v/>
      </c>
    </row>
    <row r="294">
      <c r="A294" t="n">
        <v>288</v>
      </c>
      <c r="B294" t="inlineStr">
        <is>
          <t>Кузнецов Антон Григорьевич</t>
        </is>
      </c>
      <c r="C294" t="inlineStr">
        <is>
          <t>Обособленное  подразделение г.Барнаул</t>
        </is>
      </c>
      <c r="D294" t="inlineStr">
        <is>
          <t>Руководитель подразделения</t>
        </is>
      </c>
      <c r="E294" t="inlineStr">
        <is>
          <t>Общехозяйственный</t>
        </is>
      </c>
      <c r="F294" t="inlineStr">
        <is>
          <t>День</t>
        </is>
      </c>
      <c r="H294" t="inlineStr">
        <is>
          <t>В</t>
        </is>
      </c>
      <c r="I294" t="inlineStr">
        <is>
          <t>В</t>
        </is>
      </c>
      <c r="J294" t="inlineStr">
        <is>
          <t>В</t>
        </is>
      </c>
      <c r="K294" t="inlineStr">
        <is>
          <t>В</t>
        </is>
      </c>
      <c r="L294" t="inlineStr">
        <is>
          <t>В</t>
        </is>
      </c>
      <c r="M294" t="inlineStr">
        <is>
          <t>В</t>
        </is>
      </c>
      <c r="N294" t="inlineStr">
        <is>
          <t>В</t>
        </is>
      </c>
      <c r="O294" t="inlineStr">
        <is>
          <t>В</t>
        </is>
      </c>
      <c r="P294" t="n">
        <v>8</v>
      </c>
      <c r="Q294" t="n">
        <v>8</v>
      </c>
      <c r="R294" t="n">
        <v>8</v>
      </c>
      <c r="S294" t="n">
        <v>8</v>
      </c>
      <c r="T294" t="inlineStr">
        <is>
          <t>В</t>
        </is>
      </c>
      <c r="U294" t="inlineStr">
        <is>
          <t>В</t>
        </is>
      </c>
      <c r="Y294" t="n">
        <v>0.98333</v>
      </c>
      <c r="Z294" t="n">
        <v>8</v>
      </c>
      <c r="AA294" t="inlineStr">
        <is>
          <t>В</t>
        </is>
      </c>
      <c r="AB294" t="inlineStr">
        <is>
          <t>В</t>
        </is>
      </c>
      <c r="AC294" t="n">
        <v>8</v>
      </c>
      <c r="AD294" t="n">
        <v>8</v>
      </c>
      <c r="AE294" t="n">
        <v>5.46667</v>
      </c>
      <c r="AF294" t="n">
        <v>8</v>
      </c>
      <c r="AG294" t="n">
        <v>8</v>
      </c>
      <c r="AH294" t="inlineStr">
        <is>
          <t>В</t>
        </is>
      </c>
      <c r="AI294" t="inlineStr">
        <is>
          <t>В</t>
        </is>
      </c>
      <c r="AJ294" t="n">
        <v>8</v>
      </c>
      <c r="AK294" t="n">
        <v>8</v>
      </c>
      <c r="AL294" t="n">
        <v>8</v>
      </c>
      <c r="AM294" s="9">
        <f>COUNT(H294:AL294)</f>
        <v/>
      </c>
      <c r="AO294" s="9">
        <f>COUNTIF(H294:AL294,"О")</f>
        <v/>
      </c>
      <c r="AP294" s="9">
        <f>COUNTIF(H294:AL294,"От")</f>
        <v/>
      </c>
      <c r="AQ294" s="9">
        <f>COUNTIF(H294:AL294,"Б")</f>
        <v/>
      </c>
      <c r="AR294" s="9">
        <f>COUNTIF(H294:AL294,"Н")</f>
        <v/>
      </c>
      <c r="AT294" s="9">
        <f>SUM(H294:AL294)</f>
        <v/>
      </c>
      <c r="AV294" s="9">
        <f>SUM(H294,I294,J294,K294,L294,M294,N294,O294,T294,U294,AA294,AB294,AH294,AI294)</f>
        <v/>
      </c>
    </row>
    <row r="295">
      <c r="A295" t="n">
        <v>289</v>
      </c>
      <c r="B295" t="inlineStr">
        <is>
          <t>Кузнецов Антон Григорьевич</t>
        </is>
      </c>
      <c r="C295" t="inlineStr">
        <is>
          <t>Обособленное  подразделение г.Барнаул</t>
        </is>
      </c>
      <c r="D295" t="inlineStr">
        <is>
          <t>Руководитель подразделения</t>
        </is>
      </c>
      <c r="E295" t="inlineStr">
        <is>
          <t>Контракт № 529 - КГКУ «Алтайавтодор»</t>
        </is>
      </c>
      <c r="F295" t="inlineStr">
        <is>
          <t>День</t>
        </is>
      </c>
      <c r="AM295" s="9">
        <f>COUNT(H295:AL295)</f>
        <v/>
      </c>
      <c r="AT295" s="9">
        <f>SUM(H295:AL295)</f>
        <v/>
      </c>
      <c r="AV295" s="9">
        <f>SUM(H295,I295,J295,K295,L295,M295,N295,O295,T295,U295,AA295,AB295,AH295,AI295)</f>
        <v/>
      </c>
    </row>
    <row r="296">
      <c r="A296" t="n">
        <v>290</v>
      </c>
      <c r="B296" t="inlineStr">
        <is>
          <t>Кузнецов Антон Григорьевич</t>
        </is>
      </c>
      <c r="C296" t="inlineStr">
        <is>
          <t>Обособленное  подразделение г.Барнаул</t>
        </is>
      </c>
      <c r="D296" t="inlineStr">
        <is>
          <t>Руководитель подразделения</t>
        </is>
      </c>
      <c r="E296" t="inlineStr">
        <is>
          <t xml:space="preserve">Контракт № 510 - КУ РА РУАД «Горно-Алтайавтодор» </t>
        </is>
      </c>
      <c r="F296" t="inlineStr">
        <is>
          <t>День</t>
        </is>
      </c>
      <c r="AM296" s="9">
        <f>COUNT(H296:AL296)</f>
        <v/>
      </c>
      <c r="AT296" s="9">
        <f>SUM(H296:AL296)</f>
        <v/>
      </c>
      <c r="AV296" s="9">
        <f>SUM(H296,I296,J296,K296,L296,M296,N296,O296,T296,U296,AA296,AB296,AH296,AI296)</f>
        <v/>
      </c>
    </row>
    <row r="297" ht="15.75" customHeight="1" s="1">
      <c r="A297" t="n">
        <v>291</v>
      </c>
      <c r="B297" t="inlineStr">
        <is>
          <t>Кузнецов Антон Григорьевич</t>
        </is>
      </c>
      <c r="C297" t="inlineStr">
        <is>
          <t>Обособленное  подразделение г.Барнаул</t>
        </is>
      </c>
      <c r="D297" t="inlineStr">
        <is>
          <t>Руководитель подразделения</t>
        </is>
      </c>
      <c r="E297" t="inlineStr">
        <is>
          <t>Контракт № 494 - КГКУ «Алтайавтодор»</t>
        </is>
      </c>
      <c r="F297" t="inlineStr">
        <is>
          <t>День</t>
        </is>
      </c>
      <c r="V297" s="11" t="n">
        <v>8</v>
      </c>
      <c r="W297" s="11" t="n">
        <v>8</v>
      </c>
      <c r="X297" s="11" t="n">
        <v>8</v>
      </c>
      <c r="Y297" s="11" t="n">
        <v>7.01667</v>
      </c>
      <c r="AM297" s="9">
        <f>COUNT(H297:AL297)</f>
        <v/>
      </c>
      <c r="AT297" s="9">
        <f>SUM(H297:AL297)</f>
        <v/>
      </c>
      <c r="AV297" s="9">
        <f>SUM(H297,I297,J297,K297,L297,M297,N297,O297,T297,U297,AA297,AB297,AH297,AI297)</f>
        <v/>
      </c>
    </row>
    <row r="298" ht="15.75" customHeight="1" s="1">
      <c r="A298" t="n">
        <v>292</v>
      </c>
      <c r="B298" t="inlineStr">
        <is>
          <t>Кузнецов Антон Григорьевич</t>
        </is>
      </c>
      <c r="C298" t="inlineStr">
        <is>
          <t>Обособленное  подразделение г.Барнаул</t>
        </is>
      </c>
      <c r="D298" t="inlineStr">
        <is>
          <t>Руководитель подразделения</t>
        </is>
      </c>
      <c r="E298" t="inlineStr">
        <is>
          <t>Контракт № 566 - Барнаульское ДСУ 4</t>
        </is>
      </c>
      <c r="F298" t="inlineStr">
        <is>
          <t>День</t>
        </is>
      </c>
      <c r="AE298" s="11" t="n">
        <v>2.53333</v>
      </c>
      <c r="AM298" s="9">
        <f>COUNT(H298:AL298)</f>
        <v/>
      </c>
      <c r="AT298" s="9">
        <f>SUM(H298:AL298)</f>
        <v/>
      </c>
      <c r="AV298" s="9">
        <f>SUM(H298,I298,J298,K298,L298,M298,N298,O298,T298,U298,AA298,AB298,AH298,AI298)</f>
        <v/>
      </c>
    </row>
    <row r="299">
      <c r="A299" t="n">
        <v>293</v>
      </c>
      <c r="B299" t="inlineStr">
        <is>
          <t>Кузнецов Антон Григорьевич</t>
        </is>
      </c>
      <c r="C299" t="inlineStr">
        <is>
          <t>Обособленное  подразделение г.Барнаул</t>
        </is>
      </c>
      <c r="D299" t="inlineStr">
        <is>
          <t>Руководитель подразделения</t>
        </is>
      </c>
      <c r="E299" t="inlineStr">
        <is>
          <t>Контракт № 624 - Алтайавтодор</t>
        </is>
      </c>
      <c r="F299" t="inlineStr">
        <is>
          <t>День</t>
        </is>
      </c>
      <c r="AM299" s="9">
        <f>COUNT(H299:AL299)</f>
        <v/>
      </c>
      <c r="AT299" s="9">
        <f>SUM(H299:AL299)</f>
        <v/>
      </c>
      <c r="AV299" s="9">
        <f>SUM(H299,I299,J299,K299,L299,M299,N299,O299,T299,U299,AA299,AB299,AH299,AI299)</f>
        <v/>
      </c>
    </row>
    <row r="300">
      <c r="A300" t="n">
        <v>294</v>
      </c>
      <c r="B300" t="inlineStr">
        <is>
          <t>Кузнецов Антон Григорьевич</t>
        </is>
      </c>
      <c r="C300" t="inlineStr">
        <is>
          <t>Обособленное  подразделение г.Барнаул</t>
        </is>
      </c>
      <c r="D300" t="inlineStr">
        <is>
          <t>Руководитель подразделения</t>
        </is>
      </c>
      <c r="E300" t="inlineStr">
        <is>
          <t>Контракт № 623 - Алтайавтодор</t>
        </is>
      </c>
      <c r="F300" t="inlineStr">
        <is>
          <t>День</t>
        </is>
      </c>
      <c r="AM300" s="9">
        <f>COUNT(H300:AL300)</f>
        <v/>
      </c>
      <c r="AT300" s="9">
        <f>SUM(H300:AL300)</f>
        <v/>
      </c>
      <c r="AV300" s="9">
        <f>SUM(H300,I300,J300,K300,L300,M300,N300,O300,T300,U300,AA300,AB300,AH300,AI300)</f>
        <v/>
      </c>
    </row>
    <row r="301">
      <c r="A301" t="n">
        <v>295</v>
      </c>
      <c r="B301" t="inlineStr">
        <is>
          <t>Кузнецов Антон Григорьевич</t>
        </is>
      </c>
      <c r="C301" t="inlineStr">
        <is>
          <t>Обособленное  подразделение г.Барнаул</t>
        </is>
      </c>
      <c r="D301" t="inlineStr">
        <is>
          <t>Руководитель подразделения</t>
        </is>
      </c>
      <c r="E301" t="inlineStr">
        <is>
          <t>Контракт № 615 - КГКУ Хабаровскуправтодор</t>
        </is>
      </c>
      <c r="F301" t="inlineStr">
        <is>
          <t>День</t>
        </is>
      </c>
      <c r="AM301" s="9">
        <f>COUNT(H301:AL301)</f>
        <v/>
      </c>
      <c r="AT301" s="9">
        <f>SUM(H301:AL301)</f>
        <v/>
      </c>
      <c r="AV301" s="9">
        <f>SUM(H301,I301,J301,K301,L301,M301,N301,O301,T301,U301,AA301,AB301,AH301,AI301)</f>
        <v/>
      </c>
    </row>
    <row r="302">
      <c r="A302" s="9" t="n">
        <v>296</v>
      </c>
      <c r="B302" s="9" t="inlineStr">
        <is>
          <t>Кузнецов Антон Григорьевич</t>
        </is>
      </c>
      <c r="C302" s="9" t="inlineStr">
        <is>
          <t>Обособленное  подразделение г.Барнаул</t>
        </is>
      </c>
      <c r="D302" s="9" t="inlineStr">
        <is>
          <t>Руководитель подразделения</t>
        </is>
      </c>
      <c r="E302" s="9" t="inlineStr">
        <is>
          <t>ИТОГО:</t>
        </is>
      </c>
      <c r="F302" s="9" t="n"/>
      <c r="G302" s="9" t="n"/>
      <c r="H302" s="9" t="n">
        <v>0</v>
      </c>
      <c r="I302" s="9" t="n">
        <v>0</v>
      </c>
      <c r="J302" s="9" t="n">
        <v>0</v>
      </c>
      <c r="K302" s="9" t="n">
        <v>0</v>
      </c>
      <c r="L302" s="9" t="n">
        <v>0</v>
      </c>
      <c r="M302" s="9" t="n">
        <v>0</v>
      </c>
      <c r="N302" s="9" t="n">
        <v>0</v>
      </c>
      <c r="O302" s="9" t="n">
        <v>0</v>
      </c>
      <c r="P302" s="9" t="n">
        <v>8</v>
      </c>
      <c r="Q302" s="9" t="n">
        <v>8</v>
      </c>
      <c r="R302" s="9" t="n">
        <v>8</v>
      </c>
      <c r="S302" s="9" t="n">
        <v>8</v>
      </c>
      <c r="T302" s="9" t="n">
        <v>0</v>
      </c>
      <c r="U302" s="9" t="n">
        <v>0</v>
      </c>
      <c r="V302" s="9" t="n">
        <v>8</v>
      </c>
      <c r="W302" s="9" t="n">
        <v>8</v>
      </c>
      <c r="X302" s="9" t="n">
        <v>8</v>
      </c>
      <c r="Y302" s="9" t="n">
        <v>8</v>
      </c>
      <c r="Z302" s="9" t="n">
        <v>8</v>
      </c>
      <c r="AA302" s="9" t="n">
        <v>0</v>
      </c>
      <c r="AB302" s="9" t="n">
        <v>0</v>
      </c>
      <c r="AC302" s="9" t="n">
        <v>8</v>
      </c>
      <c r="AD302" s="9" t="n">
        <v>8</v>
      </c>
      <c r="AE302" s="9" t="n">
        <v>8</v>
      </c>
      <c r="AF302" s="9" t="n">
        <v>8</v>
      </c>
      <c r="AG302" s="9" t="n">
        <v>8</v>
      </c>
      <c r="AH302" s="9" t="n">
        <v>0</v>
      </c>
      <c r="AI302" s="9" t="n">
        <v>0</v>
      </c>
      <c r="AJ302" s="9" t="n">
        <v>8</v>
      </c>
      <c r="AK302" s="9" t="n">
        <v>8</v>
      </c>
      <c r="AL302" s="9" t="n">
        <v>8</v>
      </c>
      <c r="AM302" s="9">
        <f>COUNT(IF(SUM(H294,H297,H296,H295)&gt;0,1,"FALSE"),IF(SUM(I294,I296,I298,I295,I297)&gt;0,1,"FALSE"),IF(SUM(J296,J297,J294,J295,J298)&gt;0,1,"FALSE"),IF(SUM(K298,K294,K296,K295,K297)&gt;0,1,"FALSE"),IF(SUM(L295,L296,L298,L294,L297)&gt;0,1,"FALSE"),IF(SUM(M296,M294,M297,M298,M295)&gt;0,1,"FALSE"),IF(SUM(N298,N294,N297,N296,N295)&gt;0,1,"FALSE"),IF(SUM(O298,O294,O297,O295,O296)&gt;0,1,"FALSE"),IF(SUM(P296,P299,P295,P300,P297,P294,P298)&gt;0,1,"FALSE"),IF(SUM(Q299,Q294,Q298,Q296,Q295,Q300,Q297)&gt;0,1,"FALSE"),IF(SUM(R296,R294,R300,R297,R299,R295,R298)&gt;0,1,"FALSE"),IF(SUM(S300,S294,S296,S298,S299,S295,S297)&gt;0,1,"FALSE"),IF(SUM(T298,T300,T294,T295,T297,T296,T299)&gt;0,1,"FALSE"),IF(SUM(U299,U294,U300,U295,U296,U298,U297)&gt;0,1,"FALSE"),IF(SUM(V296,V295,V297,V300,V294,V298,V299)&gt;0,1,"FALSE"),IF(SUM(W295,W294,W297,W298,W300,W296,W299)&gt;0,1,"FALSE"),IF(SUM(X294,X301,X296,X298,X300,X299,X297,X295)&gt;0,1,"FALSE"),IF(SUM(Y299,Y300,Y295,Y297,Y298,Y301,Y294,Y296)&gt;0,1,"FALSE"),IF(SUM(Z301,Z300,Z295,Z299,Z296,Z298,Z294,Z297)&gt;0,1,"FALSE"),IF(SUM(AA296,AA297,AA298,AA295,AA301,AA294,AA300,AA299)&gt;0,1,"FALSE"),IF(SUM(AB299,AB296,AB301,AB300,AB297,AB298,AB295,AB294)&gt;0,1,"FALSE"),IF(SUM(AC296,AC294,AC298,AC300,AC295,AC299,AC301,AC297)&gt;0,1,"FALSE"),IF(SUM(AD295,AD301,AD298,AD299,AD294,AD300,AD297,AD296)&gt;0,1,"FALSE"),IF(SUM(AE296,AE294,AE301,AE299,AE297,AE295,AE300,AE298)&gt;0,1,"FALSE"),IF(SUM(AF295,AF297,AF300,AF294,AF298,AF299,AF301,AF296)&gt;0,1,"FALSE"),IF(SUM(AG295,AG301,AG300,AG297,AG294,AG298,AG299,AG296)&gt;0,1,"FALSE"),IF(SUM(AH298,AH300,AH294,AH296,AH299,AH295,AH297,AH301)&gt;0,1,"FALSE"),IF(SUM(AI297,AI300,AI298,AI296,AI299,AI294,AI301,AI295)&gt;0,1,"FALSE"),IF(SUM(AJ295,AJ296,AJ297,AJ298,AJ300,AJ301,AJ299,AJ294)&gt;0,1,"FALSE"),IF(SUM(AK296,AK299,AK301,AK297,AK294,AK295,AK298,AK300)&gt;0,1,"FALSE"),IF(SUM(AL295,AL297,AL299,AL301,AL296,AL298,AL300,AL294)&gt;0,1,"FALSE"))</f>
        <v/>
      </c>
      <c r="AN302" s="9" t="n"/>
      <c r="AO302" s="9">
        <f>MAX(AO294:AO301)</f>
        <v/>
      </c>
      <c r="AP302" s="9">
        <f>MAX(AP294:AP301)</f>
        <v/>
      </c>
      <c r="AQ302" s="9">
        <f>MAX(AQ294:AQ301)</f>
        <v/>
      </c>
      <c r="AR302" s="9">
        <f>MAX(AR294:AR301)</f>
        <v/>
      </c>
      <c r="AS302" s="9">
        <f>SUM(AS294:AS301)</f>
        <v/>
      </c>
      <c r="AT302" s="9">
        <f>SUM(AT294:AT301)</f>
        <v/>
      </c>
      <c r="AU302" s="9">
        <f>SUM(AU294:AU301)</f>
        <v/>
      </c>
      <c r="AV302" s="9">
        <f>SUM(AV294:AV301)</f>
        <v/>
      </c>
      <c r="AW302" s="9">
        <f>SUM(AW294:AW301)</f>
        <v/>
      </c>
    </row>
    <row r="303">
      <c r="A303" t="n">
        <v>297</v>
      </c>
      <c r="B303" t="inlineStr">
        <is>
          <t>Лисенков Роман Валерьевич</t>
        </is>
      </c>
      <c r="C303" t="inlineStr">
        <is>
          <t>Обособленное  подразделение г.Барнаул</t>
        </is>
      </c>
      <c r="D303" t="inlineStr">
        <is>
          <t>Ведущий инженер</t>
        </is>
      </c>
      <c r="E303" t="inlineStr">
        <is>
          <t>Общехозяйственный</t>
        </is>
      </c>
      <c r="F303" t="inlineStr">
        <is>
          <t>День</t>
        </is>
      </c>
      <c r="H303" t="inlineStr">
        <is>
          <t>В</t>
        </is>
      </c>
      <c r="I303" t="inlineStr">
        <is>
          <t>В</t>
        </is>
      </c>
      <c r="J303" t="inlineStr">
        <is>
          <t>В</t>
        </is>
      </c>
      <c r="K303" t="inlineStr">
        <is>
          <t>В</t>
        </is>
      </c>
      <c r="L303" t="inlineStr">
        <is>
          <t>В</t>
        </is>
      </c>
      <c r="M303" t="inlineStr">
        <is>
          <t>В</t>
        </is>
      </c>
      <c r="N303" t="inlineStr">
        <is>
          <t>В</t>
        </is>
      </c>
      <c r="O303" t="inlineStr">
        <is>
          <t>В</t>
        </is>
      </c>
      <c r="P303" t="n">
        <v>7.36667</v>
      </c>
      <c r="Q303" t="n">
        <v>1.43333</v>
      </c>
      <c r="T303" t="inlineStr">
        <is>
          <t>В</t>
        </is>
      </c>
      <c r="U303" t="inlineStr">
        <is>
          <t>В</t>
        </is>
      </c>
      <c r="AH303" t="inlineStr">
        <is>
          <t>В</t>
        </is>
      </c>
      <c r="AI303" t="inlineStr">
        <is>
          <t>В</t>
        </is>
      </c>
      <c r="AM303" s="9">
        <f>COUNT(H303:AL303)</f>
        <v/>
      </c>
      <c r="AO303" s="9">
        <f>COUNTIF(H303:AL303,"О")</f>
        <v/>
      </c>
      <c r="AP303" s="9">
        <f>COUNTIF(H303:AL303,"От")</f>
        <v/>
      </c>
      <c r="AQ303" s="9">
        <f>COUNTIF(H303:AL303,"Б")</f>
        <v/>
      </c>
      <c r="AR303" s="9">
        <f>COUNTIF(H303:AL303,"Н")</f>
        <v/>
      </c>
      <c r="AT303" s="9">
        <f>SUM(H303:AL303)</f>
        <v/>
      </c>
      <c r="AV303" s="9">
        <f>SUM(H303,I303,J303,K303,L303,M303,N303,O303,T303,U303,AA303,AB303,AH303,AI303)</f>
        <v/>
      </c>
    </row>
    <row r="304" ht="15.75" customHeight="1" s="1">
      <c r="A304" t="n">
        <v>298</v>
      </c>
      <c r="B304" t="inlineStr">
        <is>
          <t>Лисенков Роман Валерьевич</t>
        </is>
      </c>
      <c r="C304" t="inlineStr">
        <is>
          <t>Обособленное  подразделение г.Барнаул</t>
        </is>
      </c>
      <c r="D304" t="inlineStr">
        <is>
          <t>Ведущий инженер</t>
        </is>
      </c>
      <c r="E304" t="inlineStr">
        <is>
          <t>Контракт № 529 - КГКУ «Алтайавтодор»</t>
        </is>
      </c>
      <c r="F304" t="inlineStr">
        <is>
          <t>День</t>
        </is>
      </c>
      <c r="V304" s="11" t="n">
        <v>0.04453</v>
      </c>
      <c r="AM304" s="9">
        <f>COUNT(H304:AL304)</f>
        <v/>
      </c>
      <c r="AT304" s="9">
        <f>SUM(H304:AL304)</f>
        <v/>
      </c>
      <c r="AV304" s="9">
        <f>SUM(H304,I304,J304,K304,L304,M304,N304,O304,T304,U304,AA304,AB304,AH304,AI304)</f>
        <v/>
      </c>
    </row>
    <row r="305">
      <c r="A305" t="n">
        <v>299</v>
      </c>
      <c r="B305" t="inlineStr">
        <is>
          <t>Лисенков Роман Валерьевич</t>
        </is>
      </c>
      <c r="C305" t="inlineStr">
        <is>
          <t>Обособленное  подразделение г.Барнаул</t>
        </is>
      </c>
      <c r="D305" t="inlineStr">
        <is>
          <t>Ведущий инженер</t>
        </is>
      </c>
      <c r="E305" t="inlineStr">
        <is>
          <t xml:space="preserve">Контракт № 510 - КУ РА РУАД «Горно-Алтайавтодор» </t>
        </is>
      </c>
      <c r="F305" t="inlineStr">
        <is>
          <t>День</t>
        </is>
      </c>
      <c r="AM305" s="9">
        <f>COUNT(H305:AL305)</f>
        <v/>
      </c>
      <c r="AT305" s="9">
        <f>SUM(H305:AL305)</f>
        <v/>
      </c>
      <c r="AV305" s="9">
        <f>SUM(H305,I305,J305,K305,L305,M305,N305,O305,T305,U305,AA305,AB305,AH305,AI305)</f>
        <v/>
      </c>
    </row>
    <row r="306" ht="15.75" customHeight="1" s="1">
      <c r="A306" t="n">
        <v>300</v>
      </c>
      <c r="B306" t="inlineStr">
        <is>
          <t>Лисенков Роман Валерьевич</t>
        </is>
      </c>
      <c r="C306" t="inlineStr">
        <is>
          <t>Обособленное  подразделение г.Барнаул</t>
        </is>
      </c>
      <c r="D306" t="inlineStr">
        <is>
          <t>Ведущий инженер</t>
        </is>
      </c>
      <c r="E306" t="inlineStr">
        <is>
          <t>Контракт № 494 - КГКУ «Алтайавтодор»</t>
        </is>
      </c>
      <c r="F306" t="inlineStr">
        <is>
          <t>День</t>
        </is>
      </c>
      <c r="Q306" s="11" t="n">
        <v>4.88333</v>
      </c>
      <c r="R306" s="11" t="n">
        <v>8</v>
      </c>
      <c r="S306" s="11" t="n">
        <v>8</v>
      </c>
      <c r="V306" s="11" t="n">
        <v>7.95547</v>
      </c>
      <c r="W306" s="11" t="n">
        <v>4.51908</v>
      </c>
      <c r="AC306" s="11" t="n">
        <v>7.28889</v>
      </c>
      <c r="AD306" s="11" t="n">
        <v>8</v>
      </c>
      <c r="AE306" s="11" t="n">
        <v>8</v>
      </c>
      <c r="AF306" s="11" t="n">
        <v>8</v>
      </c>
      <c r="AG306" s="11" t="n">
        <v>8</v>
      </c>
      <c r="AJ306" s="11" t="n">
        <v>8</v>
      </c>
      <c r="AK306" s="11" t="n">
        <v>8</v>
      </c>
      <c r="AL306" s="11" t="n">
        <v>8</v>
      </c>
      <c r="AM306" s="9">
        <f>COUNT(H306:AL306)</f>
        <v/>
      </c>
      <c r="AT306" s="9">
        <f>SUM(H306:AL306)</f>
        <v/>
      </c>
      <c r="AV306" s="9">
        <f>SUM(H306,I306,J306,K306,L306,M306,N306,O306,T306,U306,AA306,AB306,AH306,AI306)</f>
        <v/>
      </c>
    </row>
    <row r="307" ht="15.75" customHeight="1" s="1">
      <c r="A307" t="n">
        <v>301</v>
      </c>
      <c r="B307" t="inlineStr">
        <is>
          <t>Лисенков Роман Валерьевич</t>
        </is>
      </c>
      <c r="C307" t="inlineStr">
        <is>
          <t>Обособленное  подразделение г.Барнаул</t>
        </is>
      </c>
      <c r="D307" t="inlineStr">
        <is>
          <t>Ведущий инженер</t>
        </is>
      </c>
      <c r="E307" t="inlineStr">
        <is>
          <t>Контракт № 566 - Барнаульское ДСУ 4</t>
        </is>
      </c>
      <c r="F307" t="inlineStr">
        <is>
          <t>День</t>
        </is>
      </c>
      <c r="P307" s="11" t="n">
        <v>0.6333299999999999</v>
      </c>
      <c r="Q307" s="11" t="n">
        <v>1.68333</v>
      </c>
      <c r="AC307" s="11" t="n">
        <v>0.71111</v>
      </c>
      <c r="AD307" s="11" t="n"/>
      <c r="AM307" s="9">
        <f>COUNT(H307:AL307)</f>
        <v/>
      </c>
      <c r="AT307" s="9">
        <f>SUM(H307:AL307)</f>
        <v/>
      </c>
      <c r="AV307" s="9">
        <f>SUM(H307,I307,J307,K307,L307,M307,N307,O307,T307,U307,AA307,AB307,AH307,AI307)</f>
        <v/>
      </c>
    </row>
    <row r="308" ht="15.75" customHeight="1" s="1">
      <c r="A308" t="n">
        <v>302</v>
      </c>
      <c r="B308" t="inlineStr">
        <is>
          <t>Лисенков Роман Валерьевич</t>
        </is>
      </c>
      <c r="C308" t="inlineStr">
        <is>
          <t>Обособленное  подразделение г.Барнаул</t>
        </is>
      </c>
      <c r="D308" t="inlineStr">
        <is>
          <t>Ведущий инженер</t>
        </is>
      </c>
      <c r="E308" t="inlineStr">
        <is>
          <t>Контракт № 624 - Алтайавтодор</t>
        </is>
      </c>
      <c r="F308" t="inlineStr">
        <is>
          <t>День</t>
        </is>
      </c>
      <c r="W308" s="11" t="n">
        <v>3.48092</v>
      </c>
      <c r="AM308" s="9">
        <f>COUNT(H308:AL308)</f>
        <v/>
      </c>
      <c r="AT308" s="9">
        <f>SUM(H308:AL308)</f>
        <v/>
      </c>
      <c r="AV308" s="9">
        <f>SUM(H308,I308,J308,K308,L308,M308,N308,O308,T308,U308,AA308,AB308,AH308,AI308)</f>
        <v/>
      </c>
    </row>
    <row r="309">
      <c r="A309" t="n">
        <v>303</v>
      </c>
      <c r="B309" t="inlineStr">
        <is>
          <t>Лисенков Роман Валерьевич</t>
        </is>
      </c>
      <c r="C309" t="inlineStr">
        <is>
          <t>Обособленное  подразделение г.Барнаул</t>
        </is>
      </c>
      <c r="D309" t="inlineStr">
        <is>
          <t>Ведущий инженер</t>
        </is>
      </c>
      <c r="E309" t="inlineStr">
        <is>
          <t>Контракт № 623 - Алтайавтодор</t>
        </is>
      </c>
      <c r="F309" t="inlineStr">
        <is>
          <t>День</t>
        </is>
      </c>
      <c r="AM309" s="9">
        <f>COUNT(H309:AL309)</f>
        <v/>
      </c>
      <c r="AT309" s="9">
        <f>SUM(H309:AL309)</f>
        <v/>
      </c>
      <c r="AV309" s="9">
        <f>SUM(H309,I309,J309,K309,L309,M309,N309,O309,T309,U309,AA309,AB309,AH309,AI309)</f>
        <v/>
      </c>
    </row>
    <row r="310">
      <c r="A310" t="n">
        <v>304</v>
      </c>
      <c r="B310" t="inlineStr">
        <is>
          <t>Лисенков Роман Валерьевич</t>
        </is>
      </c>
      <c r="C310" t="inlineStr">
        <is>
          <t>Обособленное  подразделение г.Барнаул</t>
        </is>
      </c>
      <c r="D310" t="inlineStr">
        <is>
          <t>Ведущий инженер</t>
        </is>
      </c>
      <c r="E310" t="inlineStr">
        <is>
          <t>Контракт № 615 - КГКУ Хабаровскуправтодор</t>
        </is>
      </c>
      <c r="F310" t="inlineStr">
        <is>
          <t>День</t>
        </is>
      </c>
      <c r="AM310" s="9">
        <f>COUNT(H310:AL310)</f>
        <v/>
      </c>
      <c r="AT310" s="9">
        <f>SUM(H310:AL310)</f>
        <v/>
      </c>
      <c r="AV310" s="9">
        <f>SUM(H310,I310,J310,K310,L310,M310,N310,O310,T310,U310,AA310,AB310,AH310,AI310)</f>
        <v/>
      </c>
    </row>
    <row r="311" ht="15.75" customHeight="1" s="1">
      <c r="A311" t="n">
        <v>305</v>
      </c>
      <c r="B311" t="inlineStr">
        <is>
          <t>Лисенков Роман Валерьевич</t>
        </is>
      </c>
      <c r="C311" t="inlineStr">
        <is>
          <t>Обособленное  подразделение г.Барнаул</t>
        </is>
      </c>
      <c r="D311" t="inlineStr">
        <is>
          <t>Ведущий инженер</t>
        </is>
      </c>
      <c r="E311" t="inlineStr">
        <is>
          <t>Контракт № 529 - КГКУ «Алтайавтодор»</t>
        </is>
      </c>
      <c r="F311" t="inlineStr">
        <is>
          <t>День</t>
        </is>
      </c>
      <c r="G311" t="inlineStr">
        <is>
          <t>К-ка</t>
        </is>
      </c>
      <c r="X311" s="11" t="n">
        <v>2.66667</v>
      </c>
      <c r="Y311" s="11" t="n">
        <v>2.66667</v>
      </c>
      <c r="Z311" s="11" t="n">
        <v>2.66667</v>
      </c>
      <c r="AA311" s="11" t="inlineStr">
        <is>
          <t>В</t>
        </is>
      </c>
      <c r="AB311" s="11" t="inlineStr">
        <is>
          <t>В</t>
        </is>
      </c>
      <c r="AM311" s="9">
        <f>SUM(H311:AL311)/8</f>
        <v/>
      </c>
      <c r="AS311" s="9">
        <f>COUNTIF(H311:AL311,"В")+SUM(H311:AL311)/8</f>
        <v/>
      </c>
      <c r="AT311" s="9">
        <f>SUM(H311:AL311)</f>
        <v/>
      </c>
    </row>
    <row r="312" ht="15.75" customHeight="1" s="1">
      <c r="A312" t="n">
        <v>306</v>
      </c>
      <c r="B312" t="inlineStr">
        <is>
          <t>Лисенков Роман Валерьевич</t>
        </is>
      </c>
      <c r="C312" t="inlineStr">
        <is>
          <t>Обособленное  подразделение г.Барнаул</t>
        </is>
      </c>
      <c r="D312" t="inlineStr">
        <is>
          <t>Ведущий инженер</t>
        </is>
      </c>
      <c r="E312" t="inlineStr">
        <is>
          <t>Контракт № 494 - КГКУ «Алтайавтодор»</t>
        </is>
      </c>
      <c r="F312" t="inlineStr">
        <is>
          <t>День</t>
        </is>
      </c>
      <c r="G312" t="inlineStr">
        <is>
          <t>К-ка</t>
        </is>
      </c>
      <c r="X312" s="11" t="n">
        <v>2.66667</v>
      </c>
      <c r="Y312" s="11" t="n">
        <v>2.66667</v>
      </c>
      <c r="Z312" s="11" t="n">
        <v>2.66667</v>
      </c>
      <c r="AA312" s="11" t="inlineStr">
        <is>
          <t>В</t>
        </is>
      </c>
      <c r="AB312" s="11" t="inlineStr">
        <is>
          <t>В</t>
        </is>
      </c>
      <c r="AM312" s="9">
        <f>SUM(H312:AL312)/8</f>
        <v/>
      </c>
      <c r="AS312" s="9">
        <f>COUNTIF(H312:AL312,"В")+SUM(H312:AL312)/8</f>
        <v/>
      </c>
      <c r="AT312" s="9">
        <f>SUM(H312:AL312)</f>
        <v/>
      </c>
    </row>
    <row r="313" ht="15.75" customHeight="1" s="1">
      <c r="A313" t="n">
        <v>307</v>
      </c>
      <c r="B313" t="inlineStr">
        <is>
          <t>Лисенков Роман Валерьевич</t>
        </is>
      </c>
      <c r="C313" t="inlineStr">
        <is>
          <t>Обособленное  подразделение г.Барнаул</t>
        </is>
      </c>
      <c r="D313" t="inlineStr">
        <is>
          <t>Ведущий инженер</t>
        </is>
      </c>
      <c r="E313" t="inlineStr">
        <is>
          <t>Контракт № 624 - Алтайавтодор</t>
        </is>
      </c>
      <c r="F313" t="inlineStr">
        <is>
          <t>День</t>
        </is>
      </c>
      <c r="G313" t="inlineStr">
        <is>
          <t>К-ка</t>
        </is>
      </c>
      <c r="X313" s="11" t="n">
        <v>2.66667</v>
      </c>
      <c r="Y313" s="11" t="n">
        <v>2.66667</v>
      </c>
      <c r="Z313" s="11" t="n">
        <v>2.66667</v>
      </c>
      <c r="AA313" s="11" t="inlineStr">
        <is>
          <t>В</t>
        </is>
      </c>
      <c r="AB313" s="11" t="inlineStr">
        <is>
          <t>В</t>
        </is>
      </c>
      <c r="AM313" s="9">
        <f>SUM(H313:AL313)/8</f>
        <v/>
      </c>
      <c r="AS313" s="9">
        <f>COUNTIF(H313:AL313,"В")+SUM(H313:AL313)/8</f>
        <v/>
      </c>
      <c r="AT313" s="9">
        <f>SUM(H313:AL313)</f>
        <v/>
      </c>
    </row>
    <row r="314">
      <c r="A314" s="9" t="n">
        <v>308</v>
      </c>
      <c r="B314" s="9" t="inlineStr">
        <is>
          <t>Лисенков Роман Валерьевич</t>
        </is>
      </c>
      <c r="C314" s="9" t="inlineStr">
        <is>
          <t>Обособленное  подразделение г.Барнаул</t>
        </is>
      </c>
      <c r="D314" s="9" t="inlineStr">
        <is>
          <t>Ведущий инженер</t>
        </is>
      </c>
      <c r="E314" s="9" t="inlineStr">
        <is>
          <t>ИТОГО:</t>
        </is>
      </c>
      <c r="F314" s="9" t="n"/>
      <c r="G314" s="9" t="n"/>
      <c r="H314" s="9" t="n">
        <v>0</v>
      </c>
      <c r="I314" s="9" t="n">
        <v>0</v>
      </c>
      <c r="J314" s="9" t="n">
        <v>0</v>
      </c>
      <c r="K314" s="9" t="n">
        <v>0</v>
      </c>
      <c r="L314" s="9" t="n">
        <v>0</v>
      </c>
      <c r="M314" s="9" t="n">
        <v>0</v>
      </c>
      <c r="N314" s="9" t="n">
        <v>0</v>
      </c>
      <c r="O314" s="9" t="n">
        <v>0</v>
      </c>
      <c r="P314" s="9" t="n">
        <v>8</v>
      </c>
      <c r="Q314" s="9" t="n">
        <v>8</v>
      </c>
      <c r="R314" s="9" t="n">
        <v>8</v>
      </c>
      <c r="S314" s="9" t="n">
        <v>8</v>
      </c>
      <c r="T314" s="9" t="n">
        <v>0</v>
      </c>
      <c r="U314" s="9" t="n">
        <v>0</v>
      </c>
      <c r="V314" s="9" t="n">
        <v>8</v>
      </c>
      <c r="W314" s="9" t="n">
        <v>8</v>
      </c>
      <c r="X314" s="9" t="n">
        <v>8</v>
      </c>
      <c r="Y314" s="9" t="n">
        <v>8</v>
      </c>
      <c r="Z314" s="9" t="n">
        <v>8</v>
      </c>
      <c r="AA314" s="9" t="n">
        <v>0</v>
      </c>
      <c r="AB314" s="9" t="n">
        <v>0</v>
      </c>
      <c r="AC314" s="9" t="n">
        <v>8</v>
      </c>
      <c r="AD314" s="9" t="n">
        <v>8</v>
      </c>
      <c r="AE314" s="9" t="n">
        <v>8</v>
      </c>
      <c r="AF314" s="9" t="n">
        <v>8</v>
      </c>
      <c r="AG314" s="9" t="n">
        <v>8</v>
      </c>
      <c r="AH314" s="9" t="n">
        <v>0</v>
      </c>
      <c r="AI314" s="9" t="n">
        <v>0</v>
      </c>
      <c r="AJ314" s="9" t="n">
        <v>8</v>
      </c>
      <c r="AK314" s="9" t="n">
        <v>8</v>
      </c>
      <c r="AL314" s="9" t="n">
        <v>8</v>
      </c>
      <c r="AM314" s="9">
        <f>COUNT(IF(SUM(H303,H306,H305,H307,H304)&gt;0,1,"FALSE"),IF(SUM(I306,I303,I307,I304,I305)&gt;0,1,"FALSE"),IF(SUM(J303,J306,J307,J305,J304)&gt;0,1,"FALSE"),IF(SUM(K305,K307,K303,K306,K304)&gt;0,1,"FALSE"),IF(SUM(L305,L307,L304,L303,L306)&gt;0,1,"FALSE"),IF(SUM(M303,M305,M306,M307,M304)&gt;0,1,"FALSE"),IF(SUM(N306,N305,N307,N304,N303)&gt;0,1,"FALSE"),IF(SUM(O306,O304,O305,O307,O303)&gt;0,1,"FALSE"),IF(SUM(P307,P303,P304,P305,P306,P308,P309)&gt;0,1,"FALSE"),IF(SUM(Q303,Q306,Q307,Q305,Q308,Q304,Q309)&gt;0,1,"FALSE"),IF(SUM(R305,R304,R309,R303,R306,R308,R307)&gt;0,1,"FALSE"),IF(SUM(S307,S306,S303,S309,S304,S308,S305)&gt;0,1,"FALSE"),IF(SUM(T305,T306,T307,T304,T309,T303,T308)&gt;0,1,"FALSE"),IF(SUM(U306,U303,U305,U309,U307,U308,U304)&gt;0,1,"FALSE"),IF(SUM(V304,V309,V308,V305,V303,V307,V306)&gt;0,1,"FALSE"),IF(SUM(W303,W306,W309,W307,W305,W304,W308)&gt;0,1,"FALSE"),IF(SUM(AC310,AC309,AC307,AC303,AC308,AC304,AC305,AC306)&gt;0,1,"FALSE"),IF(SUM(AD304,AD305,AD306,AD309,AD303,AD310,AD308,AD307)&gt;0,1,"FALSE"),IF(SUM(AE308,AE306,AE305,AE309,AE307,AE303,AE304,AE310)&gt;0,1,"FALSE"),IF(SUM(AF304,AF307,AF303,AF310,AF309,AF308,AF306,AF305)&gt;0,1,"FALSE"),IF(SUM(AG310,AG307,AG304,AG303,AG306,AG309,AG308,AG305)&gt;0,1,"FALSE"),IF(SUM(AH306,AH305,AH308,AH304,AH309,AH310,AH307,AH303)&gt;0,1,"FALSE"),IF(SUM(AI305,AI310,AI303,AI306,AI309,AI304,AI307,AI308)&gt;0,1,"FALSE"),IF(SUM(AJ309,AJ307,AJ310,AJ306,AJ305,AJ304,AJ308,AJ303)&gt;0,1,"FALSE"),IF(SUM(AK303,AK306,AK305,AK304,AK307,AK308,AK310,AK309)&gt;0,1,"FALSE"),IF(SUM(AL307,AL305,AL303,AL309,AL304,AL306,AL308,AL310)&gt;0,1,"FALSE"),IF(SUM(X312,X311,X313)&gt;0,1,"FALSE"),IF(SUM(Y313,Y311,Y312)&gt;0,1,"FALSE"),IF(SUM(Z313,Z311,Z312)&gt;0,1,"FALSE"),IF(SUM(AA313,AA311,AA312)&gt;0,1,"FALSE"),IF(SUM(AB313,AB312,AB311)&gt;0,1,"FALSE"))</f>
        <v/>
      </c>
      <c r="AN314" s="9" t="n"/>
      <c r="AO314" s="9">
        <f>MAX(AO303:AO313)</f>
        <v/>
      </c>
      <c r="AP314" s="9">
        <f>MAX(AP303:AP313)</f>
        <v/>
      </c>
      <c r="AQ314" s="9">
        <f>MAX(AQ303:AQ313)</f>
        <v/>
      </c>
      <c r="AR314" s="9">
        <f>MAX(AR303:AR313)</f>
        <v/>
      </c>
      <c r="AS314" s="9">
        <f>SUM(AS303:AS313)</f>
        <v/>
      </c>
      <c r="AT314" s="9">
        <f>SUM(AT303:AT313)</f>
        <v/>
      </c>
      <c r="AU314" s="9">
        <f>SUM(AU303:AU313)</f>
        <v/>
      </c>
      <c r="AV314" s="9">
        <f>SUM(AV303:AV313)</f>
        <v/>
      </c>
      <c r="AW314" s="9">
        <f>SUM(AW303:AW313)</f>
        <v/>
      </c>
    </row>
    <row r="315">
      <c r="A315" t="n">
        <v>309</v>
      </c>
      <c r="B315" t="inlineStr">
        <is>
          <t>Рейнгарт Александр Александрович</t>
        </is>
      </c>
      <c r="C315" t="inlineStr">
        <is>
          <t>Обособленное  подразделение г.Барнаул</t>
        </is>
      </c>
      <c r="D315" t="inlineStr">
        <is>
          <t>Системный администратор</t>
        </is>
      </c>
      <c r="E315" t="inlineStr">
        <is>
          <t>Общехозяйственный</t>
        </is>
      </c>
      <c r="F315" t="inlineStr">
        <is>
          <t>День</t>
        </is>
      </c>
      <c r="H315" t="inlineStr">
        <is>
          <t>В</t>
        </is>
      </c>
      <c r="I315" t="inlineStr">
        <is>
          <t>В</t>
        </is>
      </c>
      <c r="J315" t="inlineStr">
        <is>
          <t>В</t>
        </is>
      </c>
      <c r="K315" t="inlineStr">
        <is>
          <t>В</t>
        </is>
      </c>
      <c r="L315" t="inlineStr">
        <is>
          <t>В</t>
        </is>
      </c>
      <c r="M315" t="inlineStr">
        <is>
          <t>В</t>
        </is>
      </c>
      <c r="N315" t="inlineStr">
        <is>
          <t>В</t>
        </is>
      </c>
      <c r="O315" t="inlineStr">
        <is>
          <t>В</t>
        </is>
      </c>
      <c r="P315" t="n">
        <v>1.68333</v>
      </c>
      <c r="Q315" t="n">
        <v>0.8</v>
      </c>
      <c r="R315" t="n">
        <v>0.68333</v>
      </c>
      <c r="T315" t="inlineStr">
        <is>
          <t>В</t>
        </is>
      </c>
      <c r="U315" t="inlineStr">
        <is>
          <t>В</t>
        </is>
      </c>
      <c r="AA315" t="inlineStr">
        <is>
          <t>В</t>
        </is>
      </c>
      <c r="AB315" t="inlineStr">
        <is>
          <t>В</t>
        </is>
      </c>
      <c r="AE315" t="n">
        <v>6.13333</v>
      </c>
      <c r="AF315" t="n">
        <v>8</v>
      </c>
      <c r="AG315" t="n">
        <v>8</v>
      </c>
      <c r="AH315" t="inlineStr">
        <is>
          <t>В</t>
        </is>
      </c>
      <c r="AI315" t="inlineStr">
        <is>
          <t>В</t>
        </is>
      </c>
      <c r="AJ315" t="n">
        <v>7.96667</v>
      </c>
      <c r="AK315" t="n">
        <v>8</v>
      </c>
      <c r="AL315" t="n">
        <v>8</v>
      </c>
      <c r="AM315" s="9">
        <f>COUNT(H315:AL315)</f>
        <v/>
      </c>
      <c r="AO315" s="9">
        <f>COUNTIF(H315:AL315,"О")</f>
        <v/>
      </c>
      <c r="AP315" s="9">
        <f>COUNTIF(H315:AL315,"От")</f>
        <v/>
      </c>
      <c r="AQ315" s="9">
        <f>COUNTIF(H315:AL315,"Б")</f>
        <v/>
      </c>
      <c r="AR315" s="9">
        <f>COUNTIF(H315:AL315,"Н")</f>
        <v/>
      </c>
      <c r="AT315" s="9">
        <f>SUM(H315:AL315)</f>
        <v/>
      </c>
      <c r="AV315" s="9">
        <f>SUM(H315,I315,J315,K315,L315,M315,N315,O315,T315,U315,AA315,AB315,AH315,AI315)</f>
        <v/>
      </c>
    </row>
    <row r="316" ht="15.75" customHeight="1" s="1">
      <c r="A316" t="n">
        <v>310</v>
      </c>
      <c r="B316" t="inlineStr">
        <is>
          <t>Рейнгарт Александр Александрович</t>
        </is>
      </c>
      <c r="C316" t="inlineStr">
        <is>
          <t>Обособленное  подразделение г.Барнаул</t>
        </is>
      </c>
      <c r="D316" t="inlineStr">
        <is>
          <t>Системный администратор</t>
        </is>
      </c>
      <c r="E316" t="inlineStr">
        <is>
          <t>Контракт № 529 - КГКУ «Алтайавтодор»</t>
        </is>
      </c>
      <c r="F316" t="inlineStr">
        <is>
          <t>День</t>
        </is>
      </c>
      <c r="R316" s="11" t="n">
        <v>3.41667</v>
      </c>
      <c r="S316" s="11" t="n">
        <v>2.66667</v>
      </c>
      <c r="V316" s="11" t="n">
        <v>0.02968</v>
      </c>
      <c r="AM316" s="9">
        <f>COUNT(H316:AL316)</f>
        <v/>
      </c>
      <c r="AT316" s="9">
        <f>SUM(H316:AL316)</f>
        <v/>
      </c>
      <c r="AV316" s="9">
        <f>SUM(H316,I316,J316,K316,L316,M316,N316,O316,T316,U316,AA316,AB316,AH316,AI316)</f>
        <v/>
      </c>
    </row>
    <row r="317">
      <c r="A317" t="n">
        <v>311</v>
      </c>
      <c r="B317" t="inlineStr">
        <is>
          <t>Рейнгарт Александр Александрович</t>
        </is>
      </c>
      <c r="C317" t="inlineStr">
        <is>
          <t>Обособленное  подразделение г.Барнаул</t>
        </is>
      </c>
      <c r="D317" t="inlineStr">
        <is>
          <t>Системный администратор</t>
        </is>
      </c>
      <c r="E317" t="inlineStr">
        <is>
          <t xml:space="preserve">Контракт № 510 - КУ РА РУАД «Горно-Алтайавтодор» </t>
        </is>
      </c>
      <c r="F317" t="inlineStr">
        <is>
          <t>День</t>
        </is>
      </c>
      <c r="AM317" s="9">
        <f>COUNT(H317:AL317)</f>
        <v/>
      </c>
      <c r="AT317" s="9">
        <f>SUM(H317:AL317)</f>
        <v/>
      </c>
      <c r="AV317" s="9">
        <f>SUM(H317,I317,J317,K317,L317,M317,N317,O317,T317,U317,AA317,AB317,AH317,AI317)</f>
        <v/>
      </c>
    </row>
    <row r="318" ht="15.75" customHeight="1" s="1">
      <c r="A318" t="n">
        <v>312</v>
      </c>
      <c r="B318" t="inlineStr">
        <is>
          <t>Рейнгарт Александр Александрович</t>
        </is>
      </c>
      <c r="C318" t="inlineStr">
        <is>
          <t>Обособленное  подразделение г.Барнаул</t>
        </is>
      </c>
      <c r="D318" t="inlineStr">
        <is>
          <t>Системный администратор</t>
        </is>
      </c>
      <c r="E318" t="inlineStr">
        <is>
          <t>Контракт № 494 - КГКУ «Алтайавтодор»</t>
        </is>
      </c>
      <c r="F318" t="inlineStr">
        <is>
          <t>День</t>
        </is>
      </c>
      <c r="P318" s="11" t="n">
        <v>6.31667</v>
      </c>
      <c r="Q318" s="11" t="n">
        <v>7.2</v>
      </c>
      <c r="R318" s="11" t="n">
        <v>3.9</v>
      </c>
      <c r="S318" s="11" t="n">
        <v>5.33333</v>
      </c>
      <c r="V318" s="11" t="n">
        <v>7.97032</v>
      </c>
      <c r="W318" s="11" t="n">
        <v>8</v>
      </c>
      <c r="X318" s="11" t="n">
        <v>6.31373</v>
      </c>
      <c r="Y318" s="11" t="n">
        <v>5.43723</v>
      </c>
      <c r="Z318" s="11" t="n">
        <v>8</v>
      </c>
      <c r="AC318" s="11" t="n">
        <v>8</v>
      </c>
      <c r="AD318" s="11" t="n">
        <v>8</v>
      </c>
      <c r="AE318" s="11" t="n">
        <v>1.86667</v>
      </c>
      <c r="AM318" s="9">
        <f>COUNT(H318:AL318)</f>
        <v/>
      </c>
      <c r="AT318" s="9">
        <f>SUM(H318:AL318)</f>
        <v/>
      </c>
      <c r="AV318" s="9">
        <f>SUM(H318,I318,J318,K318,L318,M318,N318,O318,T318,U318,AA318,AB318,AH318,AI318)</f>
        <v/>
      </c>
    </row>
    <row r="319">
      <c r="A319" t="n">
        <v>313</v>
      </c>
      <c r="B319" t="inlineStr">
        <is>
          <t>Рейнгарт Александр Александрович</t>
        </is>
      </c>
      <c r="C319" t="inlineStr">
        <is>
          <t>Обособленное  подразделение г.Барнаул</t>
        </is>
      </c>
      <c r="D319" t="inlineStr">
        <is>
          <t>Системный администратор</t>
        </is>
      </c>
      <c r="E319" t="inlineStr">
        <is>
          <t>Контракт № 566 - Барнаульское ДСУ 4</t>
        </is>
      </c>
      <c r="F319" t="inlineStr">
        <is>
          <t>День</t>
        </is>
      </c>
      <c r="AM319" s="9">
        <f>COUNT(H319:AL319)</f>
        <v/>
      </c>
      <c r="AT319" s="9">
        <f>SUM(H319:AL319)</f>
        <v/>
      </c>
      <c r="AV319" s="9">
        <f>SUM(H319,I319,J319,K319,L319,M319,N319,O319,T319,U319,AA319,AB319,AH319,AI319)</f>
        <v/>
      </c>
    </row>
    <row r="320" ht="15.75" customHeight="1" s="1">
      <c r="A320" t="n">
        <v>314</v>
      </c>
      <c r="B320" t="inlineStr">
        <is>
          <t>Рейнгарт Александр Александрович</t>
        </is>
      </c>
      <c r="C320" t="inlineStr">
        <is>
          <t>Обособленное  подразделение г.Барнаул</t>
        </is>
      </c>
      <c r="D320" t="inlineStr">
        <is>
          <t>Системный администратор</t>
        </is>
      </c>
      <c r="E320" t="inlineStr">
        <is>
          <t>Контракт № 624 - Алтайавтодор</t>
        </is>
      </c>
      <c r="F320" t="inlineStr">
        <is>
          <t>День</t>
        </is>
      </c>
      <c r="X320" s="11" t="n">
        <v>1.68627</v>
      </c>
      <c r="Y320" s="11" t="n">
        <v>2.56277</v>
      </c>
      <c r="AM320" s="9">
        <f>COUNT(H320:AL320)</f>
        <v/>
      </c>
      <c r="AT320" s="9">
        <f>SUM(H320:AL320)</f>
        <v/>
      </c>
      <c r="AV320" s="9">
        <f>SUM(H320,I320,J320,K320,L320,M320,N320,O320,T320,U320,AA320,AB320,AH320,AI320)</f>
        <v/>
      </c>
    </row>
    <row r="321">
      <c r="A321" t="n">
        <v>315</v>
      </c>
      <c r="B321" t="inlineStr">
        <is>
          <t>Рейнгарт Александр Александрович</t>
        </is>
      </c>
      <c r="C321" t="inlineStr">
        <is>
          <t>Обособленное  подразделение г.Барнаул</t>
        </is>
      </c>
      <c r="D321" t="inlineStr">
        <is>
          <t>Системный администратор</t>
        </is>
      </c>
      <c r="E321" t="inlineStr">
        <is>
          <t>Контракт № 623 - Алтайавтодор</t>
        </is>
      </c>
      <c r="F321" t="inlineStr">
        <is>
          <t>День</t>
        </is>
      </c>
      <c r="AM321" s="9">
        <f>COUNT(H321:AL321)</f>
        <v/>
      </c>
      <c r="AT321" s="9">
        <f>SUM(H321:AL321)</f>
        <v/>
      </c>
      <c r="AV321" s="9">
        <f>SUM(H321,I321,J321,K321,L321,M321,N321,O321,T321,U321,AA321,AB321,AH321,AI321)</f>
        <v/>
      </c>
    </row>
    <row r="322">
      <c r="A322" t="n">
        <v>316</v>
      </c>
      <c r="B322" t="inlineStr">
        <is>
          <t>Рейнгарт Александр Александрович</t>
        </is>
      </c>
      <c r="C322" t="inlineStr">
        <is>
          <t>Обособленное  подразделение г.Барнаул</t>
        </is>
      </c>
      <c r="D322" t="inlineStr">
        <is>
          <t>Системный администратор</t>
        </is>
      </c>
      <c r="E322" t="inlineStr">
        <is>
          <t>Контракт № 615 - КГКУ Хабаровскуправтодор</t>
        </is>
      </c>
      <c r="F322" t="inlineStr">
        <is>
          <t>День</t>
        </is>
      </c>
      <c r="AM322" s="9">
        <f>COUNT(H322:AL322)</f>
        <v/>
      </c>
      <c r="AT322" s="9">
        <f>SUM(H322:AL322)</f>
        <v/>
      </c>
      <c r="AV322" s="9">
        <f>SUM(H322,I322,J322,K322,L322,M322,N322,O322,T322,U322,AA322,AB322,AH322,AI322)</f>
        <v/>
      </c>
    </row>
    <row r="323" ht="15.75" customHeight="1" s="1">
      <c r="A323" t="n">
        <v>317</v>
      </c>
      <c r="B323" t="inlineStr">
        <is>
          <t>Рейнгарт Александр Александрович</t>
        </is>
      </c>
      <c r="C323" t="inlineStr">
        <is>
          <t>Обособленное  подразделение г.Барнаул</t>
        </is>
      </c>
      <c r="D323" t="inlineStr">
        <is>
          <t>Системный администратор</t>
        </is>
      </c>
      <c r="E323" t="inlineStr">
        <is>
          <t>Контракт № 580 - ОГКУ «Томскавтодор»</t>
        </is>
      </c>
      <c r="F323" t="inlineStr">
        <is>
          <t>День</t>
        </is>
      </c>
      <c r="AJ323" s="11" t="n">
        <v>0.03333</v>
      </c>
      <c r="AM323" s="9">
        <f>COUNT(H323:AL323)</f>
        <v/>
      </c>
      <c r="AT323" s="9">
        <f>SUM(H323:AL323)</f>
        <v/>
      </c>
      <c r="AV323" s="9">
        <f>SUM(H323,I323,J323,K323,L323,M323,N323,O323,T323,U323,AA323,AB323,AH323,AI323)</f>
        <v/>
      </c>
    </row>
    <row r="324">
      <c r="A324" s="9" t="n">
        <v>318</v>
      </c>
      <c r="B324" s="9" t="inlineStr">
        <is>
          <t>Рейнгарт Александр Александрович</t>
        </is>
      </c>
      <c r="C324" s="9" t="inlineStr">
        <is>
          <t>Обособленное  подразделение г.Барнаул</t>
        </is>
      </c>
      <c r="D324" s="9" t="inlineStr">
        <is>
          <t>Системный администратор</t>
        </is>
      </c>
      <c r="E324" s="9" t="inlineStr">
        <is>
          <t>ИТОГО:</t>
        </is>
      </c>
      <c r="F324" s="9" t="n"/>
      <c r="G324" s="9" t="n"/>
      <c r="H324" s="9" t="n">
        <v>0</v>
      </c>
      <c r="I324" s="9" t="n">
        <v>0</v>
      </c>
      <c r="J324" s="9" t="n">
        <v>0</v>
      </c>
      <c r="K324" s="9" t="n">
        <v>0</v>
      </c>
      <c r="L324" s="9" t="n">
        <v>0</v>
      </c>
      <c r="M324" s="9" t="n">
        <v>0</v>
      </c>
      <c r="N324" s="9" t="n">
        <v>0</v>
      </c>
      <c r="O324" s="9" t="n">
        <v>0</v>
      </c>
      <c r="P324" s="9" t="n">
        <v>8</v>
      </c>
      <c r="Q324" s="9" t="n">
        <v>8</v>
      </c>
      <c r="R324" s="9" t="n">
        <v>8</v>
      </c>
      <c r="S324" s="9" t="n">
        <v>8</v>
      </c>
      <c r="T324" s="9" t="n">
        <v>0</v>
      </c>
      <c r="U324" s="9" t="n">
        <v>0</v>
      </c>
      <c r="V324" s="9" t="n">
        <v>8</v>
      </c>
      <c r="W324" s="9" t="n">
        <v>8</v>
      </c>
      <c r="X324" s="9" t="n">
        <v>8</v>
      </c>
      <c r="Y324" s="9" t="n">
        <v>8</v>
      </c>
      <c r="Z324" s="9" t="n">
        <v>8</v>
      </c>
      <c r="AA324" s="9" t="n">
        <v>0</v>
      </c>
      <c r="AB324" s="9" t="n">
        <v>0</v>
      </c>
      <c r="AC324" s="9" t="n">
        <v>8</v>
      </c>
      <c r="AD324" s="9" t="n">
        <v>8</v>
      </c>
      <c r="AE324" s="9" t="n">
        <v>8</v>
      </c>
      <c r="AF324" s="9" t="n">
        <v>8</v>
      </c>
      <c r="AG324" s="9" t="n">
        <v>8</v>
      </c>
      <c r="AH324" s="9" t="n">
        <v>0</v>
      </c>
      <c r="AI324" s="9" t="n">
        <v>0</v>
      </c>
      <c r="AJ324" s="9" t="n">
        <v>8</v>
      </c>
      <c r="AK324" s="9" t="n">
        <v>8</v>
      </c>
      <c r="AL324" s="9" t="n">
        <v>8</v>
      </c>
      <c r="AM324" s="9">
        <f>COUNT(IF(SUM(H315,H318,H317,H316)&gt;0,1,"FALSE"),IF(SUM(I316,I319,I317,I315,I318)&gt;0,1,"FALSE"),IF(SUM(J317,J315,J319,J318,J316)&gt;0,1,"FALSE"),IF(SUM(K319,K316,K318,K315,K317)&gt;0,1,"FALSE"),IF(SUM(L318,L319,L316,L317,L315)&gt;0,1,"FALSE"),IF(SUM(M319,M315,M317,M318,M316)&gt;0,1,"FALSE"),IF(SUM(N319,N315,N317,N318,N316)&gt;0,1,"FALSE"),IF(SUM(O316,O318,O315,O317,O319)&gt;0,1,"FALSE"),IF(SUM(P321,P318,P316,P320,P315,P317,P319)&gt;0,1,"FALSE"),IF(SUM(Q319,Q317,Q316,Q318,Q320,Q315,Q321)&gt;0,1,"FALSE"),IF(SUM(R319,R320,R318,R317,R315,R316,R321)&gt;0,1,"FALSE"),IF(SUM(S315,S320,S321,S318,S316,S319,S317)&gt;0,1,"FALSE"),IF(SUM(T318,T317,T316,T320,T315,T321,T319)&gt;0,1,"FALSE"),IF(SUM(U318,U316,U315,U320,U317,U321,U319)&gt;0,1,"FALSE"),IF(SUM(V317,V316,V319,V321,V315,V320,V318)&gt;0,1,"FALSE"),IF(SUM(W316,W317,W321,W319,W315,W318,W320)&gt;0,1,"FALSE"),IF(SUM(X316,X322,X319,X321,X317,X315,X320,X318)&gt;0,1,"FALSE"),IF(SUM(Y320,Y319,Y315,Y321,Y318,Y317,Y322,Y316)&gt;0,1,"FALSE"),IF(SUM(Z315,Z316,Z319,Z321,Z322,Z318,Z320,Z317)&gt;0,1,"FALSE"),IF(SUM(AA318,AA320,AA322,AA321,AA315,AA319,AA316,AA317)&gt;0,1,"FALSE"),IF(SUM(AB318,AB319,AB321,AB322,AB320,AB315,AB316,AB317)&gt;0,1,"FALSE"),IF(SUM(AC318,AC320,AC322,AC319,AC315,AC321,AC317,AC316)&gt;0,1,"FALSE"),IF(SUM(AD321,AD320,AD318,AD315,AD316,AD322,AD317,AD319)&gt;0,1,"FALSE"),IF(SUM(AE315,AE317,AE321,AE320,AE322,AE316,AE318,AE319)&gt;0,1,"FALSE"),IF(SUM(AF315,AF321,AF320,AF317,AF316,AF322,AF318,AF319)&gt;0,1,"FALSE"),IF(SUM(AG322,AG315,AG321,AG318,AG317,AG316,AG319,AG320)&gt;0,1,"FALSE"),IF(SUM(AH316,AH319,AH322,AH321,AH318,AH317,AH320,AH315)&gt;0,1,"FALSE"),IF(SUM(AI322,AI315,AI321,AI319,AI320,AI318,AI317,AI316)&gt;0,1,"FALSE"),IF(SUM(AJ323,AJ316,AJ322,AJ320,AJ319,AJ317,AJ318,AJ321,AJ315)&gt;0,1,"FALSE"),IF(SUM(AK320,AK318,AK315,AK319,AK322,AK316,AK317,AK321)&gt;0,1,"FALSE"),IF(SUM(AL316,AL322,AL315,AL321,AL318,AL320,AL319,AL317)&gt;0,1,"FALSE"))</f>
        <v/>
      </c>
      <c r="AN324" s="9" t="n"/>
      <c r="AO324" s="9">
        <f>MAX(AO315:AO323)</f>
        <v/>
      </c>
      <c r="AP324" s="9">
        <f>MAX(AP315:AP323)</f>
        <v/>
      </c>
      <c r="AQ324" s="9">
        <f>MAX(AQ315:AQ323)</f>
        <v/>
      </c>
      <c r="AR324" s="9">
        <f>MAX(AR315:AR323)</f>
        <v/>
      </c>
      <c r="AS324" s="9">
        <f>SUM(AS315:AS323)</f>
        <v/>
      </c>
      <c r="AT324" s="9">
        <f>SUM(AT315:AT323)</f>
        <v/>
      </c>
      <c r="AU324" s="9">
        <f>SUM(AU315:AU323)</f>
        <v/>
      </c>
      <c r="AV324" s="9">
        <f>SUM(AV315:AV323)</f>
        <v/>
      </c>
      <c r="AW324" s="9">
        <f>SUM(AW315:AW323)</f>
        <v/>
      </c>
    </row>
    <row r="325" ht="15.75" customHeight="1" s="1">
      <c r="A325" t="n">
        <v>319</v>
      </c>
      <c r="B325" t="inlineStr">
        <is>
          <t>Сахаров Владимир Александрович</t>
        </is>
      </c>
      <c r="C325" t="inlineStr">
        <is>
          <t>Обособленное  подразделение г.Барнаул</t>
        </is>
      </c>
      <c r="D325" t="inlineStr">
        <is>
          <t>Инженер 1 категории</t>
        </is>
      </c>
      <c r="E325" t="inlineStr">
        <is>
          <t>Общехозяйственный</t>
        </is>
      </c>
      <c r="F325" t="inlineStr">
        <is>
          <t>День</t>
        </is>
      </c>
      <c r="H325" t="inlineStr">
        <is>
          <t>В</t>
        </is>
      </c>
      <c r="I325" t="inlineStr">
        <is>
          <t>В</t>
        </is>
      </c>
      <c r="J325" t="inlineStr">
        <is>
          <t>В</t>
        </is>
      </c>
      <c r="K325" t="inlineStr">
        <is>
          <t>В</t>
        </is>
      </c>
      <c r="L325" t="inlineStr">
        <is>
          <t>В</t>
        </is>
      </c>
      <c r="M325" t="inlineStr">
        <is>
          <t>В</t>
        </is>
      </c>
      <c r="N325" t="inlineStr">
        <is>
          <t>В</t>
        </is>
      </c>
      <c r="O325" t="inlineStr">
        <is>
          <t>В</t>
        </is>
      </c>
      <c r="P325" t="n">
        <v>8</v>
      </c>
      <c r="Q325" t="n">
        <v>1.43333</v>
      </c>
      <c r="R325" t="n">
        <v>3.3</v>
      </c>
      <c r="T325" t="inlineStr">
        <is>
          <t>В</t>
        </is>
      </c>
      <c r="U325" t="inlineStr">
        <is>
          <t>В</t>
        </is>
      </c>
      <c r="V325" s="11" t="inlineStr">
        <is>
          <t>О</t>
        </is>
      </c>
      <c r="W325" s="11" t="inlineStr">
        <is>
          <t>О</t>
        </is>
      </c>
      <c r="X325" s="11" t="inlineStr">
        <is>
          <t>О</t>
        </is>
      </c>
      <c r="Y325" s="11" t="inlineStr">
        <is>
          <t>О</t>
        </is>
      </c>
      <c r="Z325" s="11" t="inlineStr">
        <is>
          <t>О</t>
        </is>
      </c>
      <c r="AA325" t="inlineStr">
        <is>
          <t>В</t>
        </is>
      </c>
      <c r="AB325" t="inlineStr">
        <is>
          <t>В</t>
        </is>
      </c>
      <c r="AE325" t="n">
        <v>2.93333</v>
      </c>
      <c r="AH325" t="inlineStr">
        <is>
          <t>В</t>
        </is>
      </c>
      <c r="AI325" t="inlineStr">
        <is>
          <t>В</t>
        </is>
      </c>
      <c r="AL325" t="n">
        <v>6.8</v>
      </c>
      <c r="AM325" s="9">
        <f>COUNT(H325:AL325)</f>
        <v/>
      </c>
      <c r="AO325" s="9">
        <f>COUNTIF(H325:AL325,"О")</f>
        <v/>
      </c>
      <c r="AP325" s="9">
        <f>COUNTIF(H325:AL325,"От")</f>
        <v/>
      </c>
      <c r="AQ325" s="9">
        <f>COUNTIF(H325:AL325,"Б")</f>
        <v/>
      </c>
      <c r="AR325" s="9">
        <f>COUNTIF(H325:AL325,"Н")</f>
        <v/>
      </c>
      <c r="AT325" s="9">
        <f>SUM(H325:AL325)</f>
        <v/>
      </c>
      <c r="AV325" s="9">
        <f>SUM(H325,I325,J325,K325,L325,M325,N325,O325,T325,U325,AA325,AB325,AH325,AI325)</f>
        <v/>
      </c>
    </row>
    <row r="326" ht="15.75" customHeight="1" s="1">
      <c r="A326" t="n">
        <v>320</v>
      </c>
      <c r="B326" t="inlineStr">
        <is>
          <t>Сахаров Владимир Александрович</t>
        </is>
      </c>
      <c r="C326" t="inlineStr">
        <is>
          <t>Обособленное  подразделение г.Барнаул</t>
        </is>
      </c>
      <c r="D326" t="inlineStr">
        <is>
          <t>Инженер 1 категории</t>
        </is>
      </c>
      <c r="E326" t="inlineStr">
        <is>
          <t>Контракт № 529 - КГКУ «Алтайавтодор»</t>
        </is>
      </c>
      <c r="F326" t="inlineStr">
        <is>
          <t>День</t>
        </is>
      </c>
      <c r="R326" s="11" t="n">
        <v>0.5</v>
      </c>
      <c r="S326" s="11" t="n">
        <v>4</v>
      </c>
      <c r="AM326" s="9">
        <f>COUNT(H326:AL326)</f>
        <v/>
      </c>
      <c r="AT326" s="9">
        <f>SUM(H326:AL326)</f>
        <v/>
      </c>
      <c r="AV326" s="9">
        <f>SUM(H326,I326,J326,K326,L326,M326,N326,O326,T326,U326,AA326,AB326,AH326,AI326)</f>
        <v/>
      </c>
    </row>
    <row r="327">
      <c r="A327" t="n">
        <v>321</v>
      </c>
      <c r="B327" t="inlineStr">
        <is>
          <t>Сахаров Владимир Александрович</t>
        </is>
      </c>
      <c r="C327" t="inlineStr">
        <is>
          <t>Обособленное  подразделение г.Барнаул</t>
        </is>
      </c>
      <c r="D327" t="inlineStr">
        <is>
          <t>Инженер 1 категории</t>
        </is>
      </c>
      <c r="E327" t="inlineStr">
        <is>
          <t xml:space="preserve">Контракт № 510 - КУ РА РУАД «Горно-Алтайавтодор» </t>
        </is>
      </c>
      <c r="F327" t="inlineStr">
        <is>
          <t>День</t>
        </is>
      </c>
      <c r="AM327" s="9">
        <f>COUNT(H327:AL327)</f>
        <v/>
      </c>
      <c r="AT327" s="9">
        <f>SUM(H327:AL327)</f>
        <v/>
      </c>
      <c r="AV327" s="9">
        <f>SUM(H327,I327,J327,K327,L327,M327,N327,O327,T327,U327,AA327,AB327,AH327,AI327)</f>
        <v/>
      </c>
    </row>
    <row r="328" ht="15.75" customHeight="1" s="1">
      <c r="A328" t="n">
        <v>322</v>
      </c>
      <c r="B328" t="inlineStr">
        <is>
          <t>Сахаров Владимир Александрович</t>
        </is>
      </c>
      <c r="C328" t="inlineStr">
        <is>
          <t>Обособленное  подразделение г.Барнаул</t>
        </is>
      </c>
      <c r="D328" t="inlineStr">
        <is>
          <t>Инженер 1 категории</t>
        </is>
      </c>
      <c r="E328" t="inlineStr">
        <is>
          <t>Контракт № 494 - КГКУ «Алтайавтодор»</t>
        </is>
      </c>
      <c r="F328" t="inlineStr">
        <is>
          <t>День</t>
        </is>
      </c>
      <c r="Q328" s="11" t="n">
        <v>6.25</v>
      </c>
      <c r="R328" s="11" t="n">
        <v>4.2</v>
      </c>
      <c r="S328" s="11" t="n">
        <v>4</v>
      </c>
      <c r="AC328" s="11" t="n">
        <v>6.93333</v>
      </c>
      <c r="AD328" s="11" t="n">
        <v>8</v>
      </c>
      <c r="AE328" s="11" t="n">
        <v>5.06667</v>
      </c>
      <c r="AJ328" s="11" t="n">
        <v>8</v>
      </c>
      <c r="AK328" s="11" t="n">
        <v>8</v>
      </c>
      <c r="AL328" s="11" t="n">
        <v>1.2</v>
      </c>
      <c r="AM328" s="9">
        <f>COUNT(H328:AL328)</f>
        <v/>
      </c>
      <c r="AT328" s="9">
        <f>SUM(H328:AL328)</f>
        <v/>
      </c>
      <c r="AV328" s="9">
        <f>SUM(H328,I328,J328,K328,L328,M328,N328,O328,T328,U328,AA328,AB328,AH328,AI328)</f>
        <v/>
      </c>
    </row>
    <row r="329" ht="15.75" customHeight="1" s="1">
      <c r="A329" t="n">
        <v>323</v>
      </c>
      <c r="B329" t="inlineStr">
        <is>
          <t>Сахаров Владимир Александрович</t>
        </is>
      </c>
      <c r="C329" t="inlineStr">
        <is>
          <t>Обособленное  подразделение г.Барнаул</t>
        </is>
      </c>
      <c r="D329" t="inlineStr">
        <is>
          <t>Инженер 1 категории</t>
        </is>
      </c>
      <c r="E329" t="inlineStr">
        <is>
          <t>Контракт № 566 - Барнаульское ДСУ 4</t>
        </is>
      </c>
      <c r="F329" t="inlineStr">
        <is>
          <t>День</t>
        </is>
      </c>
      <c r="Q329" s="11" t="n">
        <v>0.31667</v>
      </c>
      <c r="AC329" s="11" t="n">
        <v>1.06667</v>
      </c>
      <c r="AD329" s="11" t="n"/>
      <c r="AM329" s="9">
        <f>COUNT(H329:AL329)</f>
        <v/>
      </c>
      <c r="AT329" s="9">
        <f>SUM(H329:AL329)</f>
        <v/>
      </c>
      <c r="AV329" s="9">
        <f>SUM(H329,I329,J329,K329,L329,M329,N329,O329,T329,U329,AA329,AB329,AH329,AI329)</f>
        <v/>
      </c>
    </row>
    <row r="330">
      <c r="A330" t="n">
        <v>324</v>
      </c>
      <c r="B330" t="inlineStr">
        <is>
          <t>Сахаров Владимир Александрович</t>
        </is>
      </c>
      <c r="C330" t="inlineStr">
        <is>
          <t>Обособленное  подразделение г.Барнаул</t>
        </is>
      </c>
      <c r="D330" t="inlineStr">
        <is>
          <t>Инженер 1 категории</t>
        </is>
      </c>
      <c r="E330" t="inlineStr">
        <is>
          <t>Контракт № 624 - Алтайавтодор</t>
        </is>
      </c>
      <c r="F330" t="inlineStr">
        <is>
          <t>День</t>
        </is>
      </c>
      <c r="AM330" s="9">
        <f>COUNT(H330:AL330)</f>
        <v/>
      </c>
      <c r="AT330" s="9">
        <f>SUM(H330:AL330)</f>
        <v/>
      </c>
      <c r="AV330" s="9">
        <f>SUM(H330,I330,J330,K330,L330,M330,N330,O330,T330,U330,AA330,AB330,AH330,AI330)</f>
        <v/>
      </c>
    </row>
    <row r="331">
      <c r="A331" t="n">
        <v>325</v>
      </c>
      <c r="B331" t="inlineStr">
        <is>
          <t>Сахаров Владимир Александрович</t>
        </is>
      </c>
      <c r="C331" t="inlineStr">
        <is>
          <t>Обособленное  подразделение г.Барнаул</t>
        </is>
      </c>
      <c r="D331" t="inlineStr">
        <is>
          <t>Инженер 1 категории</t>
        </is>
      </c>
      <c r="E331" t="inlineStr">
        <is>
          <t>Контракт № 623 - Алтайавтодор</t>
        </is>
      </c>
      <c r="F331" t="inlineStr">
        <is>
          <t>День</t>
        </is>
      </c>
      <c r="AM331" s="9">
        <f>COUNT(H331:AL331)</f>
        <v/>
      </c>
      <c r="AT331" s="9">
        <f>SUM(H331:AL331)</f>
        <v/>
      </c>
      <c r="AV331" s="9">
        <f>SUM(H331,I331,J331,K331,L331,M331,N331,O331,T331,U331,AA331,AB331,AH331,AI331)</f>
        <v/>
      </c>
    </row>
    <row r="332">
      <c r="A332" t="n">
        <v>326</v>
      </c>
      <c r="B332" t="inlineStr">
        <is>
          <t>Сахаров Владимир Александрович</t>
        </is>
      </c>
      <c r="C332" t="inlineStr">
        <is>
          <t>Обособленное  подразделение г.Барнаул</t>
        </is>
      </c>
      <c r="D332" t="inlineStr">
        <is>
          <t>Инженер 1 категории</t>
        </is>
      </c>
      <c r="E332" t="inlineStr">
        <is>
          <t>Контракт № 615 - КГКУ Хабаровскуправтодор</t>
        </is>
      </c>
      <c r="F332" t="inlineStr">
        <is>
          <t>День</t>
        </is>
      </c>
      <c r="AM332" s="9">
        <f>COUNT(H332:AL332)</f>
        <v/>
      </c>
      <c r="AT332" s="9">
        <f>SUM(H332:AL332)</f>
        <v/>
      </c>
      <c r="AV332" s="9">
        <f>SUM(H332,I332,J332,K332,L332,M332,N332,O332,T332,U332,AA332,AB332,AH332,AI332)</f>
        <v/>
      </c>
    </row>
    <row r="333" ht="15.75" customHeight="1" s="1">
      <c r="A333" t="n">
        <v>327</v>
      </c>
      <c r="B333" t="inlineStr">
        <is>
          <t>Сахаров Владимир Александрович</t>
        </is>
      </c>
      <c r="C333" t="inlineStr">
        <is>
          <t>Обособленное  подразделение г.Барнаул</t>
        </is>
      </c>
      <c r="D333" t="inlineStr">
        <is>
          <t>Инженер 1 категории</t>
        </is>
      </c>
      <c r="E333" t="inlineStr">
        <is>
          <t>Контракт № 494 - КГКУ «Алтайавтодор»</t>
        </is>
      </c>
      <c r="F333" t="inlineStr">
        <is>
          <t>День</t>
        </is>
      </c>
      <c r="G333" t="inlineStr">
        <is>
          <t>К-ка</t>
        </is>
      </c>
      <c r="AF333" s="11" t="n">
        <v>8</v>
      </c>
      <c r="AG333" s="11" t="n">
        <v>8</v>
      </c>
      <c r="AM333" s="9">
        <f>SUM(H333:AL333)/8</f>
        <v/>
      </c>
      <c r="AS333" s="9">
        <f>COUNTIF(H333:AL333,"В")+SUM(H333:AL333)/8</f>
        <v/>
      </c>
      <c r="AT333" s="9">
        <f>SUM(H333:AL333)</f>
        <v/>
      </c>
    </row>
    <row r="334">
      <c r="A334" s="9" t="n">
        <v>328</v>
      </c>
      <c r="B334" s="9" t="inlineStr">
        <is>
          <t>Сахаров Владимир Александрович</t>
        </is>
      </c>
      <c r="C334" s="9" t="inlineStr">
        <is>
          <t>Обособленное  подразделение г.Барнаул</t>
        </is>
      </c>
      <c r="D334" s="9" t="inlineStr">
        <is>
          <t>Инженер 1 категории</t>
        </is>
      </c>
      <c r="E334" s="9" t="inlineStr">
        <is>
          <t>ИТОГО:</t>
        </is>
      </c>
      <c r="F334" s="9" t="n"/>
      <c r="G334" s="9" t="n"/>
      <c r="H334" s="9" t="n">
        <v>0</v>
      </c>
      <c r="I334" s="9" t="n">
        <v>0</v>
      </c>
      <c r="J334" s="9" t="n">
        <v>0</v>
      </c>
      <c r="K334" s="9" t="n">
        <v>0</v>
      </c>
      <c r="L334" s="9" t="n">
        <v>0</v>
      </c>
      <c r="M334" s="9" t="n">
        <v>0</v>
      </c>
      <c r="N334" s="9" t="n">
        <v>0</v>
      </c>
      <c r="O334" s="9" t="n">
        <v>0</v>
      </c>
      <c r="P334" s="9" t="n">
        <v>8</v>
      </c>
      <c r="Q334" s="9" t="n">
        <v>8</v>
      </c>
      <c r="R334" s="9" t="n">
        <v>8</v>
      </c>
      <c r="S334" s="9" t="n">
        <v>8</v>
      </c>
      <c r="T334" s="9" t="n">
        <v>0</v>
      </c>
      <c r="U334" s="9" t="n">
        <v>0</v>
      </c>
      <c r="V334" s="9" t="n">
        <v>0</v>
      </c>
      <c r="W334" s="9" t="n">
        <v>0</v>
      </c>
      <c r="X334" s="9" t="n">
        <v>0</v>
      </c>
      <c r="Y334" s="9" t="n">
        <v>0</v>
      </c>
      <c r="Z334" s="9" t="n">
        <v>0</v>
      </c>
      <c r="AA334" s="9" t="n">
        <v>0</v>
      </c>
      <c r="AB334" s="9" t="n">
        <v>0</v>
      </c>
      <c r="AC334" s="9" t="n">
        <v>8</v>
      </c>
      <c r="AD334" s="9" t="n">
        <v>8</v>
      </c>
      <c r="AE334" s="9" t="n">
        <v>8</v>
      </c>
      <c r="AF334" s="9" t="n">
        <v>8</v>
      </c>
      <c r="AG334" s="9" t="n">
        <v>8</v>
      </c>
      <c r="AH334" s="9" t="n">
        <v>0</v>
      </c>
      <c r="AI334" s="9" t="n">
        <v>0</v>
      </c>
      <c r="AJ334" s="9" t="n">
        <v>8</v>
      </c>
      <c r="AK334" s="9" t="n">
        <v>8</v>
      </c>
      <c r="AL334" s="9" t="n">
        <v>8</v>
      </c>
      <c r="AM334" s="9">
        <f>COUNT(IF(SUM(H327,H328,H326,H325)&gt;0,1,"FALSE"),IF(SUM(I328,I327,I325,I329,I326)&gt;0,1,"FALSE"),IF(SUM(J329,J327,J326,J325,J328)&gt;0,1,"FALSE"),IF(SUM(K328,K327,K325,K326,K329)&gt;0,1,"FALSE"),IF(SUM(L326,L329,L327,L328,L325)&gt;0,1,"FALSE"),IF(SUM(M329,M327,M326,M328,M325)&gt;0,1,"FALSE"),IF(SUM(N328,N326,N325,N327,N329)&gt;0,1,"FALSE"),IF(SUM(O329,O325,O326,O327,O328)&gt;0,1,"FALSE"),IF(SUM(P327,P328,P326,P329,P330,P325,P331)&gt;0,1,"FALSE"),IF(SUM(Q325,Q328,Q329,Q326,Q327,Q331,Q330)&gt;0,1,"FALSE"),IF(SUM(R330,R326,R328,R327,R329,R331,R325)&gt;0,1,"FALSE"),IF(SUM(S329,S330,S327,S328,S326,S325,S331)&gt;0,1,"FALSE"),IF(SUM(T326,T325,T327,T330,T331,T328,T329)&gt;0,1,"FALSE"),IF(SUM(U325,U331,U327,U328,U326,U330,U329)&gt;0,1,"FALSE"),IF(SUM(V325)&gt;0,1,"FALSE"),IF(SUM(W325)&gt;0,1,"FALSE"),IF(SUM(X325)&gt;0,1,"FALSE"),IF(SUM(Y325)&gt;0,1,"FALSE"),IF(SUM(Z325)&gt;0,1,"FALSE"),IF(SUM(AA326,AA332,AA327,AA328,AA325,AA329,AA331,AA330)&gt;0,1,"FALSE"),IF(SUM(AB326,AB332,AB328,AB330,AB325,AB329,AB331,AB327)&gt;0,1,"FALSE"),IF(SUM(AC329,AC330,AC325,AC327,AC332,AC328,AC326,AC331)&gt;0,1,"FALSE"),IF(SUM(AD332,AD331,AD326,AD325,AD328,AD330,AD327,AD329)&gt;0,1,"FALSE"),IF(SUM(AE331,AE325,AE332,AE328,AE329,AE327,AE330,AE326)&gt;0,1,"FALSE"),IF(SUM(AH331,AH330,AH332,AH325,AH328,AH326,AH329,AH327)&gt;0,1,"FALSE"),IF(SUM(AI327,AI330,AI328,AI332,AI325,AI329,AI331,AI326)&gt;0,1,"FALSE"),IF(SUM(AJ327,AJ331,AJ325,AJ330,AJ332,AJ329,AJ328,AJ326)&gt;0,1,"FALSE"),IF(SUM(AK330,AK325,AK331,AK328,AK329,AK332,AK326,AK327)&gt;0,1,"FALSE"),IF(SUM(AL332,AL328,AL325,AL326,AL330,AL327,AL331,AL329)&gt;0,1,"FALSE"),IF(SUM(AF333)&gt;0,1,"FALSE"),IF(SUM(AG333)&gt;0,1,"FALSE"))</f>
        <v/>
      </c>
      <c r="AN334" s="9" t="n"/>
      <c r="AO334" s="9">
        <f>MAX(AO325:AO333)</f>
        <v/>
      </c>
      <c r="AP334" s="9">
        <f>MAX(AP325:AP333)</f>
        <v/>
      </c>
      <c r="AQ334" s="9">
        <f>MAX(AQ325:AQ333)</f>
        <v/>
      </c>
      <c r="AR334" s="9">
        <f>MAX(AR325:AR333)</f>
        <v/>
      </c>
      <c r="AS334" s="9">
        <f>SUM(AS325:AS333)</f>
        <v/>
      </c>
      <c r="AT334" s="9">
        <f>SUM(AT325:AT333)</f>
        <v/>
      </c>
      <c r="AU334" s="9">
        <f>SUM(AU325:AU333)</f>
        <v/>
      </c>
      <c r="AV334" s="9">
        <f>SUM(AV325:AV333)</f>
        <v/>
      </c>
      <c r="AW334" s="9">
        <f>SUM(AW325:AW333)</f>
        <v/>
      </c>
    </row>
    <row r="335">
      <c r="A335" t="n">
        <v>329</v>
      </c>
      <c r="B335" t="inlineStr">
        <is>
          <t>Чичев Артем Владимирович</t>
        </is>
      </c>
      <c r="C335" t="inlineStr">
        <is>
          <t>Обособленное  подразделение г.Барнаул</t>
        </is>
      </c>
      <c r="D335" t="inlineStr">
        <is>
          <t>Ведущий инженер</t>
        </is>
      </c>
      <c r="E335" t="inlineStr">
        <is>
          <t>Общехозяйственный</t>
        </is>
      </c>
      <c r="F335" t="inlineStr">
        <is>
          <t>День</t>
        </is>
      </c>
      <c r="H335" t="inlineStr">
        <is>
          <t>В</t>
        </is>
      </c>
      <c r="I335" t="inlineStr">
        <is>
          <t>В</t>
        </is>
      </c>
      <c r="J335" t="inlineStr">
        <is>
          <t>В</t>
        </is>
      </c>
      <c r="K335" t="inlineStr">
        <is>
          <t>В</t>
        </is>
      </c>
      <c r="L335" t="inlineStr">
        <is>
          <t>В</t>
        </is>
      </c>
      <c r="M335" t="inlineStr">
        <is>
          <t>В</t>
        </is>
      </c>
      <c r="N335" t="inlineStr">
        <is>
          <t>В</t>
        </is>
      </c>
      <c r="O335" t="inlineStr">
        <is>
          <t>В</t>
        </is>
      </c>
      <c r="P335" t="n">
        <v>8</v>
      </c>
      <c r="Q335" t="n">
        <v>8</v>
      </c>
      <c r="R335" t="n">
        <v>3.3</v>
      </c>
      <c r="T335" t="inlineStr">
        <is>
          <t>В</t>
        </is>
      </c>
      <c r="U335" t="inlineStr">
        <is>
          <t>В</t>
        </is>
      </c>
      <c r="AH335" t="inlineStr">
        <is>
          <t>В</t>
        </is>
      </c>
      <c r="AI335" t="inlineStr">
        <is>
          <t>В</t>
        </is>
      </c>
      <c r="AL335" t="n">
        <v>6.8</v>
      </c>
      <c r="AM335" s="9">
        <f>COUNT(H335:AL335)</f>
        <v/>
      </c>
      <c r="AO335" s="9">
        <f>COUNTIF(H335:AL335,"О")</f>
        <v/>
      </c>
      <c r="AP335" s="9">
        <f>COUNTIF(H335:AL335,"От")</f>
        <v/>
      </c>
      <c r="AQ335" s="9">
        <f>COUNTIF(H335:AL335,"Б")</f>
        <v/>
      </c>
      <c r="AR335" s="9">
        <f>COUNTIF(H335:AL335,"Н")</f>
        <v/>
      </c>
      <c r="AT335" s="9">
        <f>SUM(H335:AL335)</f>
        <v/>
      </c>
      <c r="AV335" s="9">
        <f>SUM(H335,I335,J335,K335,L335,M335,N335,O335,T335,U335,AA335,AB335,AH335,AI335)</f>
        <v/>
      </c>
    </row>
    <row r="336">
      <c r="A336" t="n">
        <v>330</v>
      </c>
      <c r="B336" t="inlineStr">
        <is>
          <t>Чичев Артем Владимирович</t>
        </is>
      </c>
      <c r="C336" t="inlineStr">
        <is>
          <t>Обособленное  подразделение г.Барнаул</t>
        </is>
      </c>
      <c r="D336" t="inlineStr">
        <is>
          <t>Ведущий инженер</t>
        </is>
      </c>
      <c r="E336" t="inlineStr">
        <is>
          <t>Контракт № 529 - КГКУ «Алтайавтодор»</t>
        </is>
      </c>
      <c r="F336" t="inlineStr">
        <is>
          <t>День</t>
        </is>
      </c>
      <c r="AM336" s="9">
        <f>COUNT(H336:AL336)</f>
        <v/>
      </c>
      <c r="AT336" s="9">
        <f>SUM(H336:AL336)</f>
        <v/>
      </c>
      <c r="AV336" s="9">
        <f>SUM(H336,I336,J336,K336,L336,M336,N336,O336,T336,U336,AA336,AB336,AH336,AI336)</f>
        <v/>
      </c>
    </row>
    <row r="337">
      <c r="A337" t="n">
        <v>331</v>
      </c>
      <c r="B337" t="inlineStr">
        <is>
          <t>Чичев Артем Владимирович</t>
        </is>
      </c>
      <c r="C337" t="inlineStr">
        <is>
          <t>Обособленное  подразделение г.Барнаул</t>
        </is>
      </c>
      <c r="D337" t="inlineStr">
        <is>
          <t>Ведущий инженер</t>
        </is>
      </c>
      <c r="E337" t="inlineStr">
        <is>
          <t xml:space="preserve">Контракт № 510 - КУ РА РУАД «Горно-Алтайавтодор» </t>
        </is>
      </c>
      <c r="F337" t="inlineStr">
        <is>
          <t>День</t>
        </is>
      </c>
      <c r="AM337" s="9">
        <f>COUNT(H337:AL337)</f>
        <v/>
      </c>
      <c r="AT337" s="9">
        <f>SUM(H337:AL337)</f>
        <v/>
      </c>
      <c r="AV337" s="9">
        <f>SUM(H337,I337,J337,K337,L337,M337,N337,O337,T337,U337,AA337,AB337,AH337,AI337)</f>
        <v/>
      </c>
    </row>
    <row r="338" ht="15.75" customHeight="1" s="1">
      <c r="A338" t="n">
        <v>332</v>
      </c>
      <c r="B338" t="inlineStr">
        <is>
          <t>Чичев Артем Владимирович</t>
        </is>
      </c>
      <c r="C338" t="inlineStr">
        <is>
          <t>Обособленное  подразделение г.Барнаул</t>
        </is>
      </c>
      <c r="D338" t="inlineStr">
        <is>
          <t>Ведущий инженер</t>
        </is>
      </c>
      <c r="E338" t="inlineStr">
        <is>
          <t>Контракт № 494 - КГКУ «Алтайавтодор»</t>
        </is>
      </c>
      <c r="F338" t="inlineStr">
        <is>
          <t>День</t>
        </is>
      </c>
      <c r="R338" s="11" t="n">
        <v>4.7</v>
      </c>
      <c r="S338" s="11" t="n">
        <v>8</v>
      </c>
      <c r="V338" s="11" t="n">
        <v>8</v>
      </c>
      <c r="W338" s="11" t="n">
        <v>4.51908</v>
      </c>
      <c r="AC338" s="11" t="n">
        <v>8</v>
      </c>
      <c r="AD338" s="11" t="n">
        <v>8</v>
      </c>
      <c r="AE338" s="11" t="n">
        <v>8</v>
      </c>
      <c r="AJ338" s="11" t="n">
        <v>8</v>
      </c>
      <c r="AK338" s="11" t="n">
        <v>8</v>
      </c>
      <c r="AL338" s="11" t="n">
        <v>1.2</v>
      </c>
      <c r="AM338" s="9">
        <f>COUNT(H338:AL338)</f>
        <v/>
      </c>
      <c r="AT338" s="9">
        <f>SUM(H338:AL338)</f>
        <v/>
      </c>
      <c r="AV338" s="9">
        <f>SUM(H338,I338,J338,K338,L338,M338,N338,O338,T338,U338,AA338,AB338,AH338,AI338)</f>
        <v/>
      </c>
    </row>
    <row r="339">
      <c r="A339" t="n">
        <v>333</v>
      </c>
      <c r="B339" t="inlineStr">
        <is>
          <t>Чичев Артем Владимирович</t>
        </is>
      </c>
      <c r="C339" t="inlineStr">
        <is>
          <t>Обособленное  подразделение г.Барнаул</t>
        </is>
      </c>
      <c r="D339" t="inlineStr">
        <is>
          <t>Ведущий инженер</t>
        </is>
      </c>
      <c r="E339" t="inlineStr">
        <is>
          <t>Контракт № 566 - Барнаульское ДСУ 4</t>
        </is>
      </c>
      <c r="F339" t="inlineStr">
        <is>
          <t>День</t>
        </is>
      </c>
      <c r="AM339" s="9">
        <f>COUNT(H339:AL339)</f>
        <v/>
      </c>
      <c r="AT339" s="9">
        <f>SUM(H339:AL339)</f>
        <v/>
      </c>
      <c r="AV339" s="9">
        <f>SUM(H339,I339,J339,K339,L339,M339,N339,O339,T339,U339,AA339,AB339,AH339,AI339)</f>
        <v/>
      </c>
    </row>
    <row r="340" ht="15.75" customHeight="1" s="1">
      <c r="A340" t="n">
        <v>334</v>
      </c>
      <c r="B340" t="inlineStr">
        <is>
          <t>Чичев Артем Владимирович</t>
        </is>
      </c>
      <c r="C340" t="inlineStr">
        <is>
          <t>Обособленное  подразделение г.Барнаул</t>
        </is>
      </c>
      <c r="D340" t="inlineStr">
        <is>
          <t>Ведущий инженер</t>
        </is>
      </c>
      <c r="E340" t="inlineStr">
        <is>
          <t>Контракт № 624 - Алтайавтодор</t>
        </is>
      </c>
      <c r="F340" t="inlineStr">
        <is>
          <t>День</t>
        </is>
      </c>
      <c r="W340" s="11" t="n">
        <v>3.48092</v>
      </c>
      <c r="AM340" s="9">
        <f>COUNT(H340:AL340)</f>
        <v/>
      </c>
      <c r="AT340" s="9">
        <f>SUM(H340:AL340)</f>
        <v/>
      </c>
      <c r="AV340" s="9">
        <f>SUM(H340,I340,J340,K340,L340,M340,N340,O340,T340,U340,AA340,AB340,AH340,AI340)</f>
        <v/>
      </c>
    </row>
    <row r="341">
      <c r="A341" t="n">
        <v>335</v>
      </c>
      <c r="B341" t="inlineStr">
        <is>
          <t>Чичев Артем Владимирович</t>
        </is>
      </c>
      <c r="C341" t="inlineStr">
        <is>
          <t>Обособленное  подразделение г.Барнаул</t>
        </is>
      </c>
      <c r="D341" t="inlineStr">
        <is>
          <t>Ведущий инженер</t>
        </is>
      </c>
      <c r="E341" t="inlineStr">
        <is>
          <t>Контракт № 623 - Алтайавтодор</t>
        </is>
      </c>
      <c r="F341" t="inlineStr">
        <is>
          <t>День</t>
        </is>
      </c>
      <c r="AM341" s="9">
        <f>COUNT(H341:AL341)</f>
        <v/>
      </c>
      <c r="AT341" s="9">
        <f>SUM(H341:AL341)</f>
        <v/>
      </c>
      <c r="AV341" s="9">
        <f>SUM(H341,I341,J341,K341,L341,M341,N341,O341,T341,U341,AA341,AB341,AH341,AI341)</f>
        <v/>
      </c>
    </row>
    <row r="342">
      <c r="A342" t="n">
        <v>336</v>
      </c>
      <c r="B342" t="inlineStr">
        <is>
          <t>Чичев Артем Владимирович</t>
        </is>
      </c>
      <c r="C342" t="inlineStr">
        <is>
          <t>Обособленное  подразделение г.Барнаул</t>
        </is>
      </c>
      <c r="D342" t="inlineStr">
        <is>
          <t>Ведущий инженер</t>
        </is>
      </c>
      <c r="E342" t="inlineStr">
        <is>
          <t>Контракт № 615 - КГКУ Хабаровскуправтодор</t>
        </is>
      </c>
      <c r="F342" t="inlineStr">
        <is>
          <t>День</t>
        </is>
      </c>
      <c r="AM342" s="9">
        <f>COUNT(H342:AL342)</f>
        <v/>
      </c>
      <c r="AT342" s="9">
        <f>SUM(H342:AL342)</f>
        <v/>
      </c>
      <c r="AV342" s="9">
        <f>SUM(H342,I342,J342,K342,L342,M342,N342,O342,T342,U342,AA342,AB342,AH342,AI342)</f>
        <v/>
      </c>
    </row>
    <row r="343" ht="15.75" customHeight="1" s="1">
      <c r="A343" t="n">
        <v>337</v>
      </c>
      <c r="B343" t="inlineStr">
        <is>
          <t>Чичев Артем Владимирович</t>
        </is>
      </c>
      <c r="C343" t="inlineStr">
        <is>
          <t>Обособленное  подразделение г.Барнаул</t>
        </is>
      </c>
      <c r="D343" t="inlineStr">
        <is>
          <t>Ведущий инженер</t>
        </is>
      </c>
      <c r="E343" t="inlineStr">
        <is>
          <t>Контракт № 529 - КГКУ «Алтайавтодор»</t>
        </is>
      </c>
      <c r="F343" t="inlineStr">
        <is>
          <t>День</t>
        </is>
      </c>
      <c r="G343" t="inlineStr">
        <is>
          <t>К-ка</t>
        </is>
      </c>
      <c r="X343" s="11" t="n">
        <v>2.66667</v>
      </c>
      <c r="Y343" s="11" t="n">
        <v>2.66667</v>
      </c>
      <c r="Z343" s="11" t="n">
        <v>2.66667</v>
      </c>
      <c r="AA343" s="11" t="inlineStr">
        <is>
          <t>В</t>
        </is>
      </c>
      <c r="AB343" s="11" t="inlineStr">
        <is>
          <t>В</t>
        </is>
      </c>
      <c r="AM343" s="9">
        <f>SUM(H343:AL343)/8</f>
        <v/>
      </c>
      <c r="AS343" s="9">
        <f>COUNTIF(H343:AL343,"В")+SUM(H343:AL343)/8</f>
        <v/>
      </c>
      <c r="AT343" s="9">
        <f>SUM(H343:AL343)</f>
        <v/>
      </c>
    </row>
    <row r="344" ht="15.75" customHeight="1" s="1">
      <c r="A344" t="n">
        <v>338</v>
      </c>
      <c r="B344" t="inlineStr">
        <is>
          <t>Чичев Артем Владимирович</t>
        </is>
      </c>
      <c r="C344" t="inlineStr">
        <is>
          <t>Обособленное  подразделение г.Барнаул</t>
        </is>
      </c>
      <c r="D344" t="inlineStr">
        <is>
          <t>Ведущий инженер</t>
        </is>
      </c>
      <c r="E344" t="inlineStr">
        <is>
          <t>Контракт № 494 - КГКУ «Алтайавтодор»</t>
        </is>
      </c>
      <c r="F344" t="inlineStr">
        <is>
          <t>День</t>
        </is>
      </c>
      <c r="G344" t="inlineStr">
        <is>
          <t>К-ка</t>
        </is>
      </c>
      <c r="X344" s="11" t="n">
        <v>2.66667</v>
      </c>
      <c r="Y344" s="11" t="n">
        <v>2.66667</v>
      </c>
      <c r="Z344" s="11" t="n">
        <v>2.66667</v>
      </c>
      <c r="AA344" s="11" t="inlineStr">
        <is>
          <t>В</t>
        </is>
      </c>
      <c r="AB344" s="11" t="inlineStr">
        <is>
          <t>В</t>
        </is>
      </c>
      <c r="AF344" s="11" t="n">
        <v>8</v>
      </c>
      <c r="AG344" s="11" t="n">
        <v>8</v>
      </c>
      <c r="AM344" s="9">
        <f>SUM(H344:AL344)/8</f>
        <v/>
      </c>
      <c r="AS344" s="9">
        <f>COUNTIF(H344:AL344,"В")+SUM(H344:AL344)/8</f>
        <v/>
      </c>
      <c r="AT344" s="9">
        <f>SUM(H344:AL344)</f>
        <v/>
      </c>
    </row>
    <row r="345" ht="15.75" customHeight="1" s="1">
      <c r="A345" t="n">
        <v>339</v>
      </c>
      <c r="B345" t="inlineStr">
        <is>
          <t>Чичев Артем Владимирович</t>
        </is>
      </c>
      <c r="C345" t="inlineStr">
        <is>
          <t>Обособленное  подразделение г.Барнаул</t>
        </is>
      </c>
      <c r="D345" t="inlineStr">
        <is>
          <t>Ведущий инженер</t>
        </is>
      </c>
      <c r="E345" t="inlineStr">
        <is>
          <t>Контракт № 624 - Алтайавтодор</t>
        </is>
      </c>
      <c r="F345" t="inlineStr">
        <is>
          <t>День</t>
        </is>
      </c>
      <c r="G345" t="inlineStr">
        <is>
          <t>К-ка</t>
        </is>
      </c>
      <c r="X345" s="11" t="n">
        <v>2.66667</v>
      </c>
      <c r="Y345" s="11" t="n">
        <v>2.66667</v>
      </c>
      <c r="Z345" s="11" t="n">
        <v>2.66667</v>
      </c>
      <c r="AA345" s="11" t="inlineStr">
        <is>
          <t>В</t>
        </is>
      </c>
      <c r="AB345" s="11" t="inlineStr">
        <is>
          <t>В</t>
        </is>
      </c>
      <c r="AM345" s="9">
        <f>SUM(H345:AL345)/8</f>
        <v/>
      </c>
      <c r="AS345" s="9">
        <f>COUNTIF(H345:AL345,"В")+SUM(H345:AL345)/8</f>
        <v/>
      </c>
      <c r="AT345" s="9">
        <f>SUM(H345:AL345)</f>
        <v/>
      </c>
    </row>
    <row r="346">
      <c r="A346" s="9" t="n">
        <v>340</v>
      </c>
      <c r="B346" s="9" t="inlineStr">
        <is>
          <t>Чичев Артем Владимирович</t>
        </is>
      </c>
      <c r="C346" s="9" t="inlineStr">
        <is>
          <t>Обособленное  подразделение г.Барнаул</t>
        </is>
      </c>
      <c r="D346" s="9" t="inlineStr">
        <is>
          <t>Ведущий инженер</t>
        </is>
      </c>
      <c r="E346" s="9" t="inlineStr">
        <is>
          <t>ИТОГО:</t>
        </is>
      </c>
      <c r="F346" s="9" t="n"/>
      <c r="G346" s="9" t="n"/>
      <c r="H346" s="9" t="n">
        <v>0</v>
      </c>
      <c r="I346" s="9" t="n">
        <v>0</v>
      </c>
      <c r="J346" s="9" t="n">
        <v>0</v>
      </c>
      <c r="K346" s="9" t="n">
        <v>0</v>
      </c>
      <c r="L346" s="9" t="n">
        <v>0</v>
      </c>
      <c r="M346" s="9" t="n">
        <v>0</v>
      </c>
      <c r="N346" s="9" t="n">
        <v>0</v>
      </c>
      <c r="O346" s="9" t="n">
        <v>0</v>
      </c>
      <c r="P346" s="9" t="n">
        <v>8</v>
      </c>
      <c r="Q346" s="9" t="n">
        <v>8</v>
      </c>
      <c r="R346" s="9" t="n">
        <v>8</v>
      </c>
      <c r="S346" s="9" t="n">
        <v>8</v>
      </c>
      <c r="T346" s="9" t="n">
        <v>0</v>
      </c>
      <c r="U346" s="9" t="n">
        <v>0</v>
      </c>
      <c r="V346" s="9" t="n">
        <v>8</v>
      </c>
      <c r="W346" s="9" t="n">
        <v>8</v>
      </c>
      <c r="X346" s="9" t="n">
        <v>8</v>
      </c>
      <c r="Y346" s="9" t="n">
        <v>8</v>
      </c>
      <c r="Z346" s="9" t="n">
        <v>8</v>
      </c>
      <c r="AA346" s="9" t="n">
        <v>0</v>
      </c>
      <c r="AB346" s="9" t="n">
        <v>0</v>
      </c>
      <c r="AC346" s="9" t="n">
        <v>8</v>
      </c>
      <c r="AD346" s="9" t="n">
        <v>8</v>
      </c>
      <c r="AE346" s="9" t="n">
        <v>8</v>
      </c>
      <c r="AF346" s="9" t="n">
        <v>8</v>
      </c>
      <c r="AG346" s="9" t="n">
        <v>8</v>
      </c>
      <c r="AH346" s="9" t="n">
        <v>0</v>
      </c>
      <c r="AI346" s="9" t="n">
        <v>0</v>
      </c>
      <c r="AJ346" s="9" t="n">
        <v>8</v>
      </c>
      <c r="AK346" s="9" t="n">
        <v>8</v>
      </c>
      <c r="AL346" s="9" t="n">
        <v>8</v>
      </c>
      <c r="AM346" s="9">
        <f>COUNT(IF(SUM(H337,H336,H338,H335)&gt;0,1,"FALSE"),IF(SUM(I335,I337,I336,I339,I338)&gt;0,1,"FALSE"),IF(SUM(J335,J339,J338,J336,J337)&gt;0,1,"FALSE"),IF(SUM(K335,K338,K336,K339,K337)&gt;0,1,"FALSE"),IF(SUM(L335,L336,L338,L337,L339)&gt;0,1,"FALSE"),IF(SUM(M335,M338,M339,M336,M337)&gt;0,1,"FALSE"),IF(SUM(N339,N335,N338,N337,N336)&gt;0,1,"FALSE"),IF(SUM(O335,O336,O337,O339,O338)&gt;0,1,"FALSE"),IF(SUM(P336,P338,P341,P337,P335,P339,P340)&gt;0,1,"FALSE"),IF(SUM(Q335,Q337,Q336,Q338,Q341,Q340,Q339)&gt;0,1,"FALSE"),IF(SUM(R338,R336,R340,R339,R335,R341,R337)&gt;0,1,"FALSE"),IF(SUM(S340,S341,S338,S339,S336,S337,S335)&gt;0,1,"FALSE"),IF(SUM(T335,T338,T339,T341,T337,T340,T336)&gt;0,1,"FALSE"),IF(SUM(U336,U340,U338,U335,U337,U341,U339)&gt;0,1,"FALSE"),IF(SUM(V338,V337,V340,V336,V341,V339,V335)&gt;0,1,"FALSE"),IF(SUM(W339,W341,W336,W335,W338,W340,W337)&gt;0,1,"FALSE"),IF(SUM(AC335,AC338,AC342,AC339,AC341,AC336,AC340,AC337)&gt;0,1,"FALSE"),IF(SUM(AD336,AD342,AD339,AD337,AD335,AD341,AD338,AD340)&gt;0,1,"FALSE"),IF(SUM(AE339,AE337,AE341,AE340,AE336,AE338,AE342,AE335)&gt;0,1,"FALSE"),IF(SUM(AH339,AH336,AH338,AH341,AH335,AH340,AH342,AH337)&gt;0,1,"FALSE"),IF(SUM(AI339,AI335,AI340,AI336,AI341,AI342,AI338,AI337)&gt;0,1,"FALSE"),IF(SUM(AJ338,AJ342,AJ339,AJ337,AJ336,AJ335,AJ341,AJ340)&gt;0,1,"FALSE"),IF(SUM(AK340,AK337,AK339,AK335,AK341,AK342,AK336,AK338)&gt;0,1,"FALSE"),IF(SUM(AL341,AL336,AL342,AL339,AL337,AL338,AL340,AL335)&gt;0,1,"FALSE"),IF(SUM(X344,X345,X343)&gt;0,1,"FALSE"),IF(SUM(Y343,Y345,Y344)&gt;0,1,"FALSE"),IF(SUM(Z343,Z344,Z345)&gt;0,1,"FALSE"),IF(SUM(AA344,AA343,AA345)&gt;0,1,"FALSE"),IF(SUM(AB344,AB345,AB343)&gt;0,1,"FALSE"),IF(SUM(AF344)&gt;0,1,"FALSE"),IF(SUM(AG344)&gt;0,1,"FALSE"))</f>
        <v/>
      </c>
      <c r="AN346" s="9" t="n"/>
      <c r="AO346" s="9">
        <f>MAX(AO335:AO345)</f>
        <v/>
      </c>
      <c r="AP346" s="9">
        <f>MAX(AP335:AP345)</f>
        <v/>
      </c>
      <c r="AQ346" s="9">
        <f>MAX(AQ335:AQ345)</f>
        <v/>
      </c>
      <c r="AR346" s="9">
        <f>MAX(AR335:AR345)</f>
        <v/>
      </c>
      <c r="AS346" s="9">
        <f>SUM(AS335:AS345)</f>
        <v/>
      </c>
      <c r="AT346" s="9">
        <f>SUM(AT335:AT345)</f>
        <v/>
      </c>
      <c r="AU346" s="9">
        <f>SUM(AU335:AU345)</f>
        <v/>
      </c>
      <c r="AV346" s="9">
        <f>SUM(AV335:AV345)</f>
        <v/>
      </c>
      <c r="AW346" s="9">
        <f>SUM(AW335:AW345)</f>
        <v/>
      </c>
    </row>
    <row r="347">
      <c r="A347" t="n">
        <v>341</v>
      </c>
      <c r="B347" t="inlineStr">
        <is>
          <t>Басманов Алексей Андреевич</t>
        </is>
      </c>
      <c r="C347" t="inlineStr">
        <is>
          <t>Обособленное подразделение Республика Бурятия</t>
        </is>
      </c>
      <c r="D347" t="inlineStr">
        <is>
          <t>Руководитель подразделения</t>
        </is>
      </c>
      <c r="E347" t="inlineStr">
        <is>
          <t>Общехозяйственный</t>
        </is>
      </c>
      <c r="F347" t="inlineStr">
        <is>
          <t>День</t>
        </is>
      </c>
      <c r="H347" t="inlineStr">
        <is>
          <t>В</t>
        </is>
      </c>
      <c r="I347" t="inlineStr">
        <is>
          <t>В</t>
        </is>
      </c>
      <c r="J347" t="inlineStr">
        <is>
          <t>В</t>
        </is>
      </c>
      <c r="K347" t="inlineStr">
        <is>
          <t>В</t>
        </is>
      </c>
      <c r="L347" t="inlineStr">
        <is>
          <t>В</t>
        </is>
      </c>
      <c r="M347" t="inlineStr">
        <is>
          <t>В</t>
        </is>
      </c>
      <c r="N347" t="inlineStr">
        <is>
          <t>В</t>
        </is>
      </c>
      <c r="O347" t="inlineStr">
        <is>
          <t>В</t>
        </is>
      </c>
      <c r="P347" t="n">
        <v>8</v>
      </c>
      <c r="Q347" t="n">
        <v>8</v>
      </c>
      <c r="R347" t="n">
        <v>8</v>
      </c>
      <c r="S347" t="n">
        <v>8</v>
      </c>
      <c r="T347" t="inlineStr">
        <is>
          <t>В</t>
        </is>
      </c>
      <c r="U347" t="inlineStr">
        <is>
          <t>В</t>
        </is>
      </c>
      <c r="V347" t="n">
        <v>8</v>
      </c>
      <c r="W347" t="n">
        <v>8</v>
      </c>
      <c r="X347" t="n">
        <v>8</v>
      </c>
      <c r="Y347" t="n">
        <v>8</v>
      </c>
      <c r="Z347" t="n">
        <v>8</v>
      </c>
      <c r="AA347" t="inlineStr">
        <is>
          <t>В</t>
        </is>
      </c>
      <c r="AB347" t="inlineStr">
        <is>
          <t>В</t>
        </is>
      </c>
      <c r="AC347" t="n">
        <v>8</v>
      </c>
      <c r="AD347" t="n">
        <v>8</v>
      </c>
      <c r="AE347" t="n">
        <v>8</v>
      </c>
      <c r="AF347" t="n">
        <v>8</v>
      </c>
      <c r="AG347" t="n">
        <v>8</v>
      </c>
      <c r="AH347" t="inlineStr">
        <is>
          <t>В</t>
        </is>
      </c>
      <c r="AI347" t="inlineStr">
        <is>
          <t>В</t>
        </is>
      </c>
      <c r="AJ347" t="n">
        <v>8</v>
      </c>
      <c r="AK347" t="n">
        <v>8</v>
      </c>
      <c r="AL347" t="n">
        <v>8</v>
      </c>
      <c r="AM347" s="9">
        <f>COUNT(H347:AL347)</f>
        <v/>
      </c>
      <c r="AO347" s="9">
        <f>COUNTIF(H347:AL347,"О")</f>
        <v/>
      </c>
      <c r="AP347" s="9">
        <f>COUNTIF(H347:AL347,"От")</f>
        <v/>
      </c>
      <c r="AQ347" s="9">
        <f>COUNTIF(H347:AL347,"Б")</f>
        <v/>
      </c>
      <c r="AR347" s="9">
        <f>COUNTIF(H347:AL347,"Н")</f>
        <v/>
      </c>
      <c r="AT347" s="9">
        <f>SUM(H347:AL347)</f>
        <v/>
      </c>
      <c r="AV347" s="9">
        <f>SUM(H347,I347,J347,K347,L347,M347,N347,O347,T347,U347,AA347,AB347,AH347,AI347)</f>
        <v/>
      </c>
    </row>
    <row r="348">
      <c r="A348" t="n">
        <v>342</v>
      </c>
      <c r="B348" t="inlineStr">
        <is>
          <t>Басманов Алексей Андреевич</t>
        </is>
      </c>
      <c r="C348" t="inlineStr">
        <is>
          <t>Обособленное подразделение Республика Бурятия</t>
        </is>
      </c>
      <c r="D348" t="inlineStr">
        <is>
          <t>Руководитель подразделения</t>
        </is>
      </c>
      <c r="E348" t="inlineStr">
        <is>
          <t>Контракт № 600 - ГКУ Бурятрегионавтодор</t>
        </is>
      </c>
      <c r="F348" t="inlineStr">
        <is>
          <t>День</t>
        </is>
      </c>
      <c r="AM348" s="9">
        <f>COUNT(H348:AL348)</f>
        <v/>
      </c>
      <c r="AT348" s="9">
        <f>SUM(H348:AL348)</f>
        <v/>
      </c>
      <c r="AV348" s="9">
        <f>SUM(H348,I348,J348,K348,L348,M348,N348,O348,T348,U348,AA348,AB348,AH348,AI348)</f>
        <v/>
      </c>
    </row>
    <row r="349">
      <c r="A349" t="n">
        <v>343</v>
      </c>
      <c r="B349" t="inlineStr">
        <is>
          <t>Басманов Алексей Андреевич</t>
        </is>
      </c>
      <c r="C349" t="inlineStr">
        <is>
          <t>Обособленное подразделение Республика Бурятия</t>
        </is>
      </c>
      <c r="D349" t="inlineStr">
        <is>
          <t>Руководитель подразделения</t>
        </is>
      </c>
      <c r="E349" t="inlineStr">
        <is>
          <t>Контракт № 548 - ГКУ Управление Региональных автомобильных дорог Республики Бурятия</t>
        </is>
      </c>
      <c r="F349" t="inlineStr">
        <is>
          <t>День</t>
        </is>
      </c>
      <c r="AM349" s="9">
        <f>COUNT(H349:AL349)</f>
        <v/>
      </c>
      <c r="AT349" s="9">
        <f>SUM(H349:AL349)</f>
        <v/>
      </c>
      <c r="AV349" s="9">
        <f>SUM(H349,I349,J349,K349,L349,M349,N349,O349,T349,U349,AA349,AB349,AH349,AI349)</f>
        <v/>
      </c>
    </row>
    <row r="350">
      <c r="A350" t="n">
        <v>344</v>
      </c>
      <c r="B350" t="inlineStr">
        <is>
          <t>Басманов Алексей Андреевич</t>
        </is>
      </c>
      <c r="C350" t="inlineStr">
        <is>
          <t>Обособленное подразделение Республика Бурятия</t>
        </is>
      </c>
      <c r="D350" t="inlineStr">
        <is>
          <t>Руководитель подразделения</t>
        </is>
      </c>
      <c r="E350" t="inlineStr">
        <is>
          <t>Контракт № 533 - ГКУ Управление Региональных автомобильных дорог Республики Бурятия</t>
        </is>
      </c>
      <c r="F350" t="inlineStr">
        <is>
          <t>День</t>
        </is>
      </c>
      <c r="AM350" s="9">
        <f>COUNT(H350:AL350)</f>
        <v/>
      </c>
      <c r="AT350" s="9">
        <f>SUM(H350:AL350)</f>
        <v/>
      </c>
      <c r="AV350" s="9">
        <f>SUM(H350,I350,J350,K350,L350,M350,N350,O350,T350,U350,AA350,AB350,AH350,AI350)</f>
        <v/>
      </c>
    </row>
    <row r="351">
      <c r="A351" s="9" t="n">
        <v>345</v>
      </c>
      <c r="B351" s="9" t="inlineStr">
        <is>
          <t>Басманов Алексей Андреевич</t>
        </is>
      </c>
      <c r="C351" s="9" t="inlineStr">
        <is>
          <t>Обособленное подразделение Республика Бурятия</t>
        </is>
      </c>
      <c r="D351" s="9" t="inlineStr">
        <is>
          <t>Руководитель подразделения</t>
        </is>
      </c>
      <c r="E351" s="9" t="inlineStr">
        <is>
          <t>ИТОГО:</t>
        </is>
      </c>
      <c r="F351" s="9" t="n"/>
      <c r="G351" s="9" t="n"/>
      <c r="H351" s="9" t="n">
        <v>0</v>
      </c>
      <c r="I351" s="9" t="n">
        <v>0</v>
      </c>
      <c r="J351" s="9" t="n">
        <v>0</v>
      </c>
      <c r="K351" s="9" t="n">
        <v>0</v>
      </c>
      <c r="L351" s="9" t="n">
        <v>0</v>
      </c>
      <c r="M351" s="9" t="n">
        <v>0</v>
      </c>
      <c r="N351" s="9" t="n">
        <v>0</v>
      </c>
      <c r="O351" s="9" t="n">
        <v>0</v>
      </c>
      <c r="P351" s="9" t="n">
        <v>8</v>
      </c>
      <c r="Q351" s="9" t="n">
        <v>8</v>
      </c>
      <c r="R351" s="9" t="n">
        <v>8</v>
      </c>
      <c r="S351" s="9" t="n">
        <v>8</v>
      </c>
      <c r="T351" s="9" t="n">
        <v>0</v>
      </c>
      <c r="U351" s="9" t="n">
        <v>0</v>
      </c>
      <c r="V351" s="9" t="n">
        <v>8</v>
      </c>
      <c r="W351" s="9" t="n">
        <v>8</v>
      </c>
      <c r="X351" s="9" t="n">
        <v>8</v>
      </c>
      <c r="Y351" s="9" t="n">
        <v>8</v>
      </c>
      <c r="Z351" s="9" t="n">
        <v>8</v>
      </c>
      <c r="AA351" s="9" t="n">
        <v>0</v>
      </c>
      <c r="AB351" s="9" t="n">
        <v>0</v>
      </c>
      <c r="AC351" s="9" t="n">
        <v>8</v>
      </c>
      <c r="AD351" s="9" t="n">
        <v>8</v>
      </c>
      <c r="AE351" s="9" t="n">
        <v>8</v>
      </c>
      <c r="AF351" s="9" t="n">
        <v>8</v>
      </c>
      <c r="AG351" s="9" t="n">
        <v>8</v>
      </c>
      <c r="AH351" s="9" t="n">
        <v>0</v>
      </c>
      <c r="AI351" s="9" t="n">
        <v>0</v>
      </c>
      <c r="AJ351" s="9" t="n">
        <v>8</v>
      </c>
      <c r="AK351" s="9" t="n">
        <v>8</v>
      </c>
      <c r="AL351" s="9" t="n">
        <v>8</v>
      </c>
      <c r="AM351" s="9">
        <f>COUNT(IF(SUM(H349,H348,H350,H347)&gt;0,1,"FALSE"),IF(SUM(I350,I348,I349,I347)&gt;0,1,"FALSE"),IF(SUM(J350,J349,J348,J347)&gt;0,1,"FALSE"),IF(SUM(K349,K348,K350,K347)&gt;0,1,"FALSE"),IF(SUM(L348,L350,L349,L347)&gt;0,1,"FALSE"),IF(SUM(M349,M347,M350,M348)&gt;0,1,"FALSE"),IF(SUM(N349,N347,N350,N348)&gt;0,1,"FALSE"),IF(SUM(O350,O349,O347,O348)&gt;0,1,"FALSE"),IF(SUM(P348,P349,P347,P350)&gt;0,1,"FALSE"),IF(SUM(Q347,Q350,Q349,Q348)&gt;0,1,"FALSE"),IF(SUM(R349,R350,R347,R348)&gt;0,1,"FALSE"),IF(SUM(S347,S350,S349,S348)&gt;0,1,"FALSE"),IF(SUM(T348,T350,T347,T349)&gt;0,1,"FALSE"),IF(SUM(U348,U347,U350,U349)&gt;0,1,"FALSE"),IF(SUM(V347,V350,V349,V348)&gt;0,1,"FALSE"),IF(SUM(W348,W350,W349,W347)&gt;0,1,"FALSE"),IF(SUM(X347,X349,X350,X348)&gt;0,1,"FALSE"),IF(SUM(Y348,Y350,Y347,Y349)&gt;0,1,"FALSE"),IF(SUM(Z347,Z350,Z349,Z348)&gt;0,1,"FALSE"),IF(SUM(AA350,AA348,AA349,AA347)&gt;0,1,"FALSE"),IF(SUM(AB349,AB347,AB350,AB348)&gt;0,1,"FALSE"),IF(SUM(AC347,AC350,AC348,AC349)&gt;0,1,"FALSE"),IF(SUM(AD349,AD350,AD347,AD348)&gt;0,1,"FALSE"),IF(SUM(AE350,AE348,AE349,AE347)&gt;0,1,"FALSE"),IF(SUM(AF349,AF347,AF350,AF348)&gt;0,1,"FALSE"),IF(SUM(AG347,AG350,AG349,AG348)&gt;0,1,"FALSE"),IF(SUM(AH347,AH350,AH348,AH349)&gt;0,1,"FALSE"),IF(SUM(AI348,AI350,AI349,AI347)&gt;0,1,"FALSE"),IF(SUM(AJ347,AJ348,AJ349,AJ350)&gt;0,1,"FALSE"),IF(SUM(AK350,AK349,AK348,AK347)&gt;0,1,"FALSE"),IF(SUM(AL347,AL348,AL350,AL349)&gt;0,1,"FALSE"))</f>
        <v/>
      </c>
      <c r="AN351" s="9" t="n"/>
      <c r="AO351" s="9">
        <f>MAX(AO347:AO350)</f>
        <v/>
      </c>
      <c r="AP351" s="9">
        <f>MAX(AP347:AP350)</f>
        <v/>
      </c>
      <c r="AQ351" s="9">
        <f>MAX(AQ347:AQ350)</f>
        <v/>
      </c>
      <c r="AR351" s="9">
        <f>MAX(AR347:AR350)</f>
        <v/>
      </c>
      <c r="AS351" s="9">
        <f>SUM(AS347:AS350)</f>
        <v/>
      </c>
      <c r="AT351" s="9">
        <f>SUM(AT347:AT350)</f>
        <v/>
      </c>
      <c r="AU351" s="9">
        <f>SUM(AU347:AU350)</f>
        <v/>
      </c>
      <c r="AV351" s="9">
        <f>SUM(AV347:AV350)</f>
        <v/>
      </c>
      <c r="AW351" s="9">
        <f>SUM(AW347:AW350)</f>
        <v/>
      </c>
    </row>
    <row r="352">
      <c r="A352" t="n">
        <v>346</v>
      </c>
      <c r="B352" t="inlineStr">
        <is>
          <t>Березовский Кирилл Николаевич</t>
        </is>
      </c>
      <c r="C352" t="inlineStr">
        <is>
          <t>Обособленное подразделение Республика Бурятия</t>
        </is>
      </c>
      <c r="D352" t="inlineStr">
        <is>
          <t>Инженер</t>
        </is>
      </c>
      <c r="E352" t="inlineStr">
        <is>
          <t>Общехозяйственный</t>
        </is>
      </c>
      <c r="F352" t="inlineStr">
        <is>
          <t>День</t>
        </is>
      </c>
      <c r="H352" t="inlineStr">
        <is>
          <t>В</t>
        </is>
      </c>
      <c r="I352" t="inlineStr">
        <is>
          <t>В</t>
        </is>
      </c>
      <c r="J352" t="inlineStr">
        <is>
          <t>В</t>
        </is>
      </c>
      <c r="K352" t="inlineStr">
        <is>
          <t>В</t>
        </is>
      </c>
      <c r="L352" t="inlineStr">
        <is>
          <t>В</t>
        </is>
      </c>
      <c r="M352" t="inlineStr">
        <is>
          <t>В</t>
        </is>
      </c>
      <c r="N352" t="inlineStr">
        <is>
          <t>В</t>
        </is>
      </c>
      <c r="O352" t="inlineStr">
        <is>
          <t>В</t>
        </is>
      </c>
      <c r="P352" t="n">
        <v>8</v>
      </c>
      <c r="Q352" t="n">
        <v>8</v>
      </c>
      <c r="R352" t="n">
        <v>8</v>
      </c>
      <c r="T352" t="inlineStr">
        <is>
          <t>В</t>
        </is>
      </c>
      <c r="U352" t="inlineStr">
        <is>
          <t>В</t>
        </is>
      </c>
      <c r="W352" t="n">
        <v>5.03333</v>
      </c>
      <c r="X352" t="n">
        <v>8</v>
      </c>
      <c r="Y352" t="n">
        <v>8</v>
      </c>
      <c r="Z352" t="n">
        <v>8</v>
      </c>
      <c r="AA352" t="inlineStr">
        <is>
          <t>В</t>
        </is>
      </c>
      <c r="AB352" t="inlineStr">
        <is>
          <t>В</t>
        </is>
      </c>
      <c r="AC352" t="n">
        <v>8</v>
      </c>
      <c r="AD352" t="n">
        <v>3.91667</v>
      </c>
      <c r="AE352" t="n">
        <v>7.81667</v>
      </c>
      <c r="AF352" t="n">
        <v>8</v>
      </c>
      <c r="AG352" t="n">
        <v>8</v>
      </c>
      <c r="AH352" t="inlineStr">
        <is>
          <t>В</t>
        </is>
      </c>
      <c r="AI352" t="inlineStr">
        <is>
          <t>В</t>
        </is>
      </c>
      <c r="AL352" t="n">
        <v>8</v>
      </c>
      <c r="AM352" s="9">
        <f>COUNT(H352:AL352)</f>
        <v/>
      </c>
      <c r="AO352" s="9">
        <f>COUNTIF(H352:AL352,"О")</f>
        <v/>
      </c>
      <c r="AP352" s="9">
        <f>COUNTIF(H352:AL352,"От")</f>
        <v/>
      </c>
      <c r="AQ352" s="9">
        <f>COUNTIF(H352:AL352,"Б")</f>
        <v/>
      </c>
      <c r="AR352" s="9">
        <f>COUNTIF(H352:AL352,"Н")</f>
        <v/>
      </c>
      <c r="AT352" s="9">
        <f>SUM(H352:AL352)</f>
        <v/>
      </c>
      <c r="AV352" s="9">
        <f>SUM(H352,I352,J352,K352,L352,M352,N352,O352,T352,U352,AA352,AB352,AH352,AI352)</f>
        <v/>
      </c>
    </row>
    <row r="353" ht="15.75" customHeight="1" s="1">
      <c r="A353" t="n">
        <v>347</v>
      </c>
      <c r="B353" t="inlineStr">
        <is>
          <t>Березовский Кирилл Николаевич</t>
        </is>
      </c>
      <c r="C353" t="inlineStr">
        <is>
          <t>Обособленное подразделение Республика Бурятия</t>
        </is>
      </c>
      <c r="D353" t="inlineStr">
        <is>
          <t>Инженер</t>
        </is>
      </c>
      <c r="E353" t="inlineStr">
        <is>
          <t>Контракт № 600 - ГКУ Бурятрегионавтодор</t>
        </is>
      </c>
      <c r="F353" t="inlineStr">
        <is>
          <t>День</t>
        </is>
      </c>
      <c r="V353" s="11" t="n">
        <v>7.76252</v>
      </c>
      <c r="W353" s="11" t="n">
        <v>2.96667</v>
      </c>
      <c r="AM353" s="9">
        <f>COUNT(H353:AL353)</f>
        <v/>
      </c>
      <c r="AT353" s="9">
        <f>SUM(H353:AL353)</f>
        <v/>
      </c>
      <c r="AV353" s="9">
        <f>SUM(H353,I353,J353,K353,L353,M353,N353,O353,T353,U353,AA353,AB353,AH353,AI353)</f>
        <v/>
      </c>
    </row>
    <row r="354" ht="15.75" customHeight="1" s="1">
      <c r="A354" t="n">
        <v>348</v>
      </c>
      <c r="B354" t="inlineStr">
        <is>
          <t>Березовский Кирилл Николаевич</t>
        </is>
      </c>
      <c r="C354" t="inlineStr">
        <is>
          <t>Обособленное подразделение Республика Бурятия</t>
        </is>
      </c>
      <c r="D354" t="inlineStr">
        <is>
          <t>Инженер</t>
        </is>
      </c>
      <c r="E354" t="inlineStr">
        <is>
          <t>Контракт № 548 - ГКУ Управление Региональных автомобильных дорог Республики Бурятия</t>
        </is>
      </c>
      <c r="F354" t="inlineStr">
        <is>
          <t>День</t>
        </is>
      </c>
      <c r="S354" s="11" t="n">
        <v>8</v>
      </c>
      <c r="V354" s="11" t="n">
        <v>0.23748</v>
      </c>
      <c r="AD354" s="11" t="n">
        <v>4.08333</v>
      </c>
      <c r="AE354" s="11" t="n">
        <v>0.18333</v>
      </c>
      <c r="AJ354" s="11" t="n">
        <v>8</v>
      </c>
      <c r="AK354" s="11" t="n">
        <v>8</v>
      </c>
      <c r="AM354" s="9">
        <f>COUNT(H354:AL354)</f>
        <v/>
      </c>
      <c r="AT354" s="9">
        <f>SUM(H354:AL354)</f>
        <v/>
      </c>
      <c r="AV354" s="9">
        <f>SUM(H354,I354,J354,K354,L354,M354,N354,O354,T354,U354,AA354,AB354,AH354,AI354)</f>
        <v/>
      </c>
    </row>
    <row r="355">
      <c r="A355" t="n">
        <v>349</v>
      </c>
      <c r="B355" t="inlineStr">
        <is>
          <t>Березовский Кирилл Николаевич</t>
        </is>
      </c>
      <c r="C355" t="inlineStr">
        <is>
          <t>Обособленное подразделение Республика Бурятия</t>
        </is>
      </c>
      <c r="D355" t="inlineStr">
        <is>
          <t>Инженер</t>
        </is>
      </c>
      <c r="E355" t="inlineStr">
        <is>
          <t>Контракт № 533 - ГКУ Управление Региональных автомобильных дорог Республики Бурятия</t>
        </is>
      </c>
      <c r="F355" t="inlineStr">
        <is>
          <t>День</t>
        </is>
      </c>
      <c r="AM355" s="9">
        <f>COUNT(H355:AL355)</f>
        <v/>
      </c>
      <c r="AT355" s="9">
        <f>SUM(H355:AL355)</f>
        <v/>
      </c>
      <c r="AV355" s="9">
        <f>SUM(H355,I355,J355,K355,L355,M355,N355,O355,T355,U355,AA355,AB355,AH355,AI355)</f>
        <v/>
      </c>
    </row>
    <row r="356">
      <c r="A356" s="9" t="n">
        <v>350</v>
      </c>
      <c r="B356" s="9" t="inlineStr">
        <is>
          <t>Березовский Кирилл Николаевич</t>
        </is>
      </c>
      <c r="C356" s="9" t="inlineStr">
        <is>
          <t>Обособленное подразделение Республика Бурятия</t>
        </is>
      </c>
      <c r="D356" s="9" t="inlineStr">
        <is>
          <t>Инженер</t>
        </is>
      </c>
      <c r="E356" s="9" t="inlineStr">
        <is>
          <t>ИТОГО:</t>
        </is>
      </c>
      <c r="F356" s="9" t="n"/>
      <c r="G356" s="9" t="n"/>
      <c r="H356" s="9" t="n">
        <v>0</v>
      </c>
      <c r="I356" s="9" t="n">
        <v>0</v>
      </c>
      <c r="J356" s="9" t="n">
        <v>0</v>
      </c>
      <c r="K356" s="9" t="n">
        <v>0</v>
      </c>
      <c r="L356" s="9" t="n">
        <v>0</v>
      </c>
      <c r="M356" s="9" t="n">
        <v>0</v>
      </c>
      <c r="N356" s="9" t="n">
        <v>0</v>
      </c>
      <c r="O356" s="9" t="n">
        <v>0</v>
      </c>
      <c r="P356" s="9" t="n">
        <v>8</v>
      </c>
      <c r="Q356" s="9" t="n">
        <v>8</v>
      </c>
      <c r="R356" s="9" t="n">
        <v>8</v>
      </c>
      <c r="S356" s="9" t="n">
        <v>8</v>
      </c>
      <c r="T356" s="9" t="n">
        <v>0</v>
      </c>
      <c r="U356" s="9" t="n">
        <v>0</v>
      </c>
      <c r="V356" s="9" t="n">
        <v>8</v>
      </c>
      <c r="W356" s="9" t="n">
        <v>8</v>
      </c>
      <c r="X356" s="9" t="n">
        <v>8</v>
      </c>
      <c r="Y356" s="9" t="n">
        <v>8</v>
      </c>
      <c r="Z356" s="9" t="n">
        <v>8</v>
      </c>
      <c r="AA356" s="9" t="n">
        <v>0</v>
      </c>
      <c r="AB356" s="9" t="n">
        <v>0</v>
      </c>
      <c r="AC356" s="9" t="n">
        <v>8</v>
      </c>
      <c r="AD356" s="9" t="n">
        <v>8</v>
      </c>
      <c r="AE356" s="9" t="n">
        <v>8</v>
      </c>
      <c r="AF356" s="9" t="n">
        <v>8</v>
      </c>
      <c r="AG356" s="9" t="n">
        <v>8</v>
      </c>
      <c r="AH356" s="9" t="n">
        <v>0</v>
      </c>
      <c r="AI356" s="9" t="n">
        <v>0</v>
      </c>
      <c r="AJ356" s="9" t="n">
        <v>8</v>
      </c>
      <c r="AK356" s="9" t="n">
        <v>8</v>
      </c>
      <c r="AL356" s="9" t="n">
        <v>8</v>
      </c>
      <c r="AM356" s="9">
        <f>COUNT(IF(SUM(H353,H355,H352,H354)&gt;0,1,"FALSE"),IF(SUM(I352,I353,I355,I354)&gt;0,1,"FALSE"),IF(SUM(J353,J355,J352,J354)&gt;0,1,"FALSE"),IF(SUM(K355,K352,K354,K353)&gt;0,1,"FALSE"),IF(SUM(L352,L354,L355,L353)&gt;0,1,"FALSE"),IF(SUM(M353,M354,M352,M355)&gt;0,1,"FALSE"),IF(SUM(N354,N352,N355,N353)&gt;0,1,"FALSE"),IF(SUM(O355,O353,O352,O354)&gt;0,1,"FALSE"),IF(SUM(P354,P352,P353,P355)&gt;0,1,"FALSE"),IF(SUM(Q354,Q352,Q353,Q355)&gt;0,1,"FALSE"),IF(SUM(R355,R353,R352,R354)&gt;0,1,"FALSE"),IF(SUM(S352,S355,S353,S354)&gt;0,1,"FALSE"),IF(SUM(T353,T352,T355,T354)&gt;0,1,"FALSE"),IF(SUM(U354,U353,U355,U352)&gt;0,1,"FALSE"),IF(SUM(V355,V354,V352,V353)&gt;0,1,"FALSE"),IF(SUM(W354,W355,W353,W352)&gt;0,1,"FALSE"),IF(SUM(X354,X355,X353,X352)&gt;0,1,"FALSE"),IF(SUM(Y354,Y355,Y353,Y352)&gt;0,1,"FALSE"),IF(SUM(Z355,Z352,Z353,Z354)&gt;0,1,"FALSE"),IF(SUM(AA354,AA353,AA355,AA352)&gt;0,1,"FALSE"),IF(SUM(AB354,AB353,AB355,AB352)&gt;0,1,"FALSE"),IF(SUM(AC353,AC352,AC355,AC354)&gt;0,1,"FALSE"),IF(SUM(AD355,AD353,AD352,AD354)&gt;0,1,"FALSE"),IF(SUM(AE354,AE355,AE352,AE353)&gt;0,1,"FALSE"),IF(SUM(AF353,AF354,AF352,AF355)&gt;0,1,"FALSE"),IF(SUM(AG353,AG352,AG354,AG355)&gt;0,1,"FALSE"),IF(SUM(AH354,AH353,AH355,AH352)&gt;0,1,"FALSE"),IF(SUM(AI353,AI354,AI352,AI355)&gt;0,1,"FALSE"),IF(SUM(AJ354,AJ355,AJ353,AJ352)&gt;0,1,"FALSE"),IF(SUM(AK352,AK353,AK354,AK355)&gt;0,1,"FALSE"),IF(SUM(AL352,AL353,AL354,AL355)&gt;0,1,"FALSE"))</f>
        <v/>
      </c>
      <c r="AN356" s="9" t="n"/>
      <c r="AO356" s="9">
        <f>MAX(AO352:AO355)</f>
        <v/>
      </c>
      <c r="AP356" s="9">
        <f>MAX(AP352:AP355)</f>
        <v/>
      </c>
      <c r="AQ356" s="9">
        <f>MAX(AQ352:AQ355)</f>
        <v/>
      </c>
      <c r="AR356" s="9">
        <f>MAX(AR352:AR355)</f>
        <v/>
      </c>
      <c r="AS356" s="9">
        <f>SUM(AS352:AS355)</f>
        <v/>
      </c>
      <c r="AT356" s="9">
        <f>SUM(AT352:AT355)</f>
        <v/>
      </c>
      <c r="AU356" s="9">
        <f>SUM(AU352:AU355)</f>
        <v/>
      </c>
      <c r="AV356" s="9">
        <f>SUM(AV352:AV355)</f>
        <v/>
      </c>
      <c r="AW356" s="9">
        <f>SUM(AW352:AW355)</f>
        <v/>
      </c>
    </row>
    <row r="357">
      <c r="A357" t="n">
        <v>351</v>
      </c>
      <c r="B357" t="inlineStr">
        <is>
          <t>Ринчинов Арслан Эрдынеевич</t>
        </is>
      </c>
      <c r="C357" t="inlineStr">
        <is>
          <t>Обособленное подразделение Республика Бурятия</t>
        </is>
      </c>
      <c r="D357" t="inlineStr">
        <is>
          <t>Инженер</t>
        </is>
      </c>
      <c r="E357" t="inlineStr">
        <is>
          <t>Общехозяйственный</t>
        </is>
      </c>
      <c r="F357" t="inlineStr">
        <is>
          <t>День</t>
        </is>
      </c>
      <c r="H357" t="inlineStr">
        <is>
          <t>В</t>
        </is>
      </c>
      <c r="I357" t="inlineStr">
        <is>
          <t>В</t>
        </is>
      </c>
      <c r="J357" t="inlineStr">
        <is>
          <t>В</t>
        </is>
      </c>
      <c r="K357" t="inlineStr">
        <is>
          <t>В</t>
        </is>
      </c>
      <c r="L357" t="inlineStr">
        <is>
          <t>В</t>
        </is>
      </c>
      <c r="M357" t="inlineStr">
        <is>
          <t>В</t>
        </is>
      </c>
      <c r="N357" t="inlineStr">
        <is>
          <t>В</t>
        </is>
      </c>
      <c r="O357" t="inlineStr">
        <is>
          <t>В</t>
        </is>
      </c>
      <c r="P357" t="n">
        <v>2.18333</v>
      </c>
      <c r="Q357" t="n">
        <v>8</v>
      </c>
      <c r="R357" t="n">
        <v>8</v>
      </c>
      <c r="S357" t="n">
        <v>8</v>
      </c>
      <c r="T357" t="inlineStr">
        <is>
          <t>В</t>
        </is>
      </c>
      <c r="U357" t="inlineStr">
        <is>
          <t>В</t>
        </is>
      </c>
      <c r="V357" t="n">
        <v>8</v>
      </c>
      <c r="W357" t="n">
        <v>2</v>
      </c>
      <c r="X357" t="n">
        <v>7.85</v>
      </c>
      <c r="Y357" t="n">
        <v>8</v>
      </c>
      <c r="Z357" t="n">
        <v>8</v>
      </c>
      <c r="AA357" t="inlineStr">
        <is>
          <t>В</t>
        </is>
      </c>
      <c r="AB357" t="inlineStr">
        <is>
          <t>В</t>
        </is>
      </c>
      <c r="AC357" t="n">
        <v>8</v>
      </c>
      <c r="AD357" t="n">
        <v>3.91667</v>
      </c>
      <c r="AE357" t="n">
        <v>7.81667</v>
      </c>
      <c r="AF357" t="n">
        <v>8</v>
      </c>
      <c r="AG357" t="n">
        <v>8</v>
      </c>
      <c r="AH357" t="inlineStr">
        <is>
          <t>В</t>
        </is>
      </c>
      <c r="AI357" t="inlineStr">
        <is>
          <t>В</t>
        </is>
      </c>
      <c r="AJ357" t="n">
        <v>8</v>
      </c>
      <c r="AK357" t="n">
        <v>8</v>
      </c>
      <c r="AL357" t="n">
        <v>8</v>
      </c>
      <c r="AM357" s="9">
        <f>COUNT(H357:AL357)</f>
        <v/>
      </c>
      <c r="AO357" s="9">
        <f>COUNTIF(H357:AL357,"О")</f>
        <v/>
      </c>
      <c r="AP357" s="9">
        <f>COUNTIF(H357:AL357,"От")</f>
        <v/>
      </c>
      <c r="AQ357" s="9">
        <f>COUNTIF(H357:AL357,"Б")</f>
        <v/>
      </c>
      <c r="AR357" s="9">
        <f>COUNTIF(H357:AL357,"Н")</f>
        <v/>
      </c>
      <c r="AT357" s="9">
        <f>SUM(H357:AL357)</f>
        <v/>
      </c>
      <c r="AV357" s="9">
        <f>SUM(H357,I357,J357,K357,L357,M357,N357,O357,T357,U357,AA357,AB357,AH357,AI357)</f>
        <v/>
      </c>
    </row>
    <row r="358" ht="15.75" customHeight="1" s="1">
      <c r="A358" t="n">
        <v>352</v>
      </c>
      <c r="B358" t="inlineStr">
        <is>
          <t>Ринчинов Арслан Эрдынеевич</t>
        </is>
      </c>
      <c r="C358" t="inlineStr">
        <is>
          <t>Обособленное подразделение Республика Бурятия</t>
        </is>
      </c>
      <c r="D358" t="inlineStr">
        <is>
          <t>Инженер</t>
        </is>
      </c>
      <c r="E358" t="inlineStr">
        <is>
          <t>Контракт № 600 - ГКУ Бурятрегионавтодор</t>
        </is>
      </c>
      <c r="F358" t="inlineStr">
        <is>
          <t>День</t>
        </is>
      </c>
      <c r="W358" s="11" t="n">
        <v>6</v>
      </c>
      <c r="X358" s="11" t="n">
        <v>0.15</v>
      </c>
      <c r="AM358" s="9">
        <f>COUNT(H358:AL358)</f>
        <v/>
      </c>
      <c r="AT358" s="9">
        <f>SUM(H358:AL358)</f>
        <v/>
      </c>
      <c r="AV358" s="9">
        <f>SUM(H358,I358,J358,K358,L358,M358,N358,O358,T358,U358,AA358,AB358,AH358,AI358)</f>
        <v/>
      </c>
    </row>
    <row r="359" ht="15.75" customHeight="1" s="1">
      <c r="A359" t="n">
        <v>353</v>
      </c>
      <c r="B359" t="inlineStr">
        <is>
          <t>Ринчинов Арслан Эрдынеевич</t>
        </is>
      </c>
      <c r="C359" t="inlineStr">
        <is>
          <t>Обособленное подразделение Республика Бурятия</t>
        </is>
      </c>
      <c r="D359" t="inlineStr">
        <is>
          <t>Инженер</t>
        </is>
      </c>
      <c r="E359" t="inlineStr">
        <is>
          <t>Контракт № 548 - ГКУ Управление Региональных автомобильных дорог Республики Бурятия</t>
        </is>
      </c>
      <c r="F359" t="inlineStr">
        <is>
          <t>День</t>
        </is>
      </c>
      <c r="P359" s="11" t="n">
        <v>5.81667</v>
      </c>
      <c r="AD359" s="11" t="n">
        <v>4.08333</v>
      </c>
      <c r="AE359" s="11" t="n">
        <v>0.18333</v>
      </c>
      <c r="AM359" s="9">
        <f>COUNT(H359:AL359)</f>
        <v/>
      </c>
      <c r="AT359" s="9">
        <f>SUM(H359:AL359)</f>
        <v/>
      </c>
      <c r="AV359" s="9">
        <f>SUM(H359,I359,J359,K359,L359,M359,N359,O359,T359,U359,AA359,AB359,AH359,AI359)</f>
        <v/>
      </c>
    </row>
    <row r="360">
      <c r="A360" t="n">
        <v>354</v>
      </c>
      <c r="B360" t="inlineStr">
        <is>
          <t>Ринчинов Арслан Эрдынеевич</t>
        </is>
      </c>
      <c r="C360" t="inlineStr">
        <is>
          <t>Обособленное подразделение Республика Бурятия</t>
        </is>
      </c>
      <c r="D360" t="inlineStr">
        <is>
          <t>Инженер</t>
        </is>
      </c>
      <c r="E360" t="inlineStr">
        <is>
          <t>Контракт № 533 - ГКУ Управление Региональных автомобильных дорог Республики Бурятия</t>
        </is>
      </c>
      <c r="F360" t="inlineStr">
        <is>
          <t>День</t>
        </is>
      </c>
      <c r="AM360" s="9">
        <f>COUNT(H360:AL360)</f>
        <v/>
      </c>
      <c r="AT360" s="9">
        <f>SUM(H360:AL360)</f>
        <v/>
      </c>
      <c r="AV360" s="9">
        <f>SUM(H360,I360,J360,K360,L360,M360,N360,O360,T360,U360,AA360,AB360,AH360,AI360)</f>
        <v/>
      </c>
    </row>
    <row r="361">
      <c r="A361" s="9" t="n">
        <v>355</v>
      </c>
      <c r="B361" s="9" t="inlineStr">
        <is>
          <t>Ринчинов Арслан Эрдынеевич</t>
        </is>
      </c>
      <c r="C361" s="9" t="inlineStr">
        <is>
          <t>Обособленное подразделение Республика Бурятия</t>
        </is>
      </c>
      <c r="D361" s="9" t="inlineStr">
        <is>
          <t>Инженер</t>
        </is>
      </c>
      <c r="E361" s="9" t="inlineStr">
        <is>
          <t>ИТОГО:</t>
        </is>
      </c>
      <c r="F361" s="9" t="n"/>
      <c r="G361" s="9" t="n"/>
      <c r="H361" s="9" t="n">
        <v>0</v>
      </c>
      <c r="I361" s="9" t="n">
        <v>0</v>
      </c>
      <c r="J361" s="9" t="n">
        <v>0</v>
      </c>
      <c r="K361" s="9" t="n">
        <v>0</v>
      </c>
      <c r="L361" s="9" t="n">
        <v>0</v>
      </c>
      <c r="M361" s="9" t="n">
        <v>0</v>
      </c>
      <c r="N361" s="9" t="n">
        <v>0</v>
      </c>
      <c r="O361" s="9" t="n">
        <v>0</v>
      </c>
      <c r="P361" s="9" t="n">
        <v>8</v>
      </c>
      <c r="Q361" s="9" t="n">
        <v>8</v>
      </c>
      <c r="R361" s="9" t="n">
        <v>8</v>
      </c>
      <c r="S361" s="9" t="n">
        <v>8</v>
      </c>
      <c r="T361" s="9" t="n">
        <v>0</v>
      </c>
      <c r="U361" s="9" t="n">
        <v>0</v>
      </c>
      <c r="V361" s="9" t="n">
        <v>8</v>
      </c>
      <c r="W361" s="9" t="n">
        <v>8</v>
      </c>
      <c r="X361" s="9" t="n">
        <v>8</v>
      </c>
      <c r="Y361" s="9" t="n">
        <v>8</v>
      </c>
      <c r="Z361" s="9" t="n">
        <v>8</v>
      </c>
      <c r="AA361" s="9" t="n">
        <v>0</v>
      </c>
      <c r="AB361" s="9" t="n">
        <v>0</v>
      </c>
      <c r="AC361" s="9" t="n">
        <v>8</v>
      </c>
      <c r="AD361" s="9" t="n">
        <v>8</v>
      </c>
      <c r="AE361" s="9" t="n">
        <v>8</v>
      </c>
      <c r="AF361" s="9" t="n">
        <v>8</v>
      </c>
      <c r="AG361" s="9" t="n">
        <v>8</v>
      </c>
      <c r="AH361" s="9" t="n">
        <v>0</v>
      </c>
      <c r="AI361" s="9" t="n">
        <v>0</v>
      </c>
      <c r="AJ361" s="9" t="n">
        <v>8</v>
      </c>
      <c r="AK361" s="9" t="n">
        <v>8</v>
      </c>
      <c r="AL361" s="9" t="n">
        <v>8</v>
      </c>
      <c r="AM361" s="9">
        <f>COUNT(IF(SUM(H358,H359,H360,H357)&gt;0,1,"FALSE"),IF(SUM(I360,I358,I359,I357)&gt;0,1,"FALSE"),IF(SUM(J360,J357,J359,J358)&gt;0,1,"FALSE"),IF(SUM(K359,K358,K360,K357)&gt;0,1,"FALSE"),IF(SUM(L359,L358,L357,L360)&gt;0,1,"FALSE"),IF(SUM(M358,M357,M360,M359)&gt;0,1,"FALSE"),IF(SUM(N360,N358,N357,N359)&gt;0,1,"FALSE"),IF(SUM(O360,O357,O359,O358)&gt;0,1,"FALSE"),IF(SUM(P358,P359,P357,P360)&gt;0,1,"FALSE"),IF(SUM(Q358,Q359,Q357,Q360)&gt;0,1,"FALSE"),IF(SUM(R360,R358,R357,R359)&gt;0,1,"FALSE"),IF(SUM(S359,S360,S358,S357)&gt;0,1,"FALSE"),IF(SUM(T358,T357,T359,T360)&gt;0,1,"FALSE"),IF(SUM(U360,U358,U357,U359)&gt;0,1,"FALSE"),IF(SUM(V359,V358,V357,V360)&gt;0,1,"FALSE"),IF(SUM(W359,W357,W360,W358)&gt;0,1,"FALSE"),IF(SUM(X360,X358,X359,X357)&gt;0,1,"FALSE"),IF(SUM(Y357,Y359,Y358,Y360)&gt;0,1,"FALSE"),IF(SUM(Z358,Z359,Z357,Z360)&gt;0,1,"FALSE"),IF(SUM(AA357,AA359,AA358,AA360)&gt;0,1,"FALSE"),IF(SUM(AB359,AB360,AB358,AB357)&gt;0,1,"FALSE"),IF(SUM(AC359,AC358,AC357,AC360)&gt;0,1,"FALSE"),IF(SUM(AD357,AD359,AD358,AD360)&gt;0,1,"FALSE"),IF(SUM(AE360,AE359,AE357,AE358)&gt;0,1,"FALSE"),IF(SUM(AF359,AF357,AF358,AF360)&gt;0,1,"FALSE"),IF(SUM(AG358,AG357,AG360,AG359)&gt;0,1,"FALSE"),IF(SUM(AH359,AH358,AH357,AH360)&gt;0,1,"FALSE"),IF(SUM(AI358,AI360,AI359,AI357)&gt;0,1,"FALSE"),IF(SUM(AJ360,AJ358,AJ357,AJ359)&gt;0,1,"FALSE"),IF(SUM(AK360,AK357,AK359,AK358)&gt;0,1,"FALSE"),IF(SUM(AL357,AL360,AL359,AL358)&gt;0,1,"FALSE"))</f>
        <v/>
      </c>
      <c r="AN361" s="9" t="n"/>
      <c r="AO361" s="9">
        <f>MAX(AO357:AO360)</f>
        <v/>
      </c>
      <c r="AP361" s="9">
        <f>MAX(AP357:AP360)</f>
        <v/>
      </c>
      <c r="AQ361" s="9">
        <f>MAX(AQ357:AQ360)</f>
        <v/>
      </c>
      <c r="AR361" s="9">
        <f>MAX(AR357:AR360)</f>
        <v/>
      </c>
      <c r="AS361" s="9">
        <f>SUM(AS357:AS360)</f>
        <v/>
      </c>
      <c r="AT361" s="9">
        <f>SUM(AT357:AT360)</f>
        <v/>
      </c>
      <c r="AU361" s="9">
        <f>SUM(AU357:AU360)</f>
        <v/>
      </c>
      <c r="AV361" s="9">
        <f>SUM(AV357:AV360)</f>
        <v/>
      </c>
      <c r="AW361" s="9">
        <f>SUM(AW357:AW360)</f>
        <v/>
      </c>
    </row>
    <row r="362">
      <c r="A362" t="n">
        <v>356</v>
      </c>
      <c r="B362" t="inlineStr">
        <is>
          <t>Синицин Павел Игоревич</t>
        </is>
      </c>
      <c r="C362" t="inlineStr">
        <is>
          <t>Обособленное подразделение Республика Бурятия</t>
        </is>
      </c>
      <c r="D362" t="inlineStr">
        <is>
          <t>Инженер</t>
        </is>
      </c>
      <c r="E362" t="inlineStr">
        <is>
          <t>Общехозяйственный</t>
        </is>
      </c>
      <c r="F362" t="inlineStr">
        <is>
          <t>День</t>
        </is>
      </c>
      <c r="H362" t="inlineStr">
        <is>
          <t>В</t>
        </is>
      </c>
      <c r="I362" t="inlineStr">
        <is>
          <t>В</t>
        </is>
      </c>
      <c r="J362" t="inlineStr">
        <is>
          <t>В</t>
        </is>
      </c>
      <c r="K362" t="inlineStr">
        <is>
          <t>В</t>
        </is>
      </c>
      <c r="L362" t="inlineStr">
        <is>
          <t>В</t>
        </is>
      </c>
      <c r="M362" t="inlineStr">
        <is>
          <t>В</t>
        </is>
      </c>
      <c r="N362" t="inlineStr">
        <is>
          <t>В</t>
        </is>
      </c>
      <c r="O362" t="inlineStr">
        <is>
          <t>В</t>
        </is>
      </c>
      <c r="P362" t="n">
        <v>2.18333</v>
      </c>
      <c r="Q362" t="n">
        <v>8</v>
      </c>
      <c r="R362" t="n">
        <v>8</v>
      </c>
      <c r="T362" t="inlineStr">
        <is>
          <t>В</t>
        </is>
      </c>
      <c r="U362" t="inlineStr">
        <is>
          <t>В</t>
        </is>
      </c>
      <c r="X362" t="n">
        <v>7.85</v>
      </c>
      <c r="Y362" t="n">
        <v>8</v>
      </c>
      <c r="Z362" t="n">
        <v>8</v>
      </c>
      <c r="AA362" t="inlineStr">
        <is>
          <t>В</t>
        </is>
      </c>
      <c r="AB362" t="inlineStr">
        <is>
          <t>В</t>
        </is>
      </c>
      <c r="AC362" t="n">
        <v>8</v>
      </c>
      <c r="AD362" t="n">
        <v>8</v>
      </c>
      <c r="AE362" t="n">
        <v>8</v>
      </c>
      <c r="AF362" t="n">
        <v>8</v>
      </c>
      <c r="AG362" t="n">
        <v>8</v>
      </c>
      <c r="AH362" t="inlineStr">
        <is>
          <t>В</t>
        </is>
      </c>
      <c r="AI362" t="inlineStr">
        <is>
          <t>В</t>
        </is>
      </c>
      <c r="AL362" t="n">
        <v>8</v>
      </c>
      <c r="AM362" s="9">
        <f>COUNT(H362:AL362)</f>
        <v/>
      </c>
      <c r="AO362" s="9">
        <f>COUNTIF(H362:AL362,"О")</f>
        <v/>
      </c>
      <c r="AP362" s="9">
        <f>COUNTIF(H362:AL362,"От")</f>
        <v/>
      </c>
      <c r="AQ362" s="9">
        <f>COUNTIF(H362:AL362,"Б")</f>
        <v/>
      </c>
      <c r="AR362" s="9">
        <f>COUNTIF(H362:AL362,"Н")</f>
        <v/>
      </c>
      <c r="AT362" s="9">
        <f>SUM(H362:AL362)</f>
        <v/>
      </c>
      <c r="AV362" s="9">
        <f>SUM(H362,I362,J362,K362,L362,M362,N362,O362,T362,U362,AA362,AB362,AH362,AI362)</f>
        <v/>
      </c>
    </row>
    <row r="363" ht="15.75" customHeight="1" s="1">
      <c r="A363" t="n">
        <v>357</v>
      </c>
      <c r="B363" t="inlineStr">
        <is>
          <t>Синицин Павел Игоревич</t>
        </is>
      </c>
      <c r="C363" t="inlineStr">
        <is>
          <t>Обособленное подразделение Республика Бурятия</t>
        </is>
      </c>
      <c r="D363" t="inlineStr">
        <is>
          <t>Инженер</t>
        </is>
      </c>
      <c r="E363" t="inlineStr">
        <is>
          <t>Контракт № 600 - ГКУ Бурятрегионавтодор</t>
        </is>
      </c>
      <c r="F363" t="inlineStr">
        <is>
          <t>День</t>
        </is>
      </c>
      <c r="V363" s="11" t="n">
        <v>7.76252</v>
      </c>
      <c r="W363" s="11" t="n">
        <v>8</v>
      </c>
      <c r="X363" s="11" t="n">
        <v>0.15</v>
      </c>
      <c r="AM363" s="9">
        <f>COUNT(H363:AL363)</f>
        <v/>
      </c>
      <c r="AT363" s="9">
        <f>SUM(H363:AL363)</f>
        <v/>
      </c>
      <c r="AV363" s="9">
        <f>SUM(H363,I363,J363,K363,L363,M363,N363,O363,T363,U363,AA363,AB363,AH363,AI363)</f>
        <v/>
      </c>
    </row>
    <row r="364" ht="15.75" customHeight="1" s="1">
      <c r="A364" t="n">
        <v>358</v>
      </c>
      <c r="B364" t="inlineStr">
        <is>
          <t>Синицин Павел Игоревич</t>
        </is>
      </c>
      <c r="C364" t="inlineStr">
        <is>
          <t>Обособленное подразделение Республика Бурятия</t>
        </is>
      </c>
      <c r="D364" t="inlineStr">
        <is>
          <t>Инженер</t>
        </is>
      </c>
      <c r="E364" t="inlineStr">
        <is>
          <t>Контракт № 548 - ГКУ Управление Региональных автомобильных дорог Республики Бурятия</t>
        </is>
      </c>
      <c r="F364" t="inlineStr">
        <is>
          <t>День</t>
        </is>
      </c>
      <c r="P364" s="11" t="n">
        <v>5.81667</v>
      </c>
      <c r="S364" s="11" t="n">
        <v>8</v>
      </c>
      <c r="V364" s="11" t="n">
        <v>0.23748</v>
      </c>
      <c r="AJ364" s="11" t="n">
        <v>8</v>
      </c>
      <c r="AK364" s="11" t="n">
        <v>8</v>
      </c>
      <c r="AM364" s="9">
        <f>COUNT(H364:AL364)</f>
        <v/>
      </c>
      <c r="AT364" s="9">
        <f>SUM(H364:AL364)</f>
        <v/>
      </c>
      <c r="AV364" s="9">
        <f>SUM(H364,I364,J364,K364,L364,M364,N364,O364,T364,U364,AA364,AB364,AH364,AI364)</f>
        <v/>
      </c>
    </row>
    <row r="365">
      <c r="A365" t="n">
        <v>359</v>
      </c>
      <c r="B365" t="inlineStr">
        <is>
          <t>Синицин Павел Игоревич</t>
        </is>
      </c>
      <c r="C365" t="inlineStr">
        <is>
          <t>Обособленное подразделение Республика Бурятия</t>
        </is>
      </c>
      <c r="D365" t="inlineStr">
        <is>
          <t>Инженер</t>
        </is>
      </c>
      <c r="E365" t="inlineStr">
        <is>
          <t>Контракт № 533 - ГКУ Управление Региональных автомобильных дорог Республики Бурятия</t>
        </is>
      </c>
      <c r="F365" t="inlineStr">
        <is>
          <t>День</t>
        </is>
      </c>
      <c r="AM365" s="9">
        <f>COUNT(H365:AL365)</f>
        <v/>
      </c>
      <c r="AT365" s="9">
        <f>SUM(H365:AL365)</f>
        <v/>
      </c>
      <c r="AV365" s="9">
        <f>SUM(H365,I365,J365,K365,L365,M365,N365,O365,T365,U365,AA365,AB365,AH365,AI365)</f>
        <v/>
      </c>
    </row>
    <row r="366">
      <c r="A366" s="9" t="n">
        <v>360</v>
      </c>
      <c r="B366" s="9" t="inlineStr">
        <is>
          <t>Синицин Павел Игоревич</t>
        </is>
      </c>
      <c r="C366" s="9" t="inlineStr">
        <is>
          <t>Обособленное подразделение Республика Бурятия</t>
        </is>
      </c>
      <c r="D366" s="9" t="inlineStr">
        <is>
          <t>Инженер</t>
        </is>
      </c>
      <c r="E366" s="9" t="inlineStr">
        <is>
          <t>ИТОГО:</t>
        </is>
      </c>
      <c r="F366" s="9" t="n"/>
      <c r="G366" s="9" t="n"/>
      <c r="H366" s="9" t="n">
        <v>0</v>
      </c>
      <c r="I366" s="9" t="n">
        <v>0</v>
      </c>
      <c r="J366" s="9" t="n">
        <v>0</v>
      </c>
      <c r="K366" s="9" t="n">
        <v>0</v>
      </c>
      <c r="L366" s="9" t="n">
        <v>0</v>
      </c>
      <c r="M366" s="9" t="n">
        <v>0</v>
      </c>
      <c r="N366" s="9" t="n">
        <v>0</v>
      </c>
      <c r="O366" s="9" t="n">
        <v>0</v>
      </c>
      <c r="P366" s="9" t="n">
        <v>8</v>
      </c>
      <c r="Q366" s="9" t="n">
        <v>8</v>
      </c>
      <c r="R366" s="9" t="n">
        <v>8</v>
      </c>
      <c r="S366" s="9" t="n">
        <v>8</v>
      </c>
      <c r="T366" s="9" t="n">
        <v>0</v>
      </c>
      <c r="U366" s="9" t="n">
        <v>0</v>
      </c>
      <c r="V366" s="9" t="n">
        <v>8</v>
      </c>
      <c r="W366" s="9" t="n">
        <v>8</v>
      </c>
      <c r="X366" s="9" t="n">
        <v>8</v>
      </c>
      <c r="Y366" s="9" t="n">
        <v>8</v>
      </c>
      <c r="Z366" s="9" t="n">
        <v>8</v>
      </c>
      <c r="AA366" s="9" t="n">
        <v>0</v>
      </c>
      <c r="AB366" s="9" t="n">
        <v>0</v>
      </c>
      <c r="AC366" s="9" t="n">
        <v>8</v>
      </c>
      <c r="AD366" s="9" t="n">
        <v>8</v>
      </c>
      <c r="AE366" s="9" t="n">
        <v>8</v>
      </c>
      <c r="AF366" s="9" t="n">
        <v>8</v>
      </c>
      <c r="AG366" s="9" t="n">
        <v>8</v>
      </c>
      <c r="AH366" s="9" t="n">
        <v>0</v>
      </c>
      <c r="AI366" s="9" t="n">
        <v>0</v>
      </c>
      <c r="AJ366" s="9" t="n">
        <v>8</v>
      </c>
      <c r="AK366" s="9" t="n">
        <v>8</v>
      </c>
      <c r="AL366" s="9" t="n">
        <v>8</v>
      </c>
      <c r="AM366" s="9">
        <f>COUNT(IF(SUM(H363,H364,H365,H362)&gt;0,1,"FALSE"),IF(SUM(I362,I364,I363,I365)&gt;0,1,"FALSE"),IF(SUM(J362,J365,J364,J363)&gt;0,1,"FALSE"),IF(SUM(K365,K364,K363,K362)&gt;0,1,"FALSE"),IF(SUM(L365,L362,L364,L363)&gt;0,1,"FALSE"),IF(SUM(M362,M364,M365,M363)&gt;0,1,"FALSE"),IF(SUM(N363,N364,N365,N362)&gt;0,1,"FALSE"),IF(SUM(O365,O362,O363,O364)&gt;0,1,"FALSE"),IF(SUM(P363,P362,P365,P364)&gt;0,1,"FALSE"),IF(SUM(Q362,Q365,Q363,Q364)&gt;0,1,"FALSE"),IF(SUM(R362,R365,R363,R364)&gt;0,1,"FALSE"),IF(SUM(S364,S365,S363,S362)&gt;0,1,"FALSE"),IF(SUM(T365,T363,T364,T362)&gt;0,1,"FALSE"),IF(SUM(U363,U364,U365,U362)&gt;0,1,"FALSE"),IF(SUM(V365,V363,V364,V362)&gt;0,1,"FALSE"),IF(SUM(W363,W364,W365,W362)&gt;0,1,"FALSE"),IF(SUM(X363,X362,X364,X365)&gt;0,1,"FALSE"),IF(SUM(Y363,Y362,Y364,Y365)&gt;0,1,"FALSE"),IF(SUM(Z362,Z364,Z365,Z363)&gt;0,1,"FALSE"),IF(SUM(AA362,AA365,AA363,AA364)&gt;0,1,"FALSE"),IF(SUM(AB362,AB364,AB363,AB365)&gt;0,1,"FALSE"),IF(SUM(AC365,AC363,AC364,AC362)&gt;0,1,"FALSE"),IF(SUM(AD362,AD363,AD365,AD364)&gt;0,1,"FALSE"),IF(SUM(AE363,AE364,AE365,AE362)&gt;0,1,"FALSE"),IF(SUM(AF362,AF364,AF363,AF365)&gt;0,1,"FALSE"),IF(SUM(AG364,AG362,AG363,AG365)&gt;0,1,"FALSE"),IF(SUM(AH362,AH363,AH365,AH364)&gt;0,1,"FALSE"),IF(SUM(AI362,AI364,AI363,AI365)&gt;0,1,"FALSE"),IF(SUM(AJ362,AJ363,AJ365,AJ364)&gt;0,1,"FALSE"),IF(SUM(AK364,AK365,AK362,AK363)&gt;0,1,"FALSE"),IF(SUM(AL363,AL365,AL362,AL364)&gt;0,1,"FALSE"))</f>
        <v/>
      </c>
      <c r="AN366" s="9" t="n"/>
      <c r="AO366" s="9">
        <f>MAX(AO362:AO365)</f>
        <v/>
      </c>
      <c r="AP366" s="9">
        <f>MAX(AP362:AP365)</f>
        <v/>
      </c>
      <c r="AQ366" s="9">
        <f>MAX(AQ362:AQ365)</f>
        <v/>
      </c>
      <c r="AR366" s="9">
        <f>MAX(AR362:AR365)</f>
        <v/>
      </c>
      <c r="AS366" s="9">
        <f>SUM(AS362:AS365)</f>
        <v/>
      </c>
      <c r="AT366" s="9">
        <f>SUM(AT362:AT365)</f>
        <v/>
      </c>
      <c r="AU366" s="9">
        <f>SUM(AU362:AU365)</f>
        <v/>
      </c>
      <c r="AV366" s="9">
        <f>SUM(AV362:AV365)</f>
        <v/>
      </c>
      <c r="AW366" s="9">
        <f>SUM(AW362:AW365)</f>
        <v/>
      </c>
    </row>
    <row r="367">
      <c r="A367" t="n">
        <v>361</v>
      </c>
      <c r="B367" t="inlineStr">
        <is>
          <t>Абрамов Глеб Александрович</t>
        </is>
      </c>
      <c r="C367" t="inlineStr">
        <is>
          <t>Обособленное подразделение Республика Карелия</t>
        </is>
      </c>
      <c r="D367" t="inlineStr">
        <is>
          <t>Инженер</t>
        </is>
      </c>
      <c r="E367" t="inlineStr">
        <is>
          <t>Общехозяйственный</t>
        </is>
      </c>
      <c r="F367" t="inlineStr">
        <is>
          <t>День</t>
        </is>
      </c>
      <c r="H367" t="inlineStr">
        <is>
          <t>В</t>
        </is>
      </c>
      <c r="I367" t="inlineStr">
        <is>
          <t>В</t>
        </is>
      </c>
      <c r="J367" t="inlineStr">
        <is>
          <t>В</t>
        </is>
      </c>
      <c r="K367" t="inlineStr">
        <is>
          <t>В</t>
        </is>
      </c>
      <c r="L367" t="inlineStr">
        <is>
          <t>В</t>
        </is>
      </c>
      <c r="M367" t="inlineStr">
        <is>
          <t>В</t>
        </is>
      </c>
      <c r="N367" t="inlineStr">
        <is>
          <t>В</t>
        </is>
      </c>
      <c r="O367" t="inlineStr">
        <is>
          <t>В</t>
        </is>
      </c>
      <c r="P367" t="n">
        <v>8</v>
      </c>
      <c r="Q367" t="n">
        <v>8</v>
      </c>
      <c r="R367" t="inlineStr">
        <is>
          <t>Б</t>
        </is>
      </c>
      <c r="S367" t="inlineStr">
        <is>
          <t>Б</t>
        </is>
      </c>
      <c r="T367" t="inlineStr">
        <is>
          <t>Б</t>
        </is>
      </c>
      <c r="U367" t="inlineStr">
        <is>
          <t>Б</t>
        </is>
      </c>
      <c r="V367" t="inlineStr">
        <is>
          <t>Б</t>
        </is>
      </c>
      <c r="W367" t="inlineStr">
        <is>
          <t>Б</t>
        </is>
      </c>
      <c r="X367" t="inlineStr">
        <is>
          <t>Б</t>
        </is>
      </c>
      <c r="Y367" t="inlineStr">
        <is>
          <t>Б</t>
        </is>
      </c>
      <c r="Z367" t="inlineStr">
        <is>
          <t>Б</t>
        </is>
      </c>
      <c r="AA367" t="inlineStr">
        <is>
          <t>Б</t>
        </is>
      </c>
      <c r="AB367" t="inlineStr">
        <is>
          <t>Б</t>
        </is>
      </c>
      <c r="AC367" t="inlineStr">
        <is>
          <t>Б</t>
        </is>
      </c>
      <c r="AD367" t="n">
        <v>8</v>
      </c>
      <c r="AE367" t="n">
        <v>8</v>
      </c>
      <c r="AF367" t="n">
        <v>8</v>
      </c>
      <c r="AG367" t="n">
        <v>8</v>
      </c>
      <c r="AH367" t="inlineStr">
        <is>
          <t>В</t>
        </is>
      </c>
      <c r="AI367" t="inlineStr">
        <is>
          <t>В</t>
        </is>
      </c>
      <c r="AJ367" t="n">
        <v>8</v>
      </c>
      <c r="AK367" t="n">
        <v>8</v>
      </c>
      <c r="AL367" t="n">
        <v>8</v>
      </c>
      <c r="AM367" s="9">
        <f>COUNT(H367:AL367)</f>
        <v/>
      </c>
      <c r="AO367" s="9">
        <f>COUNTIF(H367:AL367,"О")</f>
        <v/>
      </c>
      <c r="AP367" s="9">
        <f>COUNTIF(H367:AL367,"От")</f>
        <v/>
      </c>
      <c r="AQ367" s="9">
        <f>COUNTIF(H367:AL367,"Б")</f>
        <v/>
      </c>
      <c r="AR367" s="9">
        <f>COUNTIF(H367:AL367,"Н")</f>
        <v/>
      </c>
      <c r="AT367" s="9">
        <f>SUM(H367:AL367)</f>
        <v/>
      </c>
      <c r="AV367" s="9">
        <f>SUM(H367,I367,J367,K367,L367,M367,N367,O367,T367,U367,AA367,AB367,AH367,AI367)</f>
        <v/>
      </c>
    </row>
    <row r="368">
      <c r="A368" t="n">
        <v>362</v>
      </c>
      <c r="B368" t="inlineStr">
        <is>
          <t>Абрамов Глеб Александрович</t>
        </is>
      </c>
      <c r="C368" t="inlineStr">
        <is>
          <t>Обособленное подразделение Республика Карелия</t>
        </is>
      </c>
      <c r="D368" t="inlineStr">
        <is>
          <t>Инженер</t>
        </is>
      </c>
      <c r="E368" t="inlineStr">
        <is>
          <t>Контракт № 501 - КУ РК Управтодор РК</t>
        </is>
      </c>
      <c r="F368" t="inlineStr">
        <is>
          <t>День</t>
        </is>
      </c>
      <c r="AM368" s="9">
        <f>COUNT(H368:AL368)</f>
        <v/>
      </c>
      <c r="AT368" s="9">
        <f>SUM(H368:AL368)</f>
        <v/>
      </c>
      <c r="AV368" s="9">
        <f>SUM(H368,I368,J368,K368,L368,M368,N368,O368,T368,U368,AA368,AB368,AH368,AI368)</f>
        <v/>
      </c>
    </row>
    <row r="369">
      <c r="A369" t="n">
        <v>363</v>
      </c>
      <c r="B369" t="inlineStr">
        <is>
          <t>Абрамов Глеб Александрович</t>
        </is>
      </c>
      <c r="C369" t="inlineStr">
        <is>
          <t>Обособленное подразделение Республика Карелия</t>
        </is>
      </c>
      <c r="D369" t="inlineStr">
        <is>
          <t>Инженер</t>
        </is>
      </c>
      <c r="E369" t="inlineStr">
        <is>
          <t>Контракт № 619 - ГБУ ПО Псковавтодор</t>
        </is>
      </c>
      <c r="F369" t="inlineStr">
        <is>
          <t>День</t>
        </is>
      </c>
      <c r="AM369" s="9">
        <f>COUNT(H369:AL369)</f>
        <v/>
      </c>
      <c r="AT369" s="9">
        <f>SUM(H369:AL369)</f>
        <v/>
      </c>
      <c r="AV369" s="9">
        <f>SUM(H369,I369,J369,K369,L369,M369,N369,O369,T369,U369,AA369,AB369,AH369,AI369)</f>
        <v/>
      </c>
    </row>
    <row r="370">
      <c r="A370" t="n">
        <v>364</v>
      </c>
      <c r="B370" t="inlineStr">
        <is>
          <t>Абрамов Глеб Александрович</t>
        </is>
      </c>
      <c r="C370" t="inlineStr">
        <is>
          <t>Обособленное подразделение Республика Карелия</t>
        </is>
      </c>
      <c r="D370" t="inlineStr">
        <is>
          <t>Инженер</t>
        </is>
      </c>
      <c r="E370" t="inlineStr">
        <is>
          <t>Контракт № 509 - Псковавтодор</t>
        </is>
      </c>
      <c r="F370" t="inlineStr">
        <is>
          <t>День</t>
        </is>
      </c>
      <c r="AM370" s="9">
        <f>COUNT(H370:AL370)</f>
        <v/>
      </c>
      <c r="AT370" s="9">
        <f>SUM(H370:AL370)</f>
        <v/>
      </c>
      <c r="AV370" s="9">
        <f>SUM(H370,I370,J370,K370,L370,M370,N370,O370,T370,U370,AA370,AB370,AH370,AI370)</f>
        <v/>
      </c>
    </row>
    <row r="371">
      <c r="A371" t="n">
        <v>365</v>
      </c>
      <c r="B371" t="inlineStr">
        <is>
          <t>Абрамов Глеб Александрович</t>
        </is>
      </c>
      <c r="C371" t="inlineStr">
        <is>
          <t>Обособленное подразделение Республика Карелия</t>
        </is>
      </c>
      <c r="D371" t="inlineStr">
        <is>
          <t>Инженер</t>
        </is>
      </c>
      <c r="E371" t="inlineStr">
        <is>
          <t>Контракт № 617 - КУ РК Управтодор РК</t>
        </is>
      </c>
      <c r="F371" t="inlineStr">
        <is>
          <t>День</t>
        </is>
      </c>
      <c r="AM371" s="9">
        <f>COUNT(H371:AL371)</f>
        <v/>
      </c>
      <c r="AT371" s="9">
        <f>SUM(H371:AL371)</f>
        <v/>
      </c>
      <c r="AV371" s="9">
        <f>SUM(H371,I371,J371,K371,L371,M371,N371,O371,T371,U371,AA371,AB371,AH371,AI371)</f>
        <v/>
      </c>
    </row>
    <row r="372">
      <c r="A372" s="9" t="n">
        <v>366</v>
      </c>
      <c r="B372" s="9" t="inlineStr">
        <is>
          <t>Абрамов Глеб Александрович</t>
        </is>
      </c>
      <c r="C372" s="9" t="inlineStr">
        <is>
          <t>Обособленное подразделение Республика Карелия</t>
        </is>
      </c>
      <c r="D372" s="9" t="inlineStr">
        <is>
          <t>Инженер</t>
        </is>
      </c>
      <c r="E372" s="9" t="inlineStr">
        <is>
          <t>ИТОГО:</t>
        </is>
      </c>
      <c r="F372" s="9" t="n"/>
      <c r="G372" s="9" t="n"/>
      <c r="H372" s="9" t="n">
        <v>0</v>
      </c>
      <c r="I372" s="9" t="n">
        <v>0</v>
      </c>
      <c r="J372" s="9" t="n">
        <v>0</v>
      </c>
      <c r="K372" s="9" t="n">
        <v>0</v>
      </c>
      <c r="L372" s="9" t="n">
        <v>0</v>
      </c>
      <c r="M372" s="9" t="n">
        <v>0</v>
      </c>
      <c r="N372" s="9" t="n">
        <v>0</v>
      </c>
      <c r="O372" s="9" t="n">
        <v>0</v>
      </c>
      <c r="P372" s="9" t="n">
        <v>8</v>
      </c>
      <c r="Q372" s="9" t="n">
        <v>8</v>
      </c>
      <c r="R372" s="9" t="n">
        <v>0</v>
      </c>
      <c r="S372" s="9" t="n">
        <v>0</v>
      </c>
      <c r="T372" s="9" t="n">
        <v>0</v>
      </c>
      <c r="U372" s="9" t="n">
        <v>0</v>
      </c>
      <c r="V372" s="9" t="n">
        <v>0</v>
      </c>
      <c r="W372" s="9" t="n">
        <v>0</v>
      </c>
      <c r="X372" s="9" t="n">
        <v>0</v>
      </c>
      <c r="Y372" s="9" t="n">
        <v>0</v>
      </c>
      <c r="Z372" s="9" t="n">
        <v>0</v>
      </c>
      <c r="AA372" s="9" t="n">
        <v>0</v>
      </c>
      <c r="AB372" s="9" t="n">
        <v>0</v>
      </c>
      <c r="AC372" s="9" t="n">
        <v>0</v>
      </c>
      <c r="AD372" s="9" t="n">
        <v>8</v>
      </c>
      <c r="AE372" s="9" t="n">
        <v>8</v>
      </c>
      <c r="AF372" s="9" t="n">
        <v>8</v>
      </c>
      <c r="AG372" s="9" t="n">
        <v>8</v>
      </c>
      <c r="AH372" s="9" t="n">
        <v>0</v>
      </c>
      <c r="AI372" s="9" t="n">
        <v>0</v>
      </c>
      <c r="AJ372" s="9" t="n">
        <v>8</v>
      </c>
      <c r="AK372" s="9" t="n">
        <v>8</v>
      </c>
      <c r="AL372" s="9" t="n">
        <v>8</v>
      </c>
      <c r="AM372" s="9">
        <f>COUNT(IF(SUM(H367)&gt;0,1,"FALSE"),IF(SUM(I368,I367)&gt;0,1,"FALSE"),IF(SUM(J367,J368)&gt;0,1,"FALSE"),IF(SUM(K368,K367)&gt;0,1,"FALSE"),IF(SUM(L367,L368)&gt;0,1,"FALSE"),IF(SUM(M368,M367)&gt;0,1,"FALSE"),IF(SUM(N367,N368)&gt;0,1,"FALSE"),IF(SUM(O367,O368)&gt;0,1,"FALSE"),IF(SUM(P369,P367,P370,P368)&gt;0,1,"FALSE"),IF(SUM(Q367,Q369,Q370)&gt;0,1,"FALSE"),IF(SUM(R367)&gt;0,1,"FALSE"),IF(SUM(S367)&gt;0,1,"FALSE"),IF(SUM(T367)&gt;0,1,"FALSE"),IF(SUM(U367)&gt;0,1,"FALSE"),IF(SUM(V367)&gt;0,1,"FALSE"),IF(SUM(W367)&gt;0,1,"FALSE"),IF(SUM(X367)&gt;0,1,"FALSE"),IF(SUM(Y367)&gt;0,1,"FALSE"),IF(SUM(Z367)&gt;0,1,"FALSE"),IF(SUM(AA367)&gt;0,1,"FALSE"),IF(SUM(AB367)&gt;0,1,"FALSE"),IF(SUM(AC367)&gt;0,1,"FALSE"),IF(SUM(AD369,AD371,AD367)&gt;0,1,"FALSE"),IF(SUM(AE367,AE371,AE369)&gt;0,1,"FALSE"),IF(SUM(AF367,AF369,AF371)&gt;0,1,"FALSE"),IF(SUM(AG369,AG367,AG371)&gt;0,1,"FALSE"),IF(SUM(AH371,AH367,AH369)&gt;0,1,"FALSE"),IF(SUM(AI367,AI371,AI369)&gt;0,1,"FALSE"),IF(SUM(AJ367,AJ371,AJ369)&gt;0,1,"FALSE"),IF(SUM(AK367,AK369,AK371)&gt;0,1,"FALSE"),IF(SUM(AL369,AL371,AL367)&gt;0,1,"FALSE"))</f>
        <v/>
      </c>
      <c r="AN372" s="9" t="n"/>
      <c r="AO372" s="9">
        <f>MAX(AO367:AO371)</f>
        <v/>
      </c>
      <c r="AP372" s="9">
        <f>MAX(AP367:AP371)</f>
        <v/>
      </c>
      <c r="AQ372" s="9">
        <f>MAX(AQ367:AQ371)</f>
        <v/>
      </c>
      <c r="AR372" s="9">
        <f>MAX(AR367:AR371)</f>
        <v/>
      </c>
      <c r="AS372" s="9">
        <f>SUM(AS367:AS371)</f>
        <v/>
      </c>
      <c r="AT372" s="9">
        <f>SUM(AT367:AT371)</f>
        <v/>
      </c>
      <c r="AU372" s="9">
        <f>SUM(AU367:AU371)</f>
        <v/>
      </c>
      <c r="AV372" s="9">
        <f>SUM(AV367:AV371)</f>
        <v/>
      </c>
      <c r="AW372" s="9">
        <f>SUM(AW367:AW371)</f>
        <v/>
      </c>
    </row>
    <row r="373">
      <c r="A373" t="n">
        <v>367</v>
      </c>
      <c r="B373" t="inlineStr">
        <is>
          <t>Ананьин Юрий Геннадьевич</t>
        </is>
      </c>
      <c r="C373" t="inlineStr">
        <is>
          <t>Обособленное подразделение Республика Карелия</t>
        </is>
      </c>
      <c r="D373" t="inlineStr">
        <is>
          <t>Ведущий инженер</t>
        </is>
      </c>
      <c r="E373" t="inlineStr">
        <is>
          <t>Общехозяйственный</t>
        </is>
      </c>
      <c r="F373" t="inlineStr">
        <is>
          <t>День</t>
        </is>
      </c>
      <c r="H373" t="inlineStr">
        <is>
          <t>В</t>
        </is>
      </c>
      <c r="I373" t="inlineStr">
        <is>
          <t>В</t>
        </is>
      </c>
      <c r="J373" t="inlineStr">
        <is>
          <t>В</t>
        </is>
      </c>
      <c r="K373" t="inlineStr">
        <is>
          <t>В</t>
        </is>
      </c>
      <c r="L373" t="inlineStr">
        <is>
          <t>В</t>
        </is>
      </c>
      <c r="M373" t="inlineStr">
        <is>
          <t>В</t>
        </is>
      </c>
      <c r="N373" t="inlineStr">
        <is>
          <t>В</t>
        </is>
      </c>
      <c r="O373" t="inlineStr">
        <is>
          <t>В</t>
        </is>
      </c>
      <c r="T373" t="inlineStr">
        <is>
          <t>В</t>
        </is>
      </c>
      <c r="U373" t="inlineStr">
        <is>
          <t>В</t>
        </is>
      </c>
      <c r="AA373" t="inlineStr">
        <is>
          <t>В</t>
        </is>
      </c>
      <c r="AB373" t="inlineStr">
        <is>
          <t>В</t>
        </is>
      </c>
      <c r="AH373" t="inlineStr">
        <is>
          <t>В</t>
        </is>
      </c>
      <c r="AI373" t="inlineStr">
        <is>
          <t>В</t>
        </is>
      </c>
      <c r="AM373" s="9">
        <f>COUNT(H373:AL373)</f>
        <v/>
      </c>
      <c r="AO373" s="9">
        <f>COUNTIF(H373:AL373,"О")</f>
        <v/>
      </c>
      <c r="AP373" s="9">
        <f>COUNTIF(H373:AL373,"От")</f>
        <v/>
      </c>
      <c r="AQ373" s="9">
        <f>COUNTIF(H373:AL373,"Б")</f>
        <v/>
      </c>
      <c r="AR373" s="9">
        <f>COUNTIF(H373:AL373,"Н")</f>
        <v/>
      </c>
      <c r="AT373" s="9">
        <f>SUM(H373:AL373)</f>
        <v/>
      </c>
      <c r="AV373" s="9">
        <f>SUM(H373,I373,J373,K373,L373,M373,N373,O373,T373,U373,AA373,AB373,AH373,AI373)</f>
        <v/>
      </c>
    </row>
    <row r="374">
      <c r="A374" t="n">
        <v>368</v>
      </c>
      <c r="B374" t="inlineStr">
        <is>
          <t>Ананьин Юрий Геннадьевич</t>
        </is>
      </c>
      <c r="C374" t="inlineStr">
        <is>
          <t>Обособленное подразделение Республика Карелия</t>
        </is>
      </c>
      <c r="D374" t="inlineStr">
        <is>
          <t>Ведущий инженер</t>
        </is>
      </c>
      <c r="E374" t="inlineStr">
        <is>
          <t>Контракт № 501 - КУ РК Управтодор РК</t>
        </is>
      </c>
      <c r="F374" t="inlineStr">
        <is>
          <t>День</t>
        </is>
      </c>
      <c r="AM374" s="9">
        <f>COUNT(H374:AL374)</f>
        <v/>
      </c>
      <c r="AT374" s="9">
        <f>SUM(H374:AL374)</f>
        <v/>
      </c>
      <c r="AV374" s="9">
        <f>SUM(H374,I374,J374,K374,L374,M374,N374,O374,T374,U374,AA374,AB374,AH374,AI374)</f>
        <v/>
      </c>
    </row>
    <row r="375">
      <c r="A375" t="n">
        <v>369</v>
      </c>
      <c r="B375" t="inlineStr">
        <is>
          <t>Ананьин Юрий Геннадьевич</t>
        </is>
      </c>
      <c r="C375" t="inlineStr">
        <is>
          <t>Обособленное подразделение Республика Карелия</t>
        </is>
      </c>
      <c r="D375" t="inlineStr">
        <is>
          <t>Ведущий инженер</t>
        </is>
      </c>
      <c r="E375" t="inlineStr">
        <is>
          <t>Контракт № 619 - ГБУ ПО Псковавтодор</t>
        </is>
      </c>
      <c r="F375" t="inlineStr">
        <is>
          <t>День</t>
        </is>
      </c>
      <c r="AM375" s="9">
        <f>COUNT(H375:AL375)</f>
        <v/>
      </c>
      <c r="AT375" s="9">
        <f>SUM(H375:AL375)</f>
        <v/>
      </c>
      <c r="AV375" s="9">
        <f>SUM(H375,I375,J375,K375,L375,M375,N375,O375,T375,U375,AA375,AB375,AH375,AI375)</f>
        <v/>
      </c>
    </row>
    <row r="376">
      <c r="A376" t="n">
        <v>370</v>
      </c>
      <c r="B376" t="inlineStr">
        <is>
          <t>Ананьин Юрий Геннадьевич</t>
        </is>
      </c>
      <c r="C376" t="inlineStr">
        <is>
          <t>Обособленное подразделение Республика Карелия</t>
        </is>
      </c>
      <c r="D376" t="inlineStr">
        <is>
          <t>Ведущий инженер</t>
        </is>
      </c>
      <c r="E376" t="inlineStr">
        <is>
          <t>Контракт № 509 - Псковавтодор</t>
        </is>
      </c>
      <c r="F376" t="inlineStr">
        <is>
          <t>День</t>
        </is>
      </c>
      <c r="AM376" s="9">
        <f>COUNT(H376:AL376)</f>
        <v/>
      </c>
      <c r="AT376" s="9">
        <f>SUM(H376:AL376)</f>
        <v/>
      </c>
      <c r="AV376" s="9">
        <f>SUM(H376,I376,J376,K376,L376,M376,N376,O376,T376,U376,AA376,AB376,AH376,AI376)</f>
        <v/>
      </c>
    </row>
    <row r="377" ht="15.75" customHeight="1" s="1">
      <c r="A377" t="n">
        <v>371</v>
      </c>
      <c r="B377" t="inlineStr">
        <is>
          <t>Ананьин Юрий Геннадьевич</t>
        </is>
      </c>
      <c r="C377" t="inlineStr">
        <is>
          <t>Обособленное подразделение Республика Карелия</t>
        </is>
      </c>
      <c r="D377" t="inlineStr">
        <is>
          <t>Ведущий инженер</t>
        </is>
      </c>
      <c r="E377" t="inlineStr">
        <is>
          <t>Контракт № 617 - КУ РК Управтодор РК</t>
        </is>
      </c>
      <c r="F377" t="inlineStr">
        <is>
          <t>День</t>
        </is>
      </c>
      <c r="P377" s="11" t="n">
        <v>8</v>
      </c>
      <c r="Q377" s="11" t="n">
        <v>8</v>
      </c>
      <c r="R377" s="11" t="n">
        <v>8</v>
      </c>
      <c r="S377" s="11" t="n">
        <v>8</v>
      </c>
      <c r="V377" s="11" t="n">
        <v>8</v>
      </c>
      <c r="Y377" s="11" t="n">
        <v>8</v>
      </c>
      <c r="Z377" s="11" t="n">
        <v>8</v>
      </c>
      <c r="AC377" s="11" t="n">
        <v>8</v>
      </c>
      <c r="AD377" s="11" t="n">
        <v>8</v>
      </c>
      <c r="AE377" s="11" t="n">
        <v>8</v>
      </c>
      <c r="AF377" s="11" t="n">
        <v>8</v>
      </c>
      <c r="AG377" s="11" t="n">
        <v>8</v>
      </c>
      <c r="AM377" s="9">
        <f>COUNT(H377:AL377)</f>
        <v/>
      </c>
      <c r="AT377" s="9">
        <f>SUM(H377:AL377)</f>
        <v/>
      </c>
      <c r="AV377" s="9">
        <f>SUM(H377,I377,J377,K377,L377,M377,N377,O377,T377,U377,AA377,AB377,AH377,AI377)</f>
        <v/>
      </c>
    </row>
    <row r="378" ht="15.75" customHeight="1" s="1">
      <c r="A378" t="n">
        <v>372</v>
      </c>
      <c r="B378" t="inlineStr">
        <is>
          <t>Ананьин Юрий Геннадьевич</t>
        </is>
      </c>
      <c r="C378" t="inlineStr">
        <is>
          <t>Обособленное подразделение Республика Карелия</t>
        </is>
      </c>
      <c r="D378" t="inlineStr">
        <is>
          <t>Ведущий инженер</t>
        </is>
      </c>
      <c r="E378" t="inlineStr">
        <is>
          <t>Контракт № 619 - ГБУ ПО Псковавтодор</t>
        </is>
      </c>
      <c r="F378" t="inlineStr">
        <is>
          <t>День</t>
        </is>
      </c>
      <c r="G378" t="inlineStr">
        <is>
          <t>К-ка</t>
        </is>
      </c>
      <c r="W378" s="11" t="n">
        <v>8</v>
      </c>
      <c r="X378" s="11" t="n">
        <v>8</v>
      </c>
      <c r="AM378" s="9">
        <f>SUM(H378:AL378)/8</f>
        <v/>
      </c>
      <c r="AS378" s="9">
        <f>COUNTIF(H378:AL378,"В")+SUM(H378:AL378)/8</f>
        <v/>
      </c>
      <c r="AT378" s="9">
        <f>SUM(H378:AL378)</f>
        <v/>
      </c>
    </row>
    <row r="379" ht="15.75" customHeight="1" s="1">
      <c r="A379" t="n">
        <v>373</v>
      </c>
      <c r="B379" t="inlineStr">
        <is>
          <t>Ананьин Юрий Геннадьевич</t>
        </is>
      </c>
      <c r="C379" t="inlineStr">
        <is>
          <t>Обособленное подразделение Республика Карелия</t>
        </is>
      </c>
      <c r="D379" t="inlineStr">
        <is>
          <t>Ведущий инженер</t>
        </is>
      </c>
      <c r="E379" t="inlineStr">
        <is>
          <t>Контракт № 617 - КУ РК Управтодор РК</t>
        </is>
      </c>
      <c r="F379" t="inlineStr">
        <is>
          <t>День</t>
        </is>
      </c>
      <c r="G379" t="inlineStr">
        <is>
          <t>К-ка</t>
        </is>
      </c>
      <c r="AJ379" s="11" t="n">
        <v>8</v>
      </c>
      <c r="AK379" s="11" t="n">
        <v>8</v>
      </c>
      <c r="AL379" s="11" t="n">
        <v>8</v>
      </c>
      <c r="AM379" s="9">
        <f>SUM(H379:AL379)/8</f>
        <v/>
      </c>
      <c r="AS379" s="9">
        <f>COUNTIF(H379:AL379,"В")+SUM(H379:AL379)/8</f>
        <v/>
      </c>
      <c r="AT379" s="9">
        <f>SUM(H379:AL379)</f>
        <v/>
      </c>
    </row>
    <row r="380">
      <c r="A380" s="9" t="n">
        <v>374</v>
      </c>
      <c r="B380" s="9" t="inlineStr">
        <is>
          <t>Ананьин Юрий Геннадьевич</t>
        </is>
      </c>
      <c r="C380" s="9" t="inlineStr">
        <is>
          <t>Обособленное подразделение Республика Карелия</t>
        </is>
      </c>
      <c r="D380" s="9" t="inlineStr">
        <is>
          <t>Ведущий инженер</t>
        </is>
      </c>
      <c r="E380" s="9" t="inlineStr">
        <is>
          <t>ИТОГО:</t>
        </is>
      </c>
      <c r="F380" s="9" t="n"/>
      <c r="G380" s="9" t="n"/>
      <c r="H380" s="9" t="n">
        <v>0</v>
      </c>
      <c r="I380" s="9" t="n">
        <v>0</v>
      </c>
      <c r="J380" s="9" t="n">
        <v>0</v>
      </c>
      <c r="K380" s="9" t="n">
        <v>0</v>
      </c>
      <c r="L380" s="9" t="n">
        <v>0</v>
      </c>
      <c r="M380" s="9" t="n">
        <v>0</v>
      </c>
      <c r="N380" s="9" t="n">
        <v>0</v>
      </c>
      <c r="O380" s="9" t="n">
        <v>0</v>
      </c>
      <c r="P380" s="9" t="n">
        <v>8</v>
      </c>
      <c r="Q380" s="9" t="n">
        <v>8</v>
      </c>
      <c r="R380" s="9" t="n">
        <v>8</v>
      </c>
      <c r="S380" s="9" t="n">
        <v>8</v>
      </c>
      <c r="T380" s="9" t="n">
        <v>0</v>
      </c>
      <c r="U380" s="9" t="n">
        <v>0</v>
      </c>
      <c r="V380" s="9" t="n">
        <v>8</v>
      </c>
      <c r="W380" s="9" t="n">
        <v>8</v>
      </c>
      <c r="X380" s="9" t="n">
        <v>8</v>
      </c>
      <c r="Y380" s="9" t="n">
        <v>8</v>
      </c>
      <c r="Z380" s="9" t="n">
        <v>8</v>
      </c>
      <c r="AA380" s="9" t="n">
        <v>0</v>
      </c>
      <c r="AB380" s="9" t="n">
        <v>0</v>
      </c>
      <c r="AC380" s="9" t="n">
        <v>8</v>
      </c>
      <c r="AD380" s="9" t="n">
        <v>8</v>
      </c>
      <c r="AE380" s="9" t="n">
        <v>8</v>
      </c>
      <c r="AF380" s="9" t="n">
        <v>8</v>
      </c>
      <c r="AG380" s="9" t="n">
        <v>8</v>
      </c>
      <c r="AH380" s="9" t="n">
        <v>0</v>
      </c>
      <c r="AI380" s="9" t="n">
        <v>0</v>
      </c>
      <c r="AJ380" s="9" t="n">
        <v>8</v>
      </c>
      <c r="AK380" s="9" t="n">
        <v>8</v>
      </c>
      <c r="AL380" s="9" t="n">
        <v>8</v>
      </c>
      <c r="AM380" s="9">
        <f>COUNT(IF(SUM(H374,H373)&gt;0,1,"FALSE"),IF(SUM(I373,I374)&gt;0,1,"FALSE"),IF(SUM(J374,J373)&gt;0,1,"FALSE"),IF(SUM(K373,K374)&gt;0,1,"FALSE"),IF(SUM(L374,L373)&gt;0,1,"FALSE"),IF(SUM(M374,M373)&gt;0,1,"FALSE"),IF(SUM(N374,N373)&gt;0,1,"FALSE"),IF(SUM(O373,O374)&gt;0,1,"FALSE"),IF(SUM(P375,P373,P374,P377,P376)&gt;0,1,"FALSE"),IF(SUM(Q373,Q375,Q376,Q377)&gt;0,1,"FALSE"),IF(SUM(R375,R376,R373,R377)&gt;0,1,"FALSE"),IF(SUM(S376,S373,S375,S377)&gt;0,1,"FALSE"),IF(SUM(T375,T376,T373,T377)&gt;0,1,"FALSE"),IF(SUM(U375,U376,U377,U373)&gt;0,1,"FALSE"),IF(SUM(V377,V375,V373,V376)&gt;0,1,"FALSE"),IF(SUM(Y377,Y373,Y375)&gt;0,1,"FALSE"),IF(SUM(Z373,Z375,Z377)&gt;0,1,"FALSE"),IF(SUM(AA375,AA373,AA377)&gt;0,1,"FALSE"),IF(SUM(AB373,AB377,AB375)&gt;0,1,"FALSE"),IF(SUM(AC375,AC373,AC377)&gt;0,1,"FALSE"),IF(SUM(AD377,AD373,AD375)&gt;0,1,"FALSE"),IF(SUM(AE375,AE377,AE373)&gt;0,1,"FALSE"),IF(SUM(AF375,AF377,AF373)&gt;0,1,"FALSE"),IF(SUM(AG377,AG373,AG375)&gt;0,1,"FALSE"),IF(SUM(AH375,AH377,AH373)&gt;0,1,"FALSE"),IF(SUM(AI377,AI373,AI375)&gt;0,1,"FALSE"),IF(SUM(W378)&gt;0,1,"FALSE"),IF(SUM(X378)&gt;0,1,"FALSE"),IF(SUM(AJ379)&gt;0,1,"FALSE"),IF(SUM(AK379)&gt;0,1,"FALSE"),IF(SUM(AL379)&gt;0,1,"FALSE"))</f>
        <v/>
      </c>
      <c r="AN380" s="9" t="n"/>
      <c r="AO380" s="9">
        <f>MAX(AO373:AO379)</f>
        <v/>
      </c>
      <c r="AP380" s="9">
        <f>MAX(AP373:AP379)</f>
        <v/>
      </c>
      <c r="AQ380" s="9">
        <f>MAX(AQ373:AQ379)</f>
        <v/>
      </c>
      <c r="AR380" s="9">
        <f>MAX(AR373:AR379)</f>
        <v/>
      </c>
      <c r="AS380" s="9">
        <f>SUM(AS373:AS379)</f>
        <v/>
      </c>
      <c r="AT380" s="9">
        <f>SUM(AT373:AT379)</f>
        <v/>
      </c>
      <c r="AU380" s="9">
        <f>SUM(AU373:AU379)</f>
        <v/>
      </c>
      <c r="AV380" s="9">
        <f>SUM(AV373:AV379)</f>
        <v/>
      </c>
      <c r="AW380" s="9">
        <f>SUM(AW373:AW379)</f>
        <v/>
      </c>
    </row>
    <row r="381">
      <c r="A381" t="n">
        <v>375</v>
      </c>
      <c r="B381" t="inlineStr">
        <is>
          <t>Казаков Сергей Павлович</t>
        </is>
      </c>
      <c r="C381" t="inlineStr">
        <is>
          <t>Обособленное подразделение Республика Карелия</t>
        </is>
      </c>
      <c r="D381" t="inlineStr">
        <is>
          <t>Руководитель подразделения</t>
        </is>
      </c>
      <c r="E381" t="inlineStr">
        <is>
          <t>Общехозяйственный</t>
        </is>
      </c>
      <c r="F381" t="inlineStr">
        <is>
          <t>День</t>
        </is>
      </c>
      <c r="H381" t="inlineStr">
        <is>
          <t>В</t>
        </is>
      </c>
      <c r="I381" t="inlineStr">
        <is>
          <t>В</t>
        </is>
      </c>
      <c r="J381" t="inlineStr">
        <is>
          <t>В</t>
        </is>
      </c>
      <c r="K381" t="inlineStr">
        <is>
          <t>В</t>
        </is>
      </c>
      <c r="L381" t="inlineStr">
        <is>
          <t>В</t>
        </is>
      </c>
      <c r="M381" t="inlineStr">
        <is>
          <t>В</t>
        </is>
      </c>
      <c r="N381" t="inlineStr">
        <is>
          <t>В</t>
        </is>
      </c>
      <c r="O381" t="inlineStr">
        <is>
          <t>В</t>
        </is>
      </c>
      <c r="P381" t="n">
        <v>8</v>
      </c>
      <c r="Q381" t="n">
        <v>8</v>
      </c>
      <c r="R381" t="n">
        <v>8</v>
      </c>
      <c r="S381" t="n">
        <v>8</v>
      </c>
      <c r="T381" t="inlineStr">
        <is>
          <t>В</t>
        </is>
      </c>
      <c r="U381" t="inlineStr">
        <is>
          <t>В</t>
        </is>
      </c>
      <c r="V381" t="n">
        <v>8</v>
      </c>
      <c r="W381" t="n">
        <v>8</v>
      </c>
      <c r="X381" t="n">
        <v>8</v>
      </c>
      <c r="Y381" t="n">
        <v>8</v>
      </c>
      <c r="Z381" t="n">
        <v>8</v>
      </c>
      <c r="AA381" t="inlineStr">
        <is>
          <t>В</t>
        </is>
      </c>
      <c r="AB381" t="inlineStr">
        <is>
          <t>В</t>
        </is>
      </c>
      <c r="AC381" t="n">
        <v>8</v>
      </c>
      <c r="AD381" t="n">
        <v>8</v>
      </c>
      <c r="AE381" t="n">
        <v>8</v>
      </c>
      <c r="AF381" t="n">
        <v>2.8</v>
      </c>
      <c r="AH381" t="inlineStr">
        <is>
          <t>В</t>
        </is>
      </c>
      <c r="AI381" t="inlineStr">
        <is>
          <t>В</t>
        </is>
      </c>
      <c r="AM381" s="9">
        <f>COUNT(H381:AL381)</f>
        <v/>
      </c>
      <c r="AO381" s="9">
        <f>COUNTIF(H381:AL381,"О")</f>
        <v/>
      </c>
      <c r="AP381" s="9">
        <f>COUNTIF(H381:AL381,"От")</f>
        <v/>
      </c>
      <c r="AQ381" s="9">
        <f>COUNTIF(H381:AL381,"Б")</f>
        <v/>
      </c>
      <c r="AR381" s="9">
        <f>COUNTIF(H381:AL381,"Н")</f>
        <v/>
      </c>
      <c r="AT381" s="9">
        <f>SUM(H381:AL381)</f>
        <v/>
      </c>
      <c r="AV381" s="9">
        <f>SUM(H381,I381,J381,K381,L381,M381,N381,O381,T381,U381,AA381,AB381,AH381,AI381)</f>
        <v/>
      </c>
    </row>
    <row r="382">
      <c r="A382" t="n">
        <v>376</v>
      </c>
      <c r="B382" t="inlineStr">
        <is>
          <t>Казаков Сергей Павлович</t>
        </is>
      </c>
      <c r="C382" t="inlineStr">
        <is>
          <t>Обособленное подразделение Республика Карелия</t>
        </is>
      </c>
      <c r="D382" t="inlineStr">
        <is>
          <t>Руководитель подразделения</t>
        </is>
      </c>
      <c r="E382" t="inlineStr">
        <is>
          <t>Контракт № 501 - КУ РК Управтодор РК</t>
        </is>
      </c>
      <c r="F382" t="inlineStr">
        <is>
          <t>День</t>
        </is>
      </c>
      <c r="I382" t="n">
        <v>4</v>
      </c>
      <c r="AM382" s="9">
        <f>COUNT(H382:AL382)</f>
        <v/>
      </c>
      <c r="AT382" s="9">
        <f>SUM(H382:AL382)</f>
        <v/>
      </c>
      <c r="AV382" s="9">
        <f>SUM(H382,I382,J382,K382,L382,M382,N382,O382,T382,U382,AA382,AB382,AH382,AI382)</f>
        <v/>
      </c>
    </row>
    <row r="383">
      <c r="A383" t="n">
        <v>377</v>
      </c>
      <c r="B383" t="inlineStr">
        <is>
          <t>Казаков Сергей Павлович</t>
        </is>
      </c>
      <c r="C383" t="inlineStr">
        <is>
          <t>Обособленное подразделение Республика Карелия</t>
        </is>
      </c>
      <c r="D383" t="inlineStr">
        <is>
          <t>Руководитель подразделения</t>
        </is>
      </c>
      <c r="E383" t="inlineStr">
        <is>
          <t>Контракт № 619 - ГБУ ПО Псковавтодор</t>
        </is>
      </c>
      <c r="F383" t="inlineStr">
        <is>
          <t>День</t>
        </is>
      </c>
      <c r="AM383" s="9">
        <f>COUNT(H383:AL383)</f>
        <v/>
      </c>
      <c r="AT383" s="9">
        <f>SUM(H383:AL383)</f>
        <v/>
      </c>
      <c r="AV383" s="9">
        <f>SUM(H383,I383,J383,K383,L383,M383,N383,O383,T383,U383,AA383,AB383,AH383,AI383)</f>
        <v/>
      </c>
    </row>
    <row r="384">
      <c r="A384" t="n">
        <v>378</v>
      </c>
      <c r="B384" t="inlineStr">
        <is>
          <t>Казаков Сергей Павлович</t>
        </is>
      </c>
      <c r="C384" t="inlineStr">
        <is>
          <t>Обособленное подразделение Республика Карелия</t>
        </is>
      </c>
      <c r="D384" t="inlineStr">
        <is>
          <t>Руководитель подразделения</t>
        </is>
      </c>
      <c r="E384" t="inlineStr">
        <is>
          <t>Контракт № 509 - Псковавтодор</t>
        </is>
      </c>
      <c r="F384" t="inlineStr">
        <is>
          <t>День</t>
        </is>
      </c>
      <c r="AM384" s="9">
        <f>COUNT(H384:AL384)</f>
        <v/>
      </c>
      <c r="AT384" s="9">
        <f>SUM(H384:AL384)</f>
        <v/>
      </c>
      <c r="AV384" s="9">
        <f>SUM(H384,I384,J384,K384,L384,M384,N384,O384,T384,U384,AA384,AB384,AH384,AI384)</f>
        <v/>
      </c>
    </row>
    <row r="385" ht="15.75" customHeight="1" s="1">
      <c r="A385" t="n">
        <v>379</v>
      </c>
      <c r="B385" t="inlineStr">
        <is>
          <t>Казаков Сергей Павлович</t>
        </is>
      </c>
      <c r="C385" t="inlineStr">
        <is>
          <t>Обособленное подразделение Республика Карелия</t>
        </is>
      </c>
      <c r="D385" t="inlineStr">
        <is>
          <t>Руководитель подразделения</t>
        </is>
      </c>
      <c r="E385" t="inlineStr">
        <is>
          <t>Контракт № 617 - КУ РК Управтодор РК</t>
        </is>
      </c>
      <c r="F385" t="inlineStr">
        <is>
          <t>День</t>
        </is>
      </c>
      <c r="AF385" s="11" t="n">
        <v>5.2</v>
      </c>
      <c r="AG385" s="11" t="n">
        <v>8</v>
      </c>
      <c r="AJ385" s="11" t="n">
        <v>8</v>
      </c>
      <c r="AK385" s="11" t="n">
        <v>8</v>
      </c>
      <c r="AL385" s="11" t="n">
        <v>8</v>
      </c>
      <c r="AM385" s="9">
        <f>COUNT(H385:AL385)</f>
        <v/>
      </c>
      <c r="AT385" s="9">
        <f>SUM(H385:AL385)</f>
        <v/>
      </c>
      <c r="AV385" s="9">
        <f>SUM(H385,I385,J385,K385,L385,M385,N385,O385,T385,U385,AA385,AB385,AH385,AI385)</f>
        <v/>
      </c>
    </row>
    <row r="386">
      <c r="A386" s="9" t="n">
        <v>380</v>
      </c>
      <c r="B386" s="9" t="inlineStr">
        <is>
          <t>Казаков Сергей Павлович</t>
        </is>
      </c>
      <c r="C386" s="9" t="inlineStr">
        <is>
          <t>Обособленное подразделение Республика Карелия</t>
        </is>
      </c>
      <c r="D386" s="9" t="inlineStr">
        <is>
          <t>Руководитель подразделения</t>
        </is>
      </c>
      <c r="E386" s="9" t="inlineStr">
        <is>
          <t>ИТОГО:</t>
        </is>
      </c>
      <c r="F386" s="9" t="n"/>
      <c r="G386" s="9" t="n"/>
      <c r="H386" s="9" t="n">
        <v>0</v>
      </c>
      <c r="I386" s="9" t="n">
        <v>0</v>
      </c>
      <c r="J386" s="9" t="n">
        <v>0</v>
      </c>
      <c r="K386" s="9" t="n">
        <v>0</v>
      </c>
      <c r="L386" s="9" t="n">
        <v>0</v>
      </c>
      <c r="M386" s="9" t="n">
        <v>0</v>
      </c>
      <c r="N386" s="9" t="n">
        <v>0</v>
      </c>
      <c r="O386" s="9" t="n">
        <v>0</v>
      </c>
      <c r="P386" s="9" t="n">
        <v>8</v>
      </c>
      <c r="Q386" s="9" t="n">
        <v>8</v>
      </c>
      <c r="R386" s="9" t="n">
        <v>8</v>
      </c>
      <c r="S386" s="9" t="n">
        <v>8</v>
      </c>
      <c r="T386" s="9" t="n">
        <v>0</v>
      </c>
      <c r="U386" s="9" t="n">
        <v>0</v>
      </c>
      <c r="V386" s="9" t="n">
        <v>8</v>
      </c>
      <c r="W386" s="9" t="n">
        <v>8</v>
      </c>
      <c r="X386" s="9" t="n">
        <v>8</v>
      </c>
      <c r="Y386" s="9" t="n">
        <v>8</v>
      </c>
      <c r="Z386" s="9" t="n">
        <v>8</v>
      </c>
      <c r="AA386" s="9" t="n">
        <v>0</v>
      </c>
      <c r="AB386" s="9" t="n">
        <v>0</v>
      </c>
      <c r="AC386" s="9" t="n">
        <v>8</v>
      </c>
      <c r="AD386" s="9" t="n">
        <v>8</v>
      </c>
      <c r="AE386" s="9" t="n">
        <v>8</v>
      </c>
      <c r="AF386" s="9" t="n">
        <v>8</v>
      </c>
      <c r="AG386" s="9" t="n">
        <v>8</v>
      </c>
      <c r="AH386" s="9" t="n">
        <v>0</v>
      </c>
      <c r="AI386" s="9" t="n">
        <v>0</v>
      </c>
      <c r="AJ386" s="9" t="n">
        <v>8</v>
      </c>
      <c r="AK386" s="9" t="n">
        <v>8</v>
      </c>
      <c r="AL386" s="9" t="n">
        <v>8</v>
      </c>
      <c r="AM386" s="9">
        <f>COUNT(IF(SUM(H381)&gt;0,1,"FALSE"),IF(SUM(I382,I381)&gt;0,1,"FALSE"),IF(SUM(J381,J382)&gt;0,1,"FALSE"),IF(SUM(K382,K381)&gt;0,1,"FALSE"),IF(SUM(L381,L382)&gt;0,1,"FALSE"),IF(SUM(M381,M382)&gt;0,1,"FALSE"),IF(SUM(N382,N381)&gt;0,1,"FALSE"),IF(SUM(O382,O381)&gt;0,1,"FALSE"),IF(SUM(P383,P381,P382,P384)&gt;0,1,"FALSE"),IF(SUM(Q383,Q384,Q381)&gt;0,1,"FALSE"),IF(SUM(R383,R381,R384)&gt;0,1,"FALSE"),IF(SUM(S384,S383,S381)&gt;0,1,"FALSE"),IF(SUM(T381,T383,T384)&gt;0,1,"FALSE"),IF(SUM(U383,U384,U381)&gt;0,1,"FALSE"),IF(SUM(V381,V383,V384)&gt;0,1,"FALSE"),IF(SUM(W383,W381)&gt;0,1,"FALSE"),IF(SUM(X381,X385,X383)&gt;0,1,"FALSE"),IF(SUM(Y385,Y381,Y383)&gt;0,1,"FALSE"),IF(SUM(Z383,Z385,Z381)&gt;0,1,"FALSE"),IF(SUM(AA385,AA381,AA383)&gt;0,1,"FALSE"),IF(SUM(AB383,AB385,AB381)&gt;0,1,"FALSE"),IF(SUM(AC385,AC383,AC381)&gt;0,1,"FALSE"),IF(SUM(AD385,AD381,AD383)&gt;0,1,"FALSE"),IF(SUM(AE385,AE381,AE383)&gt;0,1,"FALSE"),IF(SUM(AF381,AF383,AF385)&gt;0,1,"FALSE"),IF(SUM(AG385,AG381,AG383)&gt;0,1,"FALSE"),IF(SUM(AH385,AH381,AH383)&gt;0,1,"FALSE"),IF(SUM(AI383,AI381,AI385)&gt;0,1,"FALSE"),IF(SUM(AJ385,AJ383,AJ381)&gt;0,1,"FALSE"),IF(SUM(AK381,AK385,AK383)&gt;0,1,"FALSE"),IF(SUM(AL381,AL385,AL383)&gt;0,1,"FALSE"))</f>
        <v/>
      </c>
      <c r="AN386" s="9" t="n"/>
      <c r="AO386" s="9">
        <f>MAX(AO381:AO385)</f>
        <v/>
      </c>
      <c r="AP386" s="9">
        <f>MAX(AP381:AP385)</f>
        <v/>
      </c>
      <c r="AQ386" s="9">
        <f>MAX(AQ381:AQ385)</f>
        <v/>
      </c>
      <c r="AR386" s="9">
        <f>MAX(AR381:AR385)</f>
        <v/>
      </c>
      <c r="AS386" s="9">
        <f>SUM(AS381:AS385)</f>
        <v/>
      </c>
      <c r="AT386" s="9">
        <f>SUM(AT381:AT385)</f>
        <v/>
      </c>
      <c r="AU386" s="9">
        <f>SUM(AU381:AU385)</f>
        <v/>
      </c>
      <c r="AV386" s="9">
        <f>SUM(AV381:AV385)</f>
        <v/>
      </c>
      <c r="AW386" s="9">
        <f>SUM(AW381:AW385)</f>
        <v/>
      </c>
    </row>
    <row r="387">
      <c r="A387" t="n">
        <v>381</v>
      </c>
      <c r="B387" t="inlineStr">
        <is>
          <t>Шаньгин Виталий Владимирович</t>
        </is>
      </c>
      <c r="C387" t="inlineStr">
        <is>
          <t>Обособленное подразделение Республика Карелия</t>
        </is>
      </c>
      <c r="D387" t="inlineStr">
        <is>
          <t>Инженер</t>
        </is>
      </c>
      <c r="E387" t="inlineStr">
        <is>
          <t>Общехозяйственный</t>
        </is>
      </c>
      <c r="F387" t="inlineStr">
        <is>
          <t>День</t>
        </is>
      </c>
      <c r="H387" t="inlineStr">
        <is>
          <t>В</t>
        </is>
      </c>
      <c r="I387" t="inlineStr">
        <is>
          <t>В</t>
        </is>
      </c>
      <c r="J387" t="inlineStr">
        <is>
          <t>В</t>
        </is>
      </c>
      <c r="K387" t="inlineStr">
        <is>
          <t>В</t>
        </is>
      </c>
      <c r="L387" t="inlineStr">
        <is>
          <t>В</t>
        </is>
      </c>
      <c r="M387" t="inlineStr">
        <is>
          <t>В</t>
        </is>
      </c>
      <c r="N387" t="inlineStr">
        <is>
          <t>В</t>
        </is>
      </c>
      <c r="O387" t="inlineStr">
        <is>
          <t>В</t>
        </is>
      </c>
      <c r="P387" t="n">
        <v>8</v>
      </c>
      <c r="Q387" t="n">
        <v>8</v>
      </c>
      <c r="R387" t="n">
        <v>8</v>
      </c>
      <c r="S387" t="n">
        <v>7.93333</v>
      </c>
      <c r="T387" t="inlineStr">
        <is>
          <t>В</t>
        </is>
      </c>
      <c r="U387" t="inlineStr">
        <is>
          <t>В</t>
        </is>
      </c>
      <c r="V387" t="n">
        <v>8</v>
      </c>
      <c r="Y387" t="n">
        <v>8</v>
      </c>
      <c r="Z387" t="n">
        <v>8</v>
      </c>
      <c r="AA387" t="inlineStr">
        <is>
          <t>В</t>
        </is>
      </c>
      <c r="AB387" t="inlineStr">
        <is>
          <t>В</t>
        </is>
      </c>
      <c r="AC387" t="n">
        <v>8</v>
      </c>
      <c r="AD387" t="n">
        <v>8</v>
      </c>
      <c r="AE387" t="n">
        <v>8</v>
      </c>
      <c r="AF387" t="n">
        <v>5.26667</v>
      </c>
      <c r="AH387" t="inlineStr">
        <is>
          <t>В</t>
        </is>
      </c>
      <c r="AI387" t="inlineStr">
        <is>
          <t>В</t>
        </is>
      </c>
      <c r="AM387" s="9">
        <f>COUNT(H387:AL387)</f>
        <v/>
      </c>
      <c r="AO387" s="9">
        <f>COUNTIF(H387:AL387,"О")</f>
        <v/>
      </c>
      <c r="AP387" s="9">
        <f>COUNTIF(H387:AL387,"От")</f>
        <v/>
      </c>
      <c r="AQ387" s="9">
        <f>COUNTIF(H387:AL387,"Б")</f>
        <v/>
      </c>
      <c r="AR387" s="9">
        <f>COUNTIF(H387:AL387,"Н")</f>
        <v/>
      </c>
      <c r="AT387" s="9">
        <f>SUM(H387:AL387)</f>
        <v/>
      </c>
      <c r="AV387" s="9">
        <f>SUM(H387,I387,J387,K387,L387,M387,N387,O387,T387,U387,AA387,AB387,AH387,AI387)</f>
        <v/>
      </c>
    </row>
    <row r="388">
      <c r="A388" t="n">
        <v>382</v>
      </c>
      <c r="B388" t="inlineStr">
        <is>
          <t>Шаньгин Виталий Владимирович</t>
        </is>
      </c>
      <c r="C388" t="inlineStr">
        <is>
          <t>Обособленное подразделение Республика Карелия</t>
        </is>
      </c>
      <c r="D388" t="inlineStr">
        <is>
          <t>Инженер</t>
        </is>
      </c>
      <c r="E388" t="inlineStr">
        <is>
          <t>Контракт № 501 - КУ РК Управтодор РК</t>
        </is>
      </c>
      <c r="F388" t="inlineStr">
        <is>
          <t>День</t>
        </is>
      </c>
      <c r="AM388" s="9">
        <f>COUNT(H388:AL388)</f>
        <v/>
      </c>
      <c r="AT388" s="9">
        <f>SUM(H388:AL388)</f>
        <v/>
      </c>
      <c r="AV388" s="9">
        <f>SUM(H388,I388,J388,K388,L388,M388,N388,O388,T388,U388,AA388,AB388,AH388,AI388)</f>
        <v/>
      </c>
    </row>
    <row r="389">
      <c r="A389" t="n">
        <v>383</v>
      </c>
      <c r="B389" t="inlineStr">
        <is>
          <t>Шаньгин Виталий Владимирович</t>
        </is>
      </c>
      <c r="C389" t="inlineStr">
        <is>
          <t>Обособленное подразделение Республика Карелия</t>
        </is>
      </c>
      <c r="D389" t="inlineStr">
        <is>
          <t>Инженер</t>
        </is>
      </c>
      <c r="E389" t="inlineStr">
        <is>
          <t>Контракт № 619 - ГБУ ПО Псковавтодор</t>
        </is>
      </c>
      <c r="F389" t="inlineStr">
        <is>
          <t>День</t>
        </is>
      </c>
      <c r="AM389" s="9">
        <f>COUNT(H389:AL389)</f>
        <v/>
      </c>
      <c r="AT389" s="9">
        <f>SUM(H389:AL389)</f>
        <v/>
      </c>
      <c r="AV389" s="9">
        <f>SUM(H389,I389,J389,K389,L389,M389,N389,O389,T389,U389,AA389,AB389,AH389,AI389)</f>
        <v/>
      </c>
    </row>
    <row r="390">
      <c r="A390" t="n">
        <v>384</v>
      </c>
      <c r="B390" t="inlineStr">
        <is>
          <t>Шаньгин Виталий Владимирович</t>
        </is>
      </c>
      <c r="C390" t="inlineStr">
        <is>
          <t>Обособленное подразделение Республика Карелия</t>
        </is>
      </c>
      <c r="D390" t="inlineStr">
        <is>
          <t>Инженер</t>
        </is>
      </c>
      <c r="E390" t="inlineStr">
        <is>
          <t>Контракт № 509 - Псковавтодор</t>
        </is>
      </c>
      <c r="F390" t="inlineStr">
        <is>
          <t>День</t>
        </is>
      </c>
      <c r="AM390" s="9">
        <f>COUNT(H390:AL390)</f>
        <v/>
      </c>
      <c r="AT390" s="9">
        <f>SUM(H390:AL390)</f>
        <v/>
      </c>
      <c r="AV390" s="9">
        <f>SUM(H390,I390,J390,K390,L390,M390,N390,O390,T390,U390,AA390,AB390,AH390,AI390)</f>
        <v/>
      </c>
    </row>
    <row r="391" ht="15.75" customHeight="1" s="1">
      <c r="A391" t="n">
        <v>385</v>
      </c>
      <c r="B391" t="inlineStr">
        <is>
          <t>Шаньгин Виталий Владимирович</t>
        </is>
      </c>
      <c r="C391" t="inlineStr">
        <is>
          <t>Обособленное подразделение Республика Карелия</t>
        </is>
      </c>
      <c r="D391" t="inlineStr">
        <is>
          <t>Инженер</t>
        </is>
      </c>
      <c r="E391" t="inlineStr">
        <is>
          <t>Контракт № 617 - КУ РК Управтодор РК</t>
        </is>
      </c>
      <c r="F391" t="inlineStr">
        <is>
          <t>День</t>
        </is>
      </c>
      <c r="S391" s="11" t="n">
        <v>0.06666999999999999</v>
      </c>
      <c r="AF391" s="11" t="n">
        <v>2.73333</v>
      </c>
      <c r="AG391" s="11" t="n">
        <v>8</v>
      </c>
      <c r="AM391" s="9">
        <f>COUNT(H391:AL391)</f>
        <v/>
      </c>
      <c r="AT391" s="9">
        <f>SUM(H391:AL391)</f>
        <v/>
      </c>
      <c r="AV391" s="9">
        <f>SUM(H391,I391,J391,K391,L391,M391,N391,O391,T391,U391,AA391,AB391,AH391,AI391)</f>
        <v/>
      </c>
    </row>
    <row r="392" ht="15.75" customHeight="1" s="1">
      <c r="A392" t="n">
        <v>386</v>
      </c>
      <c r="B392" t="inlineStr">
        <is>
          <t>Шаньгин Виталий Владимирович</t>
        </is>
      </c>
      <c r="C392" t="inlineStr">
        <is>
          <t>Обособленное подразделение Республика Карелия</t>
        </is>
      </c>
      <c r="D392" t="inlineStr">
        <is>
          <t>Инженер</t>
        </is>
      </c>
      <c r="E392" t="inlineStr">
        <is>
          <t>Контракт № 619 - ГБУ ПО Псковавтодор</t>
        </is>
      </c>
      <c r="F392" t="inlineStr">
        <is>
          <t>День</t>
        </is>
      </c>
      <c r="G392" t="inlineStr">
        <is>
          <t>К-ка</t>
        </is>
      </c>
      <c r="W392" s="11" t="n">
        <v>8</v>
      </c>
      <c r="X392" s="11" t="n">
        <v>8</v>
      </c>
      <c r="AJ392" s="11" t="n">
        <v>8</v>
      </c>
      <c r="AK392" s="11" t="n">
        <v>8</v>
      </c>
      <c r="AL392" s="11" t="n">
        <v>8</v>
      </c>
      <c r="AM392" s="9">
        <f>SUM(H392:AL392)/8</f>
        <v/>
      </c>
      <c r="AS392" s="9">
        <f>COUNTIF(H392:AL392,"В")+SUM(H392:AL392)/8</f>
        <v/>
      </c>
      <c r="AT392" s="9">
        <f>SUM(H392:AL392)</f>
        <v/>
      </c>
    </row>
    <row r="393">
      <c r="A393" s="9" t="n">
        <v>387</v>
      </c>
      <c r="B393" s="9" t="inlineStr">
        <is>
          <t>Шаньгин Виталий Владимирович</t>
        </is>
      </c>
      <c r="C393" s="9" t="inlineStr">
        <is>
          <t>Обособленное подразделение Республика Карелия</t>
        </is>
      </c>
      <c r="D393" s="9" t="inlineStr">
        <is>
          <t>Инженер</t>
        </is>
      </c>
      <c r="E393" s="9" t="inlineStr">
        <is>
          <t>ИТОГО:</t>
        </is>
      </c>
      <c r="F393" s="9" t="n"/>
      <c r="G393" s="9" t="n"/>
      <c r="H393" s="9" t="n">
        <v>0</v>
      </c>
      <c r="I393" s="9" t="n">
        <v>0</v>
      </c>
      <c r="J393" s="9" t="n">
        <v>0</v>
      </c>
      <c r="K393" s="9" t="n">
        <v>0</v>
      </c>
      <c r="L393" s="9" t="n">
        <v>0</v>
      </c>
      <c r="M393" s="9" t="n">
        <v>0</v>
      </c>
      <c r="N393" s="9" t="n">
        <v>0</v>
      </c>
      <c r="O393" s="9" t="n">
        <v>0</v>
      </c>
      <c r="P393" s="9" t="n">
        <v>8</v>
      </c>
      <c r="Q393" s="9" t="n">
        <v>8</v>
      </c>
      <c r="R393" s="9" t="n">
        <v>8</v>
      </c>
      <c r="S393" s="9" t="n">
        <v>8</v>
      </c>
      <c r="T393" s="9" t="n">
        <v>0</v>
      </c>
      <c r="U393" s="9" t="n">
        <v>0</v>
      </c>
      <c r="V393" s="9" t="n">
        <v>8</v>
      </c>
      <c r="W393" s="9" t="n">
        <v>8</v>
      </c>
      <c r="X393" s="9" t="n">
        <v>8</v>
      </c>
      <c r="Y393" s="9" t="n">
        <v>8</v>
      </c>
      <c r="Z393" s="9" t="n">
        <v>8</v>
      </c>
      <c r="AA393" s="9" t="n">
        <v>0</v>
      </c>
      <c r="AB393" s="9" t="n">
        <v>0</v>
      </c>
      <c r="AC393" s="9" t="n">
        <v>8</v>
      </c>
      <c r="AD393" s="9" t="n">
        <v>8</v>
      </c>
      <c r="AE393" s="9" t="n">
        <v>8</v>
      </c>
      <c r="AF393" s="9" t="n">
        <v>8</v>
      </c>
      <c r="AG393" s="9" t="n">
        <v>8</v>
      </c>
      <c r="AH393" s="9" t="n">
        <v>0</v>
      </c>
      <c r="AI393" s="9" t="n">
        <v>0</v>
      </c>
      <c r="AJ393" s="9" t="n">
        <v>8</v>
      </c>
      <c r="AK393" s="9" t="n">
        <v>8</v>
      </c>
      <c r="AL393" s="9" t="n">
        <v>8</v>
      </c>
      <c r="AM393" s="9">
        <f>COUNT(IF(SUM(H387)&gt;0,1,"FALSE"),IF(SUM(I388,I387)&gt;0,1,"FALSE"),IF(SUM(J388,J387)&gt;0,1,"FALSE"),IF(SUM(K387,K388)&gt;0,1,"FALSE"),IF(SUM(L387,L388)&gt;0,1,"FALSE"),IF(SUM(M388,M387)&gt;0,1,"FALSE"),IF(SUM(N387,N388)&gt;0,1,"FALSE"),IF(SUM(O387,O388)&gt;0,1,"FALSE"),IF(SUM(P388,P387,P390,P389)&gt;0,1,"FALSE"),IF(SUM(Q389,Q387,Q390)&gt;0,1,"FALSE"),IF(SUM(R390,R389,R387)&gt;0,1,"FALSE"),IF(SUM(S387,S390,S389,S391)&gt;0,1,"FALSE"),IF(SUM(T390,T387,T389)&gt;0,1,"FALSE"),IF(SUM(U390,U389,U387)&gt;0,1,"FALSE"),IF(SUM(V387,V390,V389)&gt;0,1,"FALSE"),IF(SUM(Y391,Y387,Y389)&gt;0,1,"FALSE"),IF(SUM(Z389,Z387,Z391)&gt;0,1,"FALSE"),IF(SUM(AA389,AA387,AA391)&gt;0,1,"FALSE"),IF(SUM(AB387,AB391,AB389)&gt;0,1,"FALSE"),IF(SUM(AC391,AC389,AC387)&gt;0,1,"FALSE"),IF(SUM(AD391,AD387,AD389)&gt;0,1,"FALSE"),IF(SUM(AE387,AE389,AE391)&gt;0,1,"FALSE"),IF(SUM(AF389,AF387,AF391)&gt;0,1,"FALSE"),IF(SUM(AG391,AG387,AG389)&gt;0,1,"FALSE"),IF(SUM(AH389,AH391,AH387)&gt;0,1,"FALSE"),IF(SUM(AI389,AI391,AI387)&gt;0,1,"FALSE"),IF(SUM(W392)&gt;0,1,"FALSE"),IF(SUM(X392)&gt;0,1,"FALSE"),IF(SUM(AJ392)&gt;0,1,"FALSE"),IF(SUM(AK392)&gt;0,1,"FALSE"),IF(SUM(AL392)&gt;0,1,"FALSE"))</f>
        <v/>
      </c>
      <c r="AN393" s="9" t="n"/>
      <c r="AO393" s="9">
        <f>MAX(AO387:AO392)</f>
        <v/>
      </c>
      <c r="AP393" s="9">
        <f>MAX(AP387:AP392)</f>
        <v/>
      </c>
      <c r="AQ393" s="9">
        <f>MAX(AQ387:AQ392)</f>
        <v/>
      </c>
      <c r="AR393" s="9">
        <f>MAX(AR387:AR392)</f>
        <v/>
      </c>
      <c r="AS393" s="9">
        <f>SUM(AS387:AS392)</f>
        <v/>
      </c>
      <c r="AT393" s="9">
        <f>SUM(AT387:AT392)</f>
        <v/>
      </c>
      <c r="AU393" s="9">
        <f>SUM(AU387:AU392)</f>
        <v/>
      </c>
      <c r="AV393" s="9">
        <f>SUM(AV387:AV392)</f>
        <v/>
      </c>
      <c r="AW393" s="9">
        <f>SUM(AW387:AW392)</f>
        <v/>
      </c>
    </row>
    <row r="394">
      <c r="A394" t="n">
        <v>388</v>
      </c>
      <c r="B394" t="inlineStr">
        <is>
          <t>Васюкова Наталья Александровна</t>
        </is>
      </c>
      <c r="C394" t="inlineStr">
        <is>
          <t>Общий отдел</t>
        </is>
      </c>
      <c r="D394" t="inlineStr">
        <is>
          <t>Руководитель отдела по персоналу</t>
        </is>
      </c>
      <c r="E394" t="inlineStr">
        <is>
          <t>Офис</t>
        </is>
      </c>
      <c r="F394" t="inlineStr">
        <is>
          <t>День</t>
        </is>
      </c>
      <c r="H394" t="inlineStr">
        <is>
          <t>В</t>
        </is>
      </c>
      <c r="I394" t="inlineStr">
        <is>
          <t>В</t>
        </is>
      </c>
      <c r="J394" t="inlineStr">
        <is>
          <t>В</t>
        </is>
      </c>
      <c r="K394" t="inlineStr">
        <is>
          <t>В</t>
        </is>
      </c>
      <c r="L394" t="inlineStr">
        <is>
          <t>В</t>
        </is>
      </c>
      <c r="M394" t="inlineStr">
        <is>
          <t>В</t>
        </is>
      </c>
      <c r="N394" t="inlineStr">
        <is>
          <t>В</t>
        </is>
      </c>
      <c r="O394" t="inlineStr">
        <is>
          <t>В</t>
        </is>
      </c>
      <c r="P394" t="n">
        <v>8</v>
      </c>
      <c r="Q394" t="n">
        <v>8</v>
      </c>
      <c r="R394" t="n">
        <v>8</v>
      </c>
      <c r="S394" t="n">
        <v>8</v>
      </c>
      <c r="T394" t="inlineStr">
        <is>
          <t>В</t>
        </is>
      </c>
      <c r="U394" t="inlineStr">
        <is>
          <t>В</t>
        </is>
      </c>
      <c r="V394" t="n">
        <v>8</v>
      </c>
      <c r="W394" t="n">
        <v>8</v>
      </c>
      <c r="X394" t="n">
        <v>8</v>
      </c>
      <c r="Y394" t="n">
        <v>8</v>
      </c>
      <c r="Z394" t="n">
        <v>8</v>
      </c>
      <c r="AA394" t="inlineStr">
        <is>
          <t>В</t>
        </is>
      </c>
      <c r="AB394" t="inlineStr">
        <is>
          <t>В</t>
        </is>
      </c>
      <c r="AC394" t="n">
        <v>8</v>
      </c>
      <c r="AD394" t="n">
        <v>8</v>
      </c>
      <c r="AE394" t="n">
        <v>8</v>
      </c>
      <c r="AF394" t="n">
        <v>8</v>
      </c>
      <c r="AG394" t="n">
        <v>8</v>
      </c>
      <c r="AH394" t="inlineStr">
        <is>
          <t>В</t>
        </is>
      </c>
      <c r="AI394" t="inlineStr">
        <is>
          <t>В</t>
        </is>
      </c>
      <c r="AJ394" t="n">
        <v>8</v>
      </c>
      <c r="AK394" t="n">
        <v>8</v>
      </c>
      <c r="AL394" t="n">
        <v>8</v>
      </c>
      <c r="AM394" s="9">
        <f>COUNT(H394:AL394)</f>
        <v/>
      </c>
      <c r="AO394" s="9">
        <f>COUNTIF(H394:AL394,"О")</f>
        <v/>
      </c>
      <c r="AP394" s="9">
        <f>COUNTIF(H394:AL394,"От")</f>
        <v/>
      </c>
      <c r="AQ394" s="9">
        <f>COUNTIF(H394:AL394,"Б")</f>
        <v/>
      </c>
      <c r="AR394" s="9">
        <f>COUNTIF(H394:AL394,"Н")</f>
        <v/>
      </c>
      <c r="AT394" s="9">
        <f>SUM(H394:AL394)</f>
        <v/>
      </c>
      <c r="AV394" s="9">
        <f>SUM(H394,I394,J394,K394,L394,M394,N394,O394,T394,U394,AA394,AB394,AH394,AI394)</f>
        <v/>
      </c>
    </row>
    <row r="395">
      <c r="A395" s="9" t="n">
        <v>389</v>
      </c>
      <c r="B395" s="9" t="inlineStr">
        <is>
          <t>Васюкова Наталья Александровна</t>
        </is>
      </c>
      <c r="C395" s="9" t="inlineStr">
        <is>
          <t>Общий отдел</t>
        </is>
      </c>
      <c r="D395" s="9" t="inlineStr">
        <is>
          <t>Руководитель отдела по персоналу</t>
        </is>
      </c>
      <c r="E395" s="9" t="inlineStr">
        <is>
          <t>ИТОГО:</t>
        </is>
      </c>
      <c r="F395" s="9" t="n"/>
      <c r="G395" s="9" t="n"/>
      <c r="H395" s="9" t="n">
        <v>0</v>
      </c>
      <c r="I395" s="9" t="n">
        <v>0</v>
      </c>
      <c r="J395" s="9" t="n">
        <v>0</v>
      </c>
      <c r="K395" s="9" t="n">
        <v>0</v>
      </c>
      <c r="L395" s="9" t="n">
        <v>0</v>
      </c>
      <c r="M395" s="9" t="n">
        <v>0</v>
      </c>
      <c r="N395" s="9" t="n">
        <v>0</v>
      </c>
      <c r="O395" s="9" t="n">
        <v>0</v>
      </c>
      <c r="P395" s="9" t="n">
        <v>8</v>
      </c>
      <c r="Q395" s="9" t="n">
        <v>8</v>
      </c>
      <c r="R395" s="9" t="n">
        <v>8</v>
      </c>
      <c r="S395" s="9" t="n">
        <v>8</v>
      </c>
      <c r="T395" s="9" t="n">
        <v>0</v>
      </c>
      <c r="U395" s="9" t="n">
        <v>0</v>
      </c>
      <c r="V395" s="9" t="n">
        <v>8</v>
      </c>
      <c r="W395" s="9" t="n">
        <v>8</v>
      </c>
      <c r="X395" s="9" t="n">
        <v>8</v>
      </c>
      <c r="Y395" s="9" t="n">
        <v>8</v>
      </c>
      <c r="Z395" s="9" t="n">
        <v>8</v>
      </c>
      <c r="AA395" s="9" t="n">
        <v>0</v>
      </c>
      <c r="AB395" s="9" t="n">
        <v>0</v>
      </c>
      <c r="AC395" s="9" t="n">
        <v>8</v>
      </c>
      <c r="AD395" s="9" t="n">
        <v>8</v>
      </c>
      <c r="AE395" s="9" t="n">
        <v>8</v>
      </c>
      <c r="AF395" s="9" t="n">
        <v>8</v>
      </c>
      <c r="AG395" s="9" t="n">
        <v>8</v>
      </c>
      <c r="AH395" s="9" t="n">
        <v>0</v>
      </c>
      <c r="AI395" s="9" t="n">
        <v>0</v>
      </c>
      <c r="AJ395" s="9" t="n">
        <v>8</v>
      </c>
      <c r="AK395" s="9" t="n">
        <v>8</v>
      </c>
      <c r="AL395" s="9" t="n">
        <v>8</v>
      </c>
      <c r="AM395" s="9">
        <f>COUNT(IF(SUM(H394)&gt;0,1,"FALSE"),IF(SUM(I394)&gt;0,1,"FALSE"),IF(SUM(J394)&gt;0,1,"FALSE"),IF(SUM(K394)&gt;0,1,"FALSE"),IF(SUM(L394)&gt;0,1,"FALSE"),IF(SUM(M394)&gt;0,1,"FALSE"),IF(SUM(N394)&gt;0,1,"FALSE"),IF(SUM(O394)&gt;0,1,"FALSE"),IF(SUM(P394)&gt;0,1,"FALSE"),IF(SUM(Q394)&gt;0,1,"FALSE"),IF(SUM(R394)&gt;0,1,"FALSE"),IF(SUM(S394)&gt;0,1,"FALSE"),IF(SUM(T394)&gt;0,1,"FALSE"),IF(SUM(U394)&gt;0,1,"FALSE"),IF(SUM(V394)&gt;0,1,"FALSE"),IF(SUM(W394)&gt;0,1,"FALSE"),IF(SUM(X394)&gt;0,1,"FALSE"),IF(SUM(Y394)&gt;0,1,"FALSE"),IF(SUM(Z394)&gt;0,1,"FALSE"),IF(SUM(AA394)&gt;0,1,"FALSE"),IF(SUM(AB394)&gt;0,1,"FALSE"),IF(SUM(AC394)&gt;0,1,"FALSE"),IF(SUM(AD394)&gt;0,1,"FALSE"),IF(SUM(AE394)&gt;0,1,"FALSE"),IF(SUM(AF394)&gt;0,1,"FALSE"),IF(SUM(AG394)&gt;0,1,"FALSE"),IF(SUM(AH394)&gt;0,1,"FALSE"),IF(SUM(AI394)&gt;0,1,"FALSE"),IF(SUM(AJ394)&gt;0,1,"FALSE"),IF(SUM(AK394)&gt;0,1,"FALSE"),IF(SUM(AL394)&gt;0,1,"FALSE"))</f>
        <v/>
      </c>
      <c r="AN395" s="9" t="n"/>
      <c r="AO395" s="9">
        <f>MAX(AO394:AO394)</f>
        <v/>
      </c>
      <c r="AP395" s="9">
        <f>MAX(AP394:AP394)</f>
        <v/>
      </c>
      <c r="AQ395" s="9">
        <f>MAX(AQ394:AQ394)</f>
        <v/>
      </c>
      <c r="AR395" s="9">
        <f>MAX(AR394:AR394)</f>
        <v/>
      </c>
      <c r="AS395" s="9">
        <f>SUM(AS394:AS394)</f>
        <v/>
      </c>
      <c r="AT395" s="9">
        <f>SUM(AT394:AT394)</f>
        <v/>
      </c>
      <c r="AU395" s="9">
        <f>SUM(AU394:AU394)</f>
        <v/>
      </c>
      <c r="AV395" s="9">
        <f>SUM(AV394:AV394)</f>
        <v/>
      </c>
      <c r="AW395" s="9">
        <f>SUM(AW394:AW394)</f>
        <v/>
      </c>
    </row>
    <row r="396" ht="15.75" customHeight="1" s="1">
      <c r="A396" t="n">
        <v>390</v>
      </c>
      <c r="B396" t="inlineStr">
        <is>
          <t>Кочергина Полина Сергеевна</t>
        </is>
      </c>
      <c r="C396" t="inlineStr">
        <is>
          <t>Общий отдел</t>
        </is>
      </c>
      <c r="D396" t="inlineStr">
        <is>
          <t>Помощник руководителя</t>
        </is>
      </c>
      <c r="E396" t="inlineStr">
        <is>
          <t>Офис</t>
        </is>
      </c>
      <c r="F396" t="inlineStr">
        <is>
          <t>День</t>
        </is>
      </c>
      <c r="H396" t="inlineStr">
        <is>
          <t>В</t>
        </is>
      </c>
      <c r="I396" t="inlineStr">
        <is>
          <t>В</t>
        </is>
      </c>
      <c r="J396" t="inlineStr">
        <is>
          <t>В</t>
        </is>
      </c>
      <c r="K396" t="inlineStr">
        <is>
          <t>В</t>
        </is>
      </c>
      <c r="L396" t="inlineStr">
        <is>
          <t>В</t>
        </is>
      </c>
      <c r="M396" t="inlineStr">
        <is>
          <t>В</t>
        </is>
      </c>
      <c r="N396" t="inlineStr">
        <is>
          <t>В</t>
        </is>
      </c>
      <c r="O396" t="inlineStr">
        <is>
          <t>В</t>
        </is>
      </c>
      <c r="P396" t="n">
        <v>8</v>
      </c>
      <c r="Q396" t="n">
        <v>8</v>
      </c>
      <c r="R396" t="n">
        <v>8</v>
      </c>
      <c r="S396" t="n">
        <v>8</v>
      </c>
      <c r="T396" t="inlineStr">
        <is>
          <t>В</t>
        </is>
      </c>
      <c r="U396" t="inlineStr">
        <is>
          <t>В</t>
        </is>
      </c>
      <c r="V396" t="n">
        <v>8</v>
      </c>
      <c r="W396" t="n">
        <v>8</v>
      </c>
      <c r="X396" t="n">
        <v>8</v>
      </c>
      <c r="Y396" t="n">
        <v>8</v>
      </c>
      <c r="Z396" t="n">
        <v>8</v>
      </c>
      <c r="AA396" t="inlineStr">
        <is>
          <t>В</t>
        </is>
      </c>
      <c r="AB396" t="inlineStr">
        <is>
          <t>В</t>
        </is>
      </c>
      <c r="AC396" t="n">
        <v>8</v>
      </c>
      <c r="AD396" t="n">
        <v>8</v>
      </c>
      <c r="AE396" t="n">
        <v>8</v>
      </c>
      <c r="AF396" t="n">
        <v>8</v>
      </c>
      <c r="AG396" t="n">
        <v>8</v>
      </c>
      <c r="AH396" t="inlineStr">
        <is>
          <t>В</t>
        </is>
      </c>
      <c r="AI396" t="inlineStr">
        <is>
          <t>В</t>
        </is>
      </c>
      <c r="AJ396" t="n">
        <v>8</v>
      </c>
      <c r="AK396" t="n">
        <v>8</v>
      </c>
      <c r="AL396" s="11" t="inlineStr">
        <is>
          <t>О</t>
        </is>
      </c>
      <c r="AM396" s="9">
        <f>COUNT(H396:AL396)</f>
        <v/>
      </c>
      <c r="AO396" s="9">
        <f>COUNTIF(H396:AL396,"О")</f>
        <v/>
      </c>
      <c r="AP396" s="9">
        <f>COUNTIF(H396:AL396,"От")</f>
        <v/>
      </c>
      <c r="AQ396" s="9">
        <f>COUNTIF(H396:AL396,"Б")</f>
        <v/>
      </c>
      <c r="AR396" s="9">
        <f>COUNTIF(H396:AL396,"Н")</f>
        <v/>
      </c>
      <c r="AT396" s="9">
        <f>SUM(H396:AL396)</f>
        <v/>
      </c>
      <c r="AV396" s="9">
        <f>SUM(H396,I396,J396,K396,L396,M396,N396,O396,T396,U396,AA396,AB396,AH396,AI396)</f>
        <v/>
      </c>
    </row>
    <row r="397">
      <c r="A397" s="9" t="n">
        <v>391</v>
      </c>
      <c r="B397" s="9" t="inlineStr">
        <is>
          <t>Кочергина Полина Сергеевна</t>
        </is>
      </c>
      <c r="C397" s="9" t="inlineStr">
        <is>
          <t>Общий отдел</t>
        </is>
      </c>
      <c r="D397" s="9" t="inlineStr">
        <is>
          <t>Помощник руководителя</t>
        </is>
      </c>
      <c r="E397" s="9" t="inlineStr">
        <is>
          <t>ИТОГО:</t>
        </is>
      </c>
      <c r="F397" s="9" t="n"/>
      <c r="G397" s="9" t="n"/>
      <c r="H397" s="9" t="n">
        <v>0</v>
      </c>
      <c r="I397" s="9" t="n">
        <v>0</v>
      </c>
      <c r="J397" s="9" t="n">
        <v>0</v>
      </c>
      <c r="K397" s="9" t="n">
        <v>0</v>
      </c>
      <c r="L397" s="9" t="n">
        <v>0</v>
      </c>
      <c r="M397" s="9" t="n">
        <v>0</v>
      </c>
      <c r="N397" s="9" t="n">
        <v>0</v>
      </c>
      <c r="O397" s="9" t="n">
        <v>0</v>
      </c>
      <c r="P397" s="9" t="n">
        <v>8</v>
      </c>
      <c r="Q397" s="9" t="n">
        <v>8</v>
      </c>
      <c r="R397" s="9" t="n">
        <v>8</v>
      </c>
      <c r="S397" s="9" t="n">
        <v>8</v>
      </c>
      <c r="T397" s="9" t="n">
        <v>0</v>
      </c>
      <c r="U397" s="9" t="n">
        <v>0</v>
      </c>
      <c r="V397" s="9" t="n">
        <v>8</v>
      </c>
      <c r="W397" s="9" t="n">
        <v>8</v>
      </c>
      <c r="X397" s="9" t="n">
        <v>8</v>
      </c>
      <c r="Y397" s="9" t="n">
        <v>8</v>
      </c>
      <c r="Z397" s="9" t="n">
        <v>8</v>
      </c>
      <c r="AA397" s="9" t="n">
        <v>0</v>
      </c>
      <c r="AB397" s="9" t="n">
        <v>0</v>
      </c>
      <c r="AC397" s="9" t="n">
        <v>8</v>
      </c>
      <c r="AD397" s="9" t="n">
        <v>8</v>
      </c>
      <c r="AE397" s="9" t="n">
        <v>8</v>
      </c>
      <c r="AF397" s="9" t="n">
        <v>8</v>
      </c>
      <c r="AG397" s="9" t="n">
        <v>8</v>
      </c>
      <c r="AH397" s="9" t="n">
        <v>0</v>
      </c>
      <c r="AI397" s="9" t="n">
        <v>0</v>
      </c>
      <c r="AJ397" s="9" t="n">
        <v>8</v>
      </c>
      <c r="AK397" s="9" t="n">
        <v>8</v>
      </c>
      <c r="AL397" s="9" t="n">
        <v>0</v>
      </c>
      <c r="AM397" s="9">
        <f>COUNT(IF(SUM(H396)&gt;0,1,"FALSE"),IF(SUM(I396)&gt;0,1,"FALSE"),IF(SUM(J396)&gt;0,1,"FALSE"),IF(SUM(K396)&gt;0,1,"FALSE"),IF(SUM(L396)&gt;0,1,"FALSE"),IF(SUM(M396)&gt;0,1,"FALSE"),IF(SUM(N396)&gt;0,1,"FALSE"),IF(SUM(O396)&gt;0,1,"FALSE"),IF(SUM(P396)&gt;0,1,"FALSE"),IF(SUM(Q396)&gt;0,1,"FALSE"),IF(SUM(R396)&gt;0,1,"FALSE"),IF(SUM(S396)&gt;0,1,"FALSE"),IF(SUM(T396)&gt;0,1,"FALSE"),IF(SUM(U396)&gt;0,1,"FALSE"),IF(SUM(V396)&gt;0,1,"FALSE"),IF(SUM(W396)&gt;0,1,"FALSE"),IF(SUM(X396)&gt;0,1,"FALSE"),IF(SUM(Y396)&gt;0,1,"FALSE"),IF(SUM(Z396)&gt;0,1,"FALSE"),IF(SUM(AA396)&gt;0,1,"FALSE"),IF(SUM(AB396)&gt;0,1,"FALSE"),IF(SUM(AC396)&gt;0,1,"FALSE"),IF(SUM(AD396)&gt;0,1,"FALSE"),IF(SUM(AE396)&gt;0,1,"FALSE"),IF(SUM(AF396)&gt;0,1,"FALSE"),IF(SUM(AG396)&gt;0,1,"FALSE"),IF(SUM(AH396)&gt;0,1,"FALSE"),IF(SUM(AI396)&gt;0,1,"FALSE"),IF(SUM(AJ396)&gt;0,1,"FALSE"),IF(SUM(AK396)&gt;0,1,"FALSE"),IF(SUM(AL396)&gt;0,1,"FALSE"))</f>
        <v/>
      </c>
      <c r="AN397" s="9" t="n"/>
      <c r="AO397" s="9">
        <f>MAX(AO396:AO396)</f>
        <v/>
      </c>
      <c r="AP397" s="9">
        <f>MAX(AP396:AP396)</f>
        <v/>
      </c>
      <c r="AQ397" s="9">
        <f>MAX(AQ396:AQ396)</f>
        <v/>
      </c>
      <c r="AR397" s="9">
        <f>MAX(AR396:AR396)</f>
        <v/>
      </c>
      <c r="AS397" s="9">
        <f>SUM(AS396:AS396)</f>
        <v/>
      </c>
      <c r="AT397" s="9">
        <f>SUM(AT396:AT396)</f>
        <v/>
      </c>
      <c r="AU397" s="9">
        <f>SUM(AU396:AU396)</f>
        <v/>
      </c>
      <c r="AV397" s="9">
        <f>SUM(AV396:AV396)</f>
        <v/>
      </c>
      <c r="AW397" s="9">
        <f>SUM(AW396:AW396)</f>
        <v/>
      </c>
    </row>
    <row r="398">
      <c r="A398" t="n">
        <v>392</v>
      </c>
      <c r="B398" t="inlineStr">
        <is>
          <t>Кошелева Юлия Александровна</t>
        </is>
      </c>
      <c r="C398" t="inlineStr">
        <is>
          <t>Общий отдел</t>
        </is>
      </c>
      <c r="D398" t="inlineStr">
        <is>
          <t>Офис-менеджер</t>
        </is>
      </c>
      <c r="E398" t="inlineStr">
        <is>
          <t>Офис</t>
        </is>
      </c>
      <c r="F398" t="inlineStr">
        <is>
          <t>День</t>
        </is>
      </c>
      <c r="H398" t="inlineStr">
        <is>
          <t>В</t>
        </is>
      </c>
      <c r="I398" t="inlineStr">
        <is>
          <t>В</t>
        </is>
      </c>
      <c r="J398" t="inlineStr">
        <is>
          <t>В</t>
        </is>
      </c>
      <c r="K398" t="inlineStr">
        <is>
          <t>В</t>
        </is>
      </c>
      <c r="L398" t="inlineStr">
        <is>
          <t>В</t>
        </is>
      </c>
      <c r="M398" t="inlineStr">
        <is>
          <t>В</t>
        </is>
      </c>
      <c r="N398" t="inlineStr">
        <is>
          <t>В</t>
        </is>
      </c>
      <c r="O398" t="inlineStr">
        <is>
          <t>В</t>
        </is>
      </c>
      <c r="P398" t="n">
        <v>8</v>
      </c>
      <c r="Q398" t="n">
        <v>8</v>
      </c>
      <c r="R398" t="n">
        <v>8</v>
      </c>
      <c r="S398" t="n">
        <v>8</v>
      </c>
      <c r="T398" t="inlineStr">
        <is>
          <t>В</t>
        </is>
      </c>
      <c r="U398" t="inlineStr">
        <is>
          <t>В</t>
        </is>
      </c>
      <c r="V398" t="n">
        <v>8</v>
      </c>
      <c r="W398" t="n">
        <v>8</v>
      </c>
      <c r="X398" t="n">
        <v>8</v>
      </c>
      <c r="Y398" t="n">
        <v>8</v>
      </c>
      <c r="Z398" t="n">
        <v>8</v>
      </c>
      <c r="AA398" t="inlineStr">
        <is>
          <t>В</t>
        </is>
      </c>
      <c r="AB398" t="inlineStr">
        <is>
          <t>В</t>
        </is>
      </c>
      <c r="AC398" t="n">
        <v>8</v>
      </c>
      <c r="AD398" t="n">
        <v>8</v>
      </c>
      <c r="AE398" t="n">
        <v>8</v>
      </c>
      <c r="AF398" t="n">
        <v>8</v>
      </c>
      <c r="AG398" t="n">
        <v>8</v>
      </c>
      <c r="AH398" t="inlineStr">
        <is>
          <t>В</t>
        </is>
      </c>
      <c r="AI398" t="inlineStr">
        <is>
          <t>В</t>
        </is>
      </c>
      <c r="AJ398" t="n">
        <v>8</v>
      </c>
      <c r="AK398" t="n">
        <v>8</v>
      </c>
      <c r="AL398" t="n">
        <v>8</v>
      </c>
      <c r="AM398" s="9">
        <f>COUNT(H398:AL398)</f>
        <v/>
      </c>
      <c r="AO398" s="9">
        <f>COUNTIF(H398:AL398,"О")</f>
        <v/>
      </c>
      <c r="AP398" s="9">
        <f>COUNTIF(H398:AL398,"От")</f>
        <v/>
      </c>
      <c r="AQ398" s="9">
        <f>COUNTIF(H398:AL398,"Б")</f>
        <v/>
      </c>
      <c r="AR398" s="9">
        <f>COUNTIF(H398:AL398,"Н")</f>
        <v/>
      </c>
      <c r="AT398" s="9">
        <f>SUM(H398:AL398)</f>
        <v/>
      </c>
      <c r="AV398" s="9">
        <f>SUM(H398,I398,J398,K398,L398,M398,N398,O398,T398,U398,AA398,AB398,AH398,AI398)</f>
        <v/>
      </c>
    </row>
    <row r="399">
      <c r="A399" s="9" t="n">
        <v>393</v>
      </c>
      <c r="B399" s="9" t="inlineStr">
        <is>
          <t>Кошелева Юлия Александровна</t>
        </is>
      </c>
      <c r="C399" s="9" t="inlineStr">
        <is>
          <t>Общий отдел</t>
        </is>
      </c>
      <c r="D399" s="9" t="inlineStr">
        <is>
          <t>Офис-менеджер</t>
        </is>
      </c>
      <c r="E399" s="9" t="inlineStr">
        <is>
          <t>ИТОГО:</t>
        </is>
      </c>
      <c r="F399" s="9" t="n"/>
      <c r="G399" s="9" t="n"/>
      <c r="H399" s="9" t="n">
        <v>0</v>
      </c>
      <c r="I399" s="9" t="n">
        <v>0</v>
      </c>
      <c r="J399" s="9" t="n">
        <v>0</v>
      </c>
      <c r="K399" s="9" t="n">
        <v>0</v>
      </c>
      <c r="L399" s="9" t="n">
        <v>0</v>
      </c>
      <c r="M399" s="9" t="n">
        <v>0</v>
      </c>
      <c r="N399" s="9" t="n">
        <v>0</v>
      </c>
      <c r="O399" s="9" t="n">
        <v>0</v>
      </c>
      <c r="P399" s="9" t="n">
        <v>8</v>
      </c>
      <c r="Q399" s="9" t="n">
        <v>8</v>
      </c>
      <c r="R399" s="9" t="n">
        <v>8</v>
      </c>
      <c r="S399" s="9" t="n">
        <v>8</v>
      </c>
      <c r="T399" s="9" t="n">
        <v>0</v>
      </c>
      <c r="U399" s="9" t="n">
        <v>0</v>
      </c>
      <c r="V399" s="9" t="n">
        <v>8</v>
      </c>
      <c r="W399" s="9" t="n">
        <v>8</v>
      </c>
      <c r="X399" s="9" t="n">
        <v>8</v>
      </c>
      <c r="Y399" s="9" t="n">
        <v>8</v>
      </c>
      <c r="Z399" s="9" t="n">
        <v>8</v>
      </c>
      <c r="AA399" s="9" t="n">
        <v>0</v>
      </c>
      <c r="AB399" s="9" t="n">
        <v>0</v>
      </c>
      <c r="AC399" s="9" t="n">
        <v>8</v>
      </c>
      <c r="AD399" s="9" t="n">
        <v>8</v>
      </c>
      <c r="AE399" s="9" t="n">
        <v>8</v>
      </c>
      <c r="AF399" s="9" t="n">
        <v>8</v>
      </c>
      <c r="AG399" s="9" t="n">
        <v>8</v>
      </c>
      <c r="AH399" s="9" t="n">
        <v>0</v>
      </c>
      <c r="AI399" s="9" t="n">
        <v>0</v>
      </c>
      <c r="AJ399" s="9" t="n">
        <v>8</v>
      </c>
      <c r="AK399" s="9" t="n">
        <v>8</v>
      </c>
      <c r="AL399" s="9" t="n">
        <v>8</v>
      </c>
      <c r="AM399" s="9">
        <f>COUNT(IF(SUM(H398)&gt;0,1,"FALSE"),IF(SUM(I398)&gt;0,1,"FALSE"),IF(SUM(J398)&gt;0,1,"FALSE"),IF(SUM(K398)&gt;0,1,"FALSE"),IF(SUM(L398)&gt;0,1,"FALSE"),IF(SUM(M398)&gt;0,1,"FALSE"),IF(SUM(N398)&gt;0,1,"FALSE"),IF(SUM(O398)&gt;0,1,"FALSE"),IF(SUM(P398)&gt;0,1,"FALSE"),IF(SUM(Q398)&gt;0,1,"FALSE"),IF(SUM(R398)&gt;0,1,"FALSE"),IF(SUM(S398)&gt;0,1,"FALSE"),IF(SUM(T398)&gt;0,1,"FALSE"),IF(SUM(U398)&gt;0,1,"FALSE"),IF(SUM(V398)&gt;0,1,"FALSE"),IF(SUM(W398)&gt;0,1,"FALSE"),IF(SUM(X398)&gt;0,1,"FALSE"),IF(SUM(Y398)&gt;0,1,"FALSE"),IF(SUM(Z398)&gt;0,1,"FALSE"),IF(SUM(AA398)&gt;0,1,"FALSE"),IF(SUM(AB398)&gt;0,1,"FALSE"),IF(SUM(AC398)&gt;0,1,"FALSE"),IF(SUM(AD398)&gt;0,1,"FALSE"),IF(SUM(AE398)&gt;0,1,"FALSE"),IF(SUM(AF398)&gt;0,1,"FALSE"),IF(SUM(AG398)&gt;0,1,"FALSE"),IF(SUM(AH398)&gt;0,1,"FALSE"),IF(SUM(AI398)&gt;0,1,"FALSE"),IF(SUM(AJ398)&gt;0,1,"FALSE"),IF(SUM(AK398)&gt;0,1,"FALSE"),IF(SUM(AL398)&gt;0,1,"FALSE"))</f>
        <v/>
      </c>
      <c r="AN399" s="9" t="n"/>
      <c r="AO399" s="9">
        <f>MAX(AO398:AO398)</f>
        <v/>
      </c>
      <c r="AP399" s="9">
        <f>MAX(AP398:AP398)</f>
        <v/>
      </c>
      <c r="AQ399" s="9">
        <f>MAX(AQ398:AQ398)</f>
        <v/>
      </c>
      <c r="AR399" s="9">
        <f>MAX(AR398:AR398)</f>
        <v/>
      </c>
      <c r="AS399" s="9">
        <f>SUM(AS398:AS398)</f>
        <v/>
      </c>
      <c r="AT399" s="9">
        <f>SUM(AT398:AT398)</f>
        <v/>
      </c>
      <c r="AU399" s="9">
        <f>SUM(AU398:AU398)</f>
        <v/>
      </c>
      <c r="AV399" s="9">
        <f>SUM(AV398:AV398)</f>
        <v/>
      </c>
      <c r="AW399" s="9">
        <f>SUM(AW398:AW398)</f>
        <v/>
      </c>
    </row>
    <row r="400">
      <c r="A400" t="n">
        <v>394</v>
      </c>
      <c r="B400" t="inlineStr">
        <is>
          <t>Леонов Артем Юрьевич</t>
        </is>
      </c>
      <c r="C400" t="inlineStr">
        <is>
          <t>Отдел материально-технического обеспечения</t>
        </is>
      </c>
      <c r="D400" t="inlineStr">
        <is>
          <t>Начальник отдела</t>
        </is>
      </c>
      <c r="E400" t="inlineStr">
        <is>
          <t>Офис</t>
        </is>
      </c>
      <c r="F400" t="inlineStr">
        <is>
          <t>День</t>
        </is>
      </c>
      <c r="H400" t="inlineStr">
        <is>
          <t>В</t>
        </is>
      </c>
      <c r="I400" t="inlineStr">
        <is>
          <t>В</t>
        </is>
      </c>
      <c r="J400" t="inlineStr">
        <is>
          <t>В</t>
        </is>
      </c>
      <c r="K400" t="inlineStr">
        <is>
          <t>В</t>
        </is>
      </c>
      <c r="L400" t="inlineStr">
        <is>
          <t>В</t>
        </is>
      </c>
      <c r="M400" t="inlineStr">
        <is>
          <t>В</t>
        </is>
      </c>
      <c r="N400" t="inlineStr">
        <is>
          <t>В</t>
        </is>
      </c>
      <c r="O400" t="inlineStr">
        <is>
          <t>В</t>
        </is>
      </c>
      <c r="P400" t="n">
        <v>8</v>
      </c>
      <c r="Q400" t="n">
        <v>8</v>
      </c>
      <c r="R400" t="n">
        <v>8</v>
      </c>
      <c r="S400" t="n">
        <v>8</v>
      </c>
      <c r="T400" t="inlineStr">
        <is>
          <t>В</t>
        </is>
      </c>
      <c r="U400" t="inlineStr">
        <is>
          <t>В</t>
        </is>
      </c>
      <c r="V400" t="n">
        <v>8</v>
      </c>
      <c r="W400" t="n">
        <v>8</v>
      </c>
      <c r="X400" t="n">
        <v>8</v>
      </c>
      <c r="Y400" t="n">
        <v>8</v>
      </c>
      <c r="Z400" t="n">
        <v>8</v>
      </c>
      <c r="AA400" t="inlineStr">
        <is>
          <t>В</t>
        </is>
      </c>
      <c r="AB400" t="inlineStr">
        <is>
          <t>В</t>
        </is>
      </c>
      <c r="AC400" t="n">
        <v>8</v>
      </c>
      <c r="AD400" t="n">
        <v>8</v>
      </c>
      <c r="AE400" t="n">
        <v>8</v>
      </c>
      <c r="AF400" t="n">
        <v>8</v>
      </c>
      <c r="AG400" t="n">
        <v>8</v>
      </c>
      <c r="AH400" t="inlineStr">
        <is>
          <t>В</t>
        </is>
      </c>
      <c r="AI400" t="inlineStr">
        <is>
          <t>В</t>
        </is>
      </c>
      <c r="AJ400" t="n">
        <v>8</v>
      </c>
      <c r="AK400" t="n">
        <v>8</v>
      </c>
      <c r="AL400" t="n">
        <v>8</v>
      </c>
      <c r="AM400" s="9">
        <f>COUNT(H400:AL400)</f>
        <v/>
      </c>
      <c r="AO400" s="9">
        <f>COUNTIF(H400:AL400,"О")</f>
        <v/>
      </c>
      <c r="AP400" s="9">
        <f>COUNTIF(H400:AL400,"От")</f>
        <v/>
      </c>
      <c r="AQ400" s="9">
        <f>COUNTIF(H400:AL400,"Б")</f>
        <v/>
      </c>
      <c r="AR400" s="9">
        <f>COUNTIF(H400:AL400,"Н")</f>
        <v/>
      </c>
      <c r="AT400" s="9">
        <f>SUM(H400:AL400)</f>
        <v/>
      </c>
      <c r="AV400" s="9">
        <f>SUM(H400,I400,J400,K400,L400,M400,N400,O400,T400,U400,AA400,AB400,AH400,AI400)</f>
        <v/>
      </c>
    </row>
    <row r="401">
      <c r="A401" s="9" t="n">
        <v>395</v>
      </c>
      <c r="B401" s="9" t="inlineStr">
        <is>
          <t>Леонов Артем Юрьевич</t>
        </is>
      </c>
      <c r="C401" s="9" t="inlineStr">
        <is>
          <t>Отдел материально-технического обеспечения</t>
        </is>
      </c>
      <c r="D401" s="9" t="inlineStr">
        <is>
          <t>Начальник отдела</t>
        </is>
      </c>
      <c r="E401" s="9" t="inlineStr">
        <is>
          <t>ИТОГО:</t>
        </is>
      </c>
      <c r="F401" s="9" t="n"/>
      <c r="G401" s="9" t="n"/>
      <c r="H401" s="9" t="n">
        <v>0</v>
      </c>
      <c r="I401" s="9" t="n">
        <v>0</v>
      </c>
      <c r="J401" s="9" t="n">
        <v>0</v>
      </c>
      <c r="K401" s="9" t="n">
        <v>0</v>
      </c>
      <c r="L401" s="9" t="n">
        <v>0</v>
      </c>
      <c r="M401" s="9" t="n">
        <v>0</v>
      </c>
      <c r="N401" s="9" t="n">
        <v>0</v>
      </c>
      <c r="O401" s="9" t="n">
        <v>0</v>
      </c>
      <c r="P401" s="9" t="n">
        <v>8</v>
      </c>
      <c r="Q401" s="9" t="n">
        <v>8</v>
      </c>
      <c r="R401" s="9" t="n">
        <v>8</v>
      </c>
      <c r="S401" s="9" t="n">
        <v>8</v>
      </c>
      <c r="T401" s="9" t="n">
        <v>0</v>
      </c>
      <c r="U401" s="9" t="n">
        <v>0</v>
      </c>
      <c r="V401" s="9" t="n">
        <v>8</v>
      </c>
      <c r="W401" s="9" t="n">
        <v>8</v>
      </c>
      <c r="X401" s="9" t="n">
        <v>8</v>
      </c>
      <c r="Y401" s="9" t="n">
        <v>8</v>
      </c>
      <c r="Z401" s="9" t="n">
        <v>8</v>
      </c>
      <c r="AA401" s="9" t="n">
        <v>0</v>
      </c>
      <c r="AB401" s="9" t="n">
        <v>0</v>
      </c>
      <c r="AC401" s="9" t="n">
        <v>8</v>
      </c>
      <c r="AD401" s="9" t="n">
        <v>8</v>
      </c>
      <c r="AE401" s="9" t="n">
        <v>8</v>
      </c>
      <c r="AF401" s="9" t="n">
        <v>8</v>
      </c>
      <c r="AG401" s="9" t="n">
        <v>8</v>
      </c>
      <c r="AH401" s="9" t="n">
        <v>0</v>
      </c>
      <c r="AI401" s="9" t="n">
        <v>0</v>
      </c>
      <c r="AJ401" s="9" t="n">
        <v>8</v>
      </c>
      <c r="AK401" s="9" t="n">
        <v>8</v>
      </c>
      <c r="AL401" s="9" t="n">
        <v>8</v>
      </c>
      <c r="AM401" s="9">
        <f>COUNT(IF(SUM(H400)&gt;0,1,"FALSE"),IF(SUM(I400)&gt;0,1,"FALSE"),IF(SUM(J400)&gt;0,1,"FALSE"),IF(SUM(K400)&gt;0,1,"FALSE"),IF(SUM(L400)&gt;0,1,"FALSE"),IF(SUM(M400)&gt;0,1,"FALSE"),IF(SUM(N400)&gt;0,1,"FALSE"),IF(SUM(O400)&gt;0,1,"FALSE"),IF(SUM(P400)&gt;0,1,"FALSE"),IF(SUM(Q400)&gt;0,1,"FALSE"),IF(SUM(R400)&gt;0,1,"FALSE"),IF(SUM(S400)&gt;0,1,"FALSE"),IF(SUM(T400)&gt;0,1,"FALSE"),IF(SUM(U400)&gt;0,1,"FALSE"),IF(SUM(V400)&gt;0,1,"FALSE"),IF(SUM(W400)&gt;0,1,"FALSE"),IF(SUM(X400)&gt;0,1,"FALSE"),IF(SUM(Y400)&gt;0,1,"FALSE"),IF(SUM(Z400)&gt;0,1,"FALSE"),IF(SUM(AA400)&gt;0,1,"FALSE"),IF(SUM(AB400)&gt;0,1,"FALSE"),IF(SUM(AC400)&gt;0,1,"FALSE"),IF(SUM(AD400)&gt;0,1,"FALSE"),IF(SUM(AE400)&gt;0,1,"FALSE"),IF(SUM(AF400)&gt;0,1,"FALSE"),IF(SUM(AG400)&gt;0,1,"FALSE"),IF(SUM(AH400)&gt;0,1,"FALSE"),IF(SUM(AI400)&gt;0,1,"FALSE"),IF(SUM(AJ400)&gt;0,1,"FALSE"),IF(SUM(AK400)&gt;0,1,"FALSE"),IF(SUM(AL400)&gt;0,1,"FALSE"))</f>
        <v/>
      </c>
      <c r="AN401" s="9" t="n"/>
      <c r="AO401" s="9">
        <f>MAX(AO400:AO400)</f>
        <v/>
      </c>
      <c r="AP401" s="9">
        <f>MAX(AP400:AP400)</f>
        <v/>
      </c>
      <c r="AQ401" s="9">
        <f>MAX(AQ400:AQ400)</f>
        <v/>
      </c>
      <c r="AR401" s="9">
        <f>MAX(AR400:AR400)</f>
        <v/>
      </c>
      <c r="AS401" s="9">
        <f>SUM(AS400:AS400)</f>
        <v/>
      </c>
      <c r="AT401" s="9">
        <f>SUM(AT400:AT400)</f>
        <v/>
      </c>
      <c r="AU401" s="9">
        <f>SUM(AU400:AU400)</f>
        <v/>
      </c>
      <c r="AV401" s="9">
        <f>SUM(AV400:AV400)</f>
        <v/>
      </c>
      <c r="AW401" s="9">
        <f>SUM(AW400:AW400)</f>
        <v/>
      </c>
    </row>
    <row r="402">
      <c r="A402" t="n">
        <v>396</v>
      </c>
      <c r="B402" t="inlineStr">
        <is>
          <t>Алиев Ренат Сергеевич</t>
        </is>
      </c>
      <c r="C402" t="inlineStr">
        <is>
          <t>Отдел технической поддержки</t>
        </is>
      </c>
      <c r="D402" t="inlineStr">
        <is>
          <t>Специалист технической поддержки</t>
        </is>
      </c>
      <c r="E402" t="inlineStr">
        <is>
          <t>Офис</t>
        </is>
      </c>
      <c r="F402" t="inlineStr">
        <is>
          <t>День</t>
        </is>
      </c>
      <c r="H402" t="n">
        <v>12</v>
      </c>
      <c r="P402" t="n">
        <v>12</v>
      </c>
      <c r="S402" t="n">
        <v>12</v>
      </c>
      <c r="T402" t="n">
        <v>12</v>
      </c>
      <c r="Z402" t="n">
        <v>12</v>
      </c>
      <c r="AM402" s="9">
        <f>COUNT(H402:AL402)</f>
        <v/>
      </c>
      <c r="AO402" s="9">
        <f>COUNTIF(H402:AL402,"О")</f>
        <v/>
      </c>
      <c r="AP402" s="9">
        <f>COUNTIF(H402:AL402,"От")</f>
        <v/>
      </c>
      <c r="AQ402" s="9">
        <f>COUNTIF(H402:AL402,"Б")</f>
        <v/>
      </c>
      <c r="AR402" s="9">
        <f>COUNTIF(H402:AL402,"Н")</f>
        <v/>
      </c>
      <c r="AT402" s="9">
        <f>SUM(H402:AL402)</f>
        <v/>
      </c>
      <c r="AV402" s="9">
        <f>SUM(H402,I402,J402,K402,L402,M402,N402,O402,T402,U402,AA402,AB402,AH402,AI402)</f>
        <v/>
      </c>
    </row>
    <row r="403">
      <c r="A403" t="n">
        <v>397</v>
      </c>
      <c r="B403" t="inlineStr">
        <is>
          <t>Алиев Ренат Сергеевич</t>
        </is>
      </c>
      <c r="C403" t="inlineStr">
        <is>
          <t>Отдел технической поддержки</t>
        </is>
      </c>
      <c r="D403" t="inlineStr">
        <is>
          <t>Специалист технической поддержки</t>
        </is>
      </c>
      <c r="E403" t="inlineStr">
        <is>
          <t>Офис</t>
        </is>
      </c>
      <c r="F403" t="inlineStr">
        <is>
          <t>Ночь</t>
        </is>
      </c>
      <c r="K403" t="n">
        <v>12</v>
      </c>
      <c r="L403" t="n">
        <v>12</v>
      </c>
      <c r="AB403" t="n">
        <v>12</v>
      </c>
      <c r="AE403" t="n">
        <v>12</v>
      </c>
      <c r="AF403" t="n">
        <v>12</v>
      </c>
      <c r="AI403" t="n">
        <v>12</v>
      </c>
      <c r="AJ403" t="n">
        <v>12</v>
      </c>
      <c r="AN403" s="9">
        <f>COUNT(H403:AL403)</f>
        <v/>
      </c>
      <c r="AO403" s="9">
        <f>COUNTIF(H403:AL403,"О")</f>
        <v/>
      </c>
      <c r="AP403" s="9">
        <f>COUNTIF(H403:AL403,"От")</f>
        <v/>
      </c>
      <c r="AQ403" s="9">
        <f>COUNTIF(H403:AL403,"Б")</f>
        <v/>
      </c>
      <c r="AR403" s="9">
        <f>COUNTIF(H403:AL403,"Н")</f>
        <v/>
      </c>
      <c r="AU403" s="9">
        <f>SUM(H403:AL403)</f>
        <v/>
      </c>
      <c r="AW403" s="9">
        <f>SUM(H403,I403,J403,K403,L403,M403,N403,O403,T403,U403,AA403,AB403,AH403,AI403)</f>
        <v/>
      </c>
    </row>
    <row r="404">
      <c r="A404" s="9" t="n">
        <v>398</v>
      </c>
      <c r="B404" s="9" t="inlineStr">
        <is>
          <t>Алиев Ренат Сергеевич</t>
        </is>
      </c>
      <c r="C404" s="9" t="inlineStr">
        <is>
          <t>Отдел технической поддержки</t>
        </is>
      </c>
      <c r="D404" s="9" t="inlineStr">
        <is>
          <t>Специалист технической поддержки</t>
        </is>
      </c>
      <c r="E404" s="9" t="inlineStr">
        <is>
          <t>ИТОГО:</t>
        </is>
      </c>
      <c r="F404" s="9" t="n"/>
      <c r="G404" s="9" t="n"/>
      <c r="H404" s="9" t="n">
        <v>12</v>
      </c>
      <c r="I404" s="9" t="n"/>
      <c r="J404" s="9" t="n"/>
      <c r="K404" s="9" t="n">
        <v>12</v>
      </c>
      <c r="L404" s="9" t="n">
        <v>12</v>
      </c>
      <c r="M404" s="9" t="n"/>
      <c r="N404" s="9" t="n"/>
      <c r="O404" s="9" t="n"/>
      <c r="P404" s="9" t="n">
        <v>12</v>
      </c>
      <c r="Q404" s="9" t="n"/>
      <c r="R404" s="9" t="n"/>
      <c r="S404" s="9" t="n">
        <v>12</v>
      </c>
      <c r="T404" s="9" t="n">
        <v>12</v>
      </c>
      <c r="U404" s="9" t="n"/>
      <c r="V404" s="9" t="n"/>
      <c r="W404" s="9" t="n"/>
      <c r="X404" s="9" t="n"/>
      <c r="Y404" s="9" t="n"/>
      <c r="Z404" s="9" t="n">
        <v>12</v>
      </c>
      <c r="AA404" s="9" t="n"/>
      <c r="AB404" s="9" t="n">
        <v>12</v>
      </c>
      <c r="AC404" s="9" t="n"/>
      <c r="AD404" s="9" t="n"/>
      <c r="AE404" s="9" t="n">
        <v>12</v>
      </c>
      <c r="AF404" s="9" t="n">
        <v>12</v>
      </c>
      <c r="AG404" s="9" t="n"/>
      <c r="AH404" s="9" t="n"/>
      <c r="AI404" s="9" t="n">
        <v>12</v>
      </c>
      <c r="AJ404" s="9" t="n">
        <v>12</v>
      </c>
      <c r="AK404" s="9" t="n"/>
      <c r="AL404" s="9" t="n"/>
      <c r="AM404" s="9">
        <f>COUNT(IF(SUM(H402)&gt;0,1,"FALSE"),IF(SUM(P402)&gt;0,1,"FALSE"),IF(SUM(S402)&gt;0,1,"FALSE"),IF(SUM(T402)&gt;0,1,"FALSE"),IF(SUM(Z402)&gt;0,1,"FALSE"))</f>
        <v/>
      </c>
      <c r="AN404" s="9">
        <f>COUNT(IF(SUM(K403)&gt;0,1,"FALSE"),IF(SUM(L403)&gt;0,1,"FALSE"),IF(SUM(AB403)&gt;0,1,"FALSE"),IF(SUM(AE403)&gt;0,1,"FALSE"),IF(SUM(AF403)&gt;0,1,"FALSE"),IF(SUM(AI403)&gt;0,1,"FALSE"),IF(SUM(AJ403)&gt;0,1,"FALSE"))</f>
        <v/>
      </c>
      <c r="AO404" s="9">
        <f>MAX(AO402:AO403)</f>
        <v/>
      </c>
      <c r="AP404" s="9">
        <f>MAX(AP402:AP403)</f>
        <v/>
      </c>
      <c r="AQ404" s="9">
        <f>MAX(AQ402:AQ403)</f>
        <v/>
      </c>
      <c r="AR404" s="9">
        <f>MAX(AR402:AR403)</f>
        <v/>
      </c>
      <c r="AS404" s="9">
        <f>SUM(AS402:AS403)</f>
        <v/>
      </c>
      <c r="AT404" s="9">
        <f>SUM(AT402:AT403)</f>
        <v/>
      </c>
      <c r="AU404" s="9">
        <f>SUM(AU402:AU403)</f>
        <v/>
      </c>
      <c r="AV404" s="9">
        <f>SUM(AV402:AV403)</f>
        <v/>
      </c>
      <c r="AW404" s="9">
        <f>SUM(AW402:AW403)</f>
        <v/>
      </c>
    </row>
    <row r="405">
      <c r="A405" t="n">
        <v>399</v>
      </c>
      <c r="B405" t="inlineStr">
        <is>
          <t>Андреев Баир Николаевич</t>
        </is>
      </c>
      <c r="C405" t="inlineStr">
        <is>
          <t>Отдел технической поддержки</t>
        </is>
      </c>
      <c r="D405" t="inlineStr">
        <is>
          <t>Администратор</t>
        </is>
      </c>
      <c r="E405" t="inlineStr">
        <is>
          <t>Общехозяйственный</t>
        </is>
      </c>
      <c r="F405" t="inlineStr">
        <is>
          <t>День</t>
        </is>
      </c>
      <c r="H405" t="inlineStr">
        <is>
          <t>В</t>
        </is>
      </c>
      <c r="I405" t="inlineStr">
        <is>
          <t>В</t>
        </is>
      </c>
      <c r="J405" t="inlineStr">
        <is>
          <t>В</t>
        </is>
      </c>
      <c r="K405" t="inlineStr">
        <is>
          <t>В</t>
        </is>
      </c>
      <c r="L405" t="inlineStr">
        <is>
          <t>В</t>
        </is>
      </c>
      <c r="M405" t="inlineStr">
        <is>
          <t>В</t>
        </is>
      </c>
      <c r="N405" t="inlineStr">
        <is>
          <t>В</t>
        </is>
      </c>
      <c r="O405" t="inlineStr">
        <is>
          <t>В</t>
        </is>
      </c>
      <c r="T405" t="inlineStr">
        <is>
          <t>В</t>
        </is>
      </c>
      <c r="U405" t="inlineStr">
        <is>
          <t>В</t>
        </is>
      </c>
      <c r="AA405" t="inlineStr">
        <is>
          <t>В</t>
        </is>
      </c>
      <c r="AB405" t="inlineStr">
        <is>
          <t>В</t>
        </is>
      </c>
      <c r="AH405" t="inlineStr">
        <is>
          <t>В</t>
        </is>
      </c>
      <c r="AI405" t="inlineStr">
        <is>
          <t>В</t>
        </is>
      </c>
      <c r="AM405" s="9">
        <f>COUNT(H405:AL405)</f>
        <v/>
      </c>
      <c r="AO405" s="9">
        <f>COUNTIF(H405:AL405,"О")</f>
        <v/>
      </c>
      <c r="AP405" s="9">
        <f>COUNTIF(H405:AL405,"От")</f>
        <v/>
      </c>
      <c r="AQ405" s="9">
        <f>COUNTIF(H405:AL405,"Б")</f>
        <v/>
      </c>
      <c r="AR405" s="9">
        <f>COUNTIF(H405:AL405,"Н")</f>
        <v/>
      </c>
      <c r="AT405" s="9">
        <f>SUM(H405:AL405)</f>
        <v/>
      </c>
      <c r="AV405" s="9">
        <f>SUM(H405,I405,J405,K405,L405,M405,N405,O405,T405,U405,AA405,AB405,AH405,AI405)</f>
        <v/>
      </c>
    </row>
    <row r="406" ht="15.75" customHeight="1" s="1">
      <c r="A406" t="n">
        <v>400</v>
      </c>
      <c r="B406" t="inlineStr">
        <is>
          <t>Андреев Баир Николаевич</t>
        </is>
      </c>
      <c r="C406" t="inlineStr">
        <is>
          <t>Отдел технической поддержки</t>
        </is>
      </c>
      <c r="D406" t="inlineStr">
        <is>
          <t>Администратор</t>
        </is>
      </c>
      <c r="E406" t="inlineStr">
        <is>
          <t>Контракт № 512 - ГКУ НСО ТУАД</t>
        </is>
      </c>
      <c r="F406" t="inlineStr">
        <is>
          <t>День</t>
        </is>
      </c>
      <c r="R406" s="11" t="n">
        <v>0.77467</v>
      </c>
      <c r="V406" s="11" t="n">
        <v>0.53631</v>
      </c>
      <c r="AM406" s="9">
        <f>COUNT(H406:AL406)</f>
        <v/>
      </c>
      <c r="AT406" s="9">
        <f>SUM(H406:AL406)</f>
        <v/>
      </c>
      <c r="AV406" s="9">
        <f>SUM(H406,I406,J406,K406,L406,M406,N406,O406,T406,U406,AA406,AB406,AH406,AI406)</f>
        <v/>
      </c>
    </row>
    <row r="407">
      <c r="A407" t="n">
        <v>401</v>
      </c>
      <c r="B407" t="inlineStr">
        <is>
          <t>Андреев Баир Николаевич</t>
        </is>
      </c>
      <c r="C407" t="inlineStr">
        <is>
          <t>Отдел технической поддержки</t>
        </is>
      </c>
      <c r="D407" t="inlineStr">
        <is>
          <t>Администратор</t>
        </is>
      </c>
      <c r="E407" t="inlineStr">
        <is>
          <t>Контракт № 494 - КГКУ «Алтайавтодор»</t>
        </is>
      </c>
      <c r="F407" t="inlineStr">
        <is>
          <t>День</t>
        </is>
      </c>
      <c r="AM407" s="9">
        <f>COUNT(H407:AL407)</f>
        <v/>
      </c>
      <c r="AT407" s="9">
        <f>SUM(H407:AL407)</f>
        <v/>
      </c>
      <c r="AV407" s="9">
        <f>SUM(H407,I407,J407,K407,L407,M407,N407,O407,T407,U407,AA407,AB407,AH407,AI407)</f>
        <v/>
      </c>
    </row>
    <row r="408">
      <c r="A408" t="n">
        <v>402</v>
      </c>
      <c r="B408" t="inlineStr">
        <is>
          <t>Андреев Баир Николаевич</t>
        </is>
      </c>
      <c r="C408" t="inlineStr">
        <is>
          <t>Отдел технической поддержки</t>
        </is>
      </c>
      <c r="D408" t="inlineStr">
        <is>
          <t>Администратор</t>
        </is>
      </c>
      <c r="E408" t="inlineStr">
        <is>
          <t>Контракт № 545 - ГКУ НСО ТУАД/АПВГК - Тогучин - Карпысак</t>
        </is>
      </c>
      <c r="F408" t="inlineStr">
        <is>
          <t>День</t>
        </is>
      </c>
      <c r="AM408" s="9">
        <f>COUNT(H408:AL408)</f>
        <v/>
      </c>
      <c r="AT408" s="9">
        <f>SUM(H408:AL408)</f>
        <v/>
      </c>
      <c r="AV408" s="9">
        <f>SUM(H408,I408,J408,K408,L408,M408,N408,O408,T408,U408,AA408,AB408,AH408,AI408)</f>
        <v/>
      </c>
    </row>
    <row r="409">
      <c r="A409" t="n">
        <v>403</v>
      </c>
      <c r="B409" t="inlineStr">
        <is>
          <t>Андреев Баир Николаевич</t>
        </is>
      </c>
      <c r="C409" t="inlineStr">
        <is>
          <t>Отдел технической поддержки</t>
        </is>
      </c>
      <c r="D409" t="inlineStr">
        <is>
          <t>Администратор</t>
        </is>
      </c>
      <c r="E409" t="inlineStr">
        <is>
          <t>Контракт № 501 - КУ РК Управтодор РК</t>
        </is>
      </c>
      <c r="F409" t="inlineStr">
        <is>
          <t>День</t>
        </is>
      </c>
      <c r="AM409" s="9">
        <f>COUNT(H409:AL409)</f>
        <v/>
      </c>
      <c r="AT409" s="9">
        <f>SUM(H409:AL409)</f>
        <v/>
      </c>
      <c r="AV409" s="9">
        <f>SUM(H409,I409,J409,K409,L409,M409,N409,O409,T409,U409,AA409,AB409,AH409,AI409)</f>
        <v/>
      </c>
    </row>
    <row r="410" ht="15.75" customHeight="1" s="1">
      <c r="A410" t="n">
        <v>404</v>
      </c>
      <c r="B410" t="inlineStr">
        <is>
          <t>Андреев Баир Николаевич</t>
        </is>
      </c>
      <c r="C410" t="inlineStr">
        <is>
          <t>Отдел технической поддержки</t>
        </is>
      </c>
      <c r="D410" t="inlineStr">
        <is>
          <t>Администратор</t>
        </is>
      </c>
      <c r="E410" t="inlineStr">
        <is>
          <t>Контракт № 600 - ГКУ Бурятрегионавтодор</t>
        </is>
      </c>
      <c r="F410" t="inlineStr">
        <is>
          <t>День</t>
        </is>
      </c>
      <c r="P410" s="11" t="n">
        <v>3.08955</v>
      </c>
      <c r="Q410" s="11" t="n">
        <v>3.12088</v>
      </c>
      <c r="R410" s="11" t="n">
        <v>3.23277</v>
      </c>
      <c r="S410" s="11" t="n">
        <v>4</v>
      </c>
      <c r="V410" s="11" t="n">
        <v>3.73929</v>
      </c>
      <c r="W410" s="11" t="n">
        <v>4</v>
      </c>
      <c r="X410" s="11" t="n">
        <v>6.39405</v>
      </c>
      <c r="Y410" s="11" t="n">
        <v>7.9558</v>
      </c>
      <c r="Z410" s="11" t="n">
        <v>5.14286</v>
      </c>
      <c r="AC410" s="11" t="n">
        <v>5.13011</v>
      </c>
      <c r="AD410" s="11" t="n">
        <v>3.25773</v>
      </c>
      <c r="AE410" s="11" t="n">
        <v>4.72862</v>
      </c>
      <c r="AF410" s="11" t="n">
        <v>4.51471</v>
      </c>
      <c r="AG410" s="11" t="n">
        <v>5.33333</v>
      </c>
      <c r="AJ410" s="11" t="n">
        <v>5.33333</v>
      </c>
      <c r="AK410" s="11" t="n">
        <v>3.41232</v>
      </c>
      <c r="AL410" s="11" t="n">
        <v>5.33333</v>
      </c>
      <c r="AM410" s="9">
        <f>COUNT(H410:AL410)</f>
        <v/>
      </c>
      <c r="AT410" s="9">
        <f>SUM(H410:AL410)</f>
        <v/>
      </c>
      <c r="AV410" s="9">
        <f>SUM(H410,I410,J410,K410,L410,M410,N410,O410,T410,U410,AA410,AB410,AH410,AI410)</f>
        <v/>
      </c>
    </row>
    <row r="411" ht="15.75" customHeight="1" s="1">
      <c r="A411" t="n">
        <v>405</v>
      </c>
      <c r="B411" t="inlineStr">
        <is>
          <t>Андреев Баир Николаевич</t>
        </is>
      </c>
      <c r="C411" t="inlineStr">
        <is>
          <t>Отдел технической поддержки</t>
        </is>
      </c>
      <c r="D411" t="inlineStr">
        <is>
          <t>Администратор</t>
        </is>
      </c>
      <c r="E411" t="inlineStr">
        <is>
          <t>Контракт № 581 - ИТБ/ ОБЩЕСТВО С ОГРАНИЧЕННОЙ ОТВЕТСТВЕННОСТЬЮ ИНЖЕНЕРНЫЕ ТЕХНОЛОГИИ БЕЗОПАСНОСТИ</t>
        </is>
      </c>
      <c r="F411" t="inlineStr">
        <is>
          <t>День</t>
        </is>
      </c>
      <c r="P411" s="11" t="n">
        <v>1.53731</v>
      </c>
      <c r="Q411" s="11" t="n">
        <v>1.55311</v>
      </c>
      <c r="R411" s="11" t="n">
        <v>1.60894</v>
      </c>
      <c r="S411" s="11" t="n">
        <v>2</v>
      </c>
      <c r="V411" s="11" t="n">
        <v>1.8622</v>
      </c>
      <c r="W411" s="11" t="n">
        <v>2</v>
      </c>
      <c r="X411" s="11" t="n">
        <v>0.31227</v>
      </c>
      <c r="AM411" s="9">
        <f>COUNT(H411:AL411)</f>
        <v/>
      </c>
      <c r="AT411" s="9">
        <f>SUM(H411:AL411)</f>
        <v/>
      </c>
      <c r="AV411" s="9">
        <f>SUM(H411,I411,J411,K411,L411,M411,N411,O411,T411,U411,AA411,AB411,AH411,AI411)</f>
        <v/>
      </c>
    </row>
    <row r="412" ht="15.75" customHeight="1" s="1">
      <c r="A412" t="n">
        <v>406</v>
      </c>
      <c r="B412" t="inlineStr">
        <is>
          <t>Андреев Баир Николаевич</t>
        </is>
      </c>
      <c r="C412" t="inlineStr">
        <is>
          <t>Отдел технической поддержки</t>
        </is>
      </c>
      <c r="D412" t="inlineStr">
        <is>
          <t>Администратор</t>
        </is>
      </c>
      <c r="E412" t="inlineStr">
        <is>
          <t>Контракт № 543 - ООО Техно-СЕРВИС</t>
        </is>
      </c>
      <c r="F412" t="inlineStr">
        <is>
          <t>День</t>
        </is>
      </c>
      <c r="P412" s="11" t="n">
        <v>1.53731</v>
      </c>
      <c r="Q412" s="11" t="n">
        <v>1.55311</v>
      </c>
      <c r="R412" s="11" t="n">
        <v>0.77467</v>
      </c>
      <c r="AM412" s="9">
        <f>COUNT(H412:AL412)</f>
        <v/>
      </c>
      <c r="AT412" s="9">
        <f>SUM(H412:AL412)</f>
        <v/>
      </c>
      <c r="AV412" s="9">
        <f>SUM(H412,I412,J412,K412,L412,M412,N412,O412,T412,U412,AA412,AB412,AH412,AI412)</f>
        <v/>
      </c>
    </row>
    <row r="413" ht="15.75" customHeight="1" s="1">
      <c r="A413" t="n">
        <v>407</v>
      </c>
      <c r="B413" t="inlineStr">
        <is>
          <t>Андреев Баир Николаевич</t>
        </is>
      </c>
      <c r="C413" t="inlineStr">
        <is>
          <t>Отдел технической поддержки</t>
        </is>
      </c>
      <c r="D413" t="inlineStr">
        <is>
          <t>Администратор</t>
        </is>
      </c>
      <c r="E413" t="inlineStr">
        <is>
          <t>Контракт № 617 - КУ РК Управтодор РК</t>
        </is>
      </c>
      <c r="F413" t="inlineStr">
        <is>
          <t>День</t>
        </is>
      </c>
      <c r="P413" s="11" t="n">
        <v>1.68657</v>
      </c>
      <c r="Q413" s="11" t="n">
        <v>1.55311</v>
      </c>
      <c r="R413" s="11" t="n">
        <v>1.60894</v>
      </c>
      <c r="S413" s="11" t="n">
        <v>2</v>
      </c>
      <c r="V413" s="11" t="n">
        <v>1.8622</v>
      </c>
      <c r="W413" s="11" t="n">
        <v>2</v>
      </c>
      <c r="X413" s="11" t="n">
        <v>1.26394</v>
      </c>
      <c r="Z413" s="11" t="n">
        <v>2.85714</v>
      </c>
      <c r="AC413" s="11" t="n">
        <v>2.55762</v>
      </c>
      <c r="AD413" s="11" t="n">
        <v>1.62199</v>
      </c>
      <c r="AE413" s="11" t="n">
        <v>0.90706</v>
      </c>
      <c r="AM413" s="9">
        <f>COUNT(H413:AL413)</f>
        <v/>
      </c>
      <c r="AT413" s="9">
        <f>SUM(H413:AL413)</f>
        <v/>
      </c>
      <c r="AV413" s="9">
        <f>SUM(H413,I413,J413,K413,L413,M413,N413,O413,T413,U413,AA413,AB413,AH413,AI413)</f>
        <v/>
      </c>
    </row>
    <row r="414" ht="15.75" customHeight="1" s="1">
      <c r="A414" t="n">
        <v>408</v>
      </c>
      <c r="B414" t="inlineStr">
        <is>
          <t>Андреев Баир Николаевич</t>
        </is>
      </c>
      <c r="C414" t="inlineStr">
        <is>
          <t>Отдел технической поддержки</t>
        </is>
      </c>
      <c r="D414" t="inlineStr">
        <is>
          <t>Администратор</t>
        </is>
      </c>
      <c r="E414" t="inlineStr">
        <is>
          <t>Контракт № 580 - ОГКУ «Томскавтодор»</t>
        </is>
      </c>
      <c r="F414" t="inlineStr">
        <is>
          <t>День</t>
        </is>
      </c>
      <c r="P414" s="11" t="n">
        <v>0.14925</v>
      </c>
      <c r="AM414" s="9">
        <f>COUNT(H414:AL414)</f>
        <v/>
      </c>
      <c r="AT414" s="9">
        <f>SUM(H414:AL414)</f>
        <v/>
      </c>
      <c r="AV414" s="9">
        <f>SUM(H414,I414,J414,K414,L414,M414,N414,O414,T414,U414,AA414,AB414,AH414,AI414)</f>
        <v/>
      </c>
    </row>
    <row r="415" ht="15.75" customHeight="1" s="1">
      <c r="A415" t="n">
        <v>409</v>
      </c>
      <c r="B415" t="inlineStr">
        <is>
          <t>Андреев Баир Николаевич</t>
        </is>
      </c>
      <c r="C415" t="inlineStr">
        <is>
          <t>Отдел технической поддержки</t>
        </is>
      </c>
      <c r="D415" t="inlineStr">
        <is>
          <t>Администратор</t>
        </is>
      </c>
      <c r="E415" t="inlineStr">
        <is>
          <t>Контракт № 622 - ГКУ СО  Управление дорог</t>
        </is>
      </c>
      <c r="F415" t="inlineStr">
        <is>
          <t>День</t>
        </is>
      </c>
      <c r="Q415" s="11" t="n">
        <v>0.21978</v>
      </c>
      <c r="AD415" s="11" t="n">
        <v>0.89347</v>
      </c>
      <c r="AE415" s="11" t="n">
        <v>2.36431</v>
      </c>
      <c r="AF415" s="11" t="n">
        <v>2.25</v>
      </c>
      <c r="AG415" s="11" t="n"/>
      <c r="AM415" s="9">
        <f>COUNT(H415:AL415)</f>
        <v/>
      </c>
      <c r="AT415" s="9">
        <f>SUM(H415:AL415)</f>
        <v/>
      </c>
      <c r="AV415" s="9">
        <f>SUM(H415,I415,J415,K415,L415,M415,N415,O415,T415,U415,AA415,AB415,AH415,AI415)</f>
        <v/>
      </c>
    </row>
    <row r="416" ht="15.75" customHeight="1" s="1">
      <c r="A416" t="n">
        <v>410</v>
      </c>
      <c r="B416" t="inlineStr">
        <is>
          <t>Андреев Баир Николаевич</t>
        </is>
      </c>
      <c r="C416" t="inlineStr">
        <is>
          <t>Отдел технической поддержки</t>
        </is>
      </c>
      <c r="D416" t="inlineStr">
        <is>
          <t>Администратор</t>
        </is>
      </c>
      <c r="E416" t="inlineStr">
        <is>
          <t>Контракт № 626 - ТЕХНО-СЕРВИС</t>
        </is>
      </c>
      <c r="F416" t="inlineStr">
        <is>
          <t>День</t>
        </is>
      </c>
      <c r="X416" s="11" t="n">
        <v>0.02974</v>
      </c>
      <c r="Y416" s="11" t="n">
        <v>0.0442</v>
      </c>
      <c r="AF416" s="11" t="n">
        <v>0.07353</v>
      </c>
      <c r="AK416" s="11" t="n">
        <v>2.88152</v>
      </c>
      <c r="AL416" s="11" t="n"/>
      <c r="AM416" s="9">
        <f>COUNT(H416:AL416)</f>
        <v/>
      </c>
      <c r="AT416" s="9">
        <f>SUM(H416:AL416)</f>
        <v/>
      </c>
      <c r="AV416" s="9">
        <f>SUM(H416,I416,J416,K416,L416,M416,N416,O416,T416,U416,AA416,AB416,AH416,AI416)</f>
        <v/>
      </c>
    </row>
    <row r="417" ht="15.75" customHeight="1" s="1">
      <c r="A417" t="n">
        <v>411</v>
      </c>
      <c r="B417" t="inlineStr">
        <is>
          <t>Андреев Баир Николаевич</t>
        </is>
      </c>
      <c r="C417" t="inlineStr">
        <is>
          <t>Отдел технической поддержки</t>
        </is>
      </c>
      <c r="D417" t="inlineStr">
        <is>
          <t>Администратор</t>
        </is>
      </c>
      <c r="E417" t="inlineStr">
        <is>
          <t xml:space="preserve">Контракт № 546 - Новосибдорстрой </t>
        </is>
      </c>
      <c r="F417" t="inlineStr">
        <is>
          <t>День</t>
        </is>
      </c>
      <c r="AC417" s="11" t="n">
        <v>0.31227</v>
      </c>
      <c r="AD417" s="11" t="n">
        <v>2.2268</v>
      </c>
      <c r="AM417" s="9">
        <f>COUNT(H417:AL417)</f>
        <v/>
      </c>
      <c r="AT417" s="9">
        <f>SUM(H417:AL417)</f>
        <v/>
      </c>
      <c r="AV417" s="9">
        <f>SUM(H417,I417,J417,K417,L417,M417,N417,O417,T417,U417,AA417,AB417,AH417,AI417)</f>
        <v/>
      </c>
    </row>
    <row r="418" ht="15.75" customHeight="1" s="1">
      <c r="A418" t="n">
        <v>412</v>
      </c>
      <c r="B418" t="inlineStr">
        <is>
          <t>Андреев Баир Николаевич</t>
        </is>
      </c>
      <c r="C418" t="inlineStr">
        <is>
          <t>Отдел технической поддержки</t>
        </is>
      </c>
      <c r="D418" t="inlineStr">
        <is>
          <t>Администратор</t>
        </is>
      </c>
      <c r="E418" t="inlineStr">
        <is>
          <t>Контракт № 621 - Томскавтодор</t>
        </is>
      </c>
      <c r="F418" t="inlineStr">
        <is>
          <t>День</t>
        </is>
      </c>
      <c r="AD418" s="11" t="n"/>
      <c r="AM418" s="9">
        <f>COUNT(H418:AL418)</f>
        <v/>
      </c>
      <c r="AT418" s="9">
        <f>SUM(H418:AL418)</f>
        <v/>
      </c>
      <c r="AV418" s="9">
        <f>SUM(H418,I418,J418,K418,L418,M418,N418,O418,T418,U418,AA418,AB418,AH418,AI418)</f>
        <v/>
      </c>
    </row>
    <row r="419" ht="15.75" customHeight="1" s="1">
      <c r="A419" t="n">
        <v>413</v>
      </c>
      <c r="B419" t="inlineStr">
        <is>
          <t>Андреев Баир Николаевич</t>
        </is>
      </c>
      <c r="C419" t="inlineStr">
        <is>
          <t>Отдел технической поддержки</t>
        </is>
      </c>
      <c r="D419" t="inlineStr">
        <is>
          <t>Администратор</t>
        </is>
      </c>
      <c r="E419" t="inlineStr">
        <is>
          <t>Контракт № 632 - ГКУ НСО ТУАД</t>
        </is>
      </c>
      <c r="F419" t="inlineStr">
        <is>
          <t>День</t>
        </is>
      </c>
      <c r="AE419" s="11" t="n"/>
      <c r="AF419" s="11" t="n">
        <v>1.16176</v>
      </c>
      <c r="AG419" s="11" t="n">
        <v>2.66667</v>
      </c>
      <c r="AJ419" s="11" t="n">
        <v>2.66667</v>
      </c>
      <c r="AK419" s="11" t="n">
        <v>1.70616</v>
      </c>
      <c r="AL419" s="11" t="n">
        <v>2.66667</v>
      </c>
      <c r="AM419" s="9">
        <f>COUNT(H419:AL419)</f>
        <v/>
      </c>
      <c r="AT419" s="9">
        <f>SUM(H419:AL419)</f>
        <v/>
      </c>
      <c r="AV419" s="9">
        <f>SUM(H419,I419,J419,K419,L419,M419,N419,O419,T419,U419,AA419,AB419,AH419,AI419)</f>
        <v/>
      </c>
    </row>
    <row r="420" ht="15.75" customHeight="1" s="1">
      <c r="A420" t="n">
        <v>414</v>
      </c>
      <c r="B420" t="inlineStr">
        <is>
          <t>Андреев Баир Николаевич</t>
        </is>
      </c>
      <c r="C420" t="inlineStr">
        <is>
          <t>Отдел технической поддержки</t>
        </is>
      </c>
      <c r="D420" t="inlineStr">
        <is>
          <t>Администратор</t>
        </is>
      </c>
      <c r="E420" t="inlineStr">
        <is>
          <t>Офис</t>
        </is>
      </c>
      <c r="F420" t="inlineStr">
        <is>
          <t>День</t>
        </is>
      </c>
      <c r="H420" s="11" t="n">
        <v>9</v>
      </c>
      <c r="I420" s="11" t="n">
        <v>9</v>
      </c>
      <c r="AM420" s="9">
        <f>COUNT(H420:AL420)</f>
        <v/>
      </c>
      <c r="AT420" s="9">
        <f>SUM(H420:AL420)</f>
        <v/>
      </c>
      <c r="AV420" s="9">
        <f>SUM(H420,I420,J420,K420,L420,M420,N420,O420,T420,U420,AA420,AB420,AH420,AI420)</f>
        <v/>
      </c>
    </row>
    <row r="421">
      <c r="A421" s="9" t="n">
        <v>415</v>
      </c>
      <c r="B421" s="9" t="inlineStr">
        <is>
          <t>Андреев Баир Николаевич</t>
        </is>
      </c>
      <c r="C421" s="9" t="inlineStr">
        <is>
          <t>Отдел технической поддержки</t>
        </is>
      </c>
      <c r="D421" s="9" t="inlineStr">
        <is>
          <t>Администратор</t>
        </is>
      </c>
      <c r="E421" s="9" t="inlineStr">
        <is>
          <t>ИТОГО:</t>
        </is>
      </c>
      <c r="F421" s="9" t="n"/>
      <c r="G421" s="9" t="n"/>
      <c r="H421" s="9" t="n">
        <v>9</v>
      </c>
      <c r="I421" s="9" t="n">
        <v>9</v>
      </c>
      <c r="J421" s="9" t="n">
        <v>0</v>
      </c>
      <c r="K421" s="9" t="n">
        <v>0</v>
      </c>
      <c r="L421" s="9" t="n">
        <v>0</v>
      </c>
      <c r="M421" s="9" t="n">
        <v>0</v>
      </c>
      <c r="N421" s="9" t="n">
        <v>0</v>
      </c>
      <c r="O421" s="9" t="n">
        <v>0</v>
      </c>
      <c r="P421" s="9" t="n">
        <v>8</v>
      </c>
      <c r="Q421" s="9" t="n">
        <v>8</v>
      </c>
      <c r="R421" s="9" t="n">
        <v>8</v>
      </c>
      <c r="S421" s="9" t="n">
        <v>8</v>
      </c>
      <c r="T421" s="9" t="n">
        <v>0</v>
      </c>
      <c r="U421" s="9" t="n">
        <v>0</v>
      </c>
      <c r="V421" s="9" t="n">
        <v>8</v>
      </c>
      <c r="W421" s="9" t="n">
        <v>8</v>
      </c>
      <c r="X421" s="9" t="n">
        <v>8</v>
      </c>
      <c r="Y421" s="9" t="n">
        <v>8</v>
      </c>
      <c r="Z421" s="9" t="n">
        <v>8</v>
      </c>
      <c r="AA421" s="9" t="n">
        <v>0</v>
      </c>
      <c r="AB421" s="9" t="n">
        <v>0</v>
      </c>
      <c r="AC421" s="9" t="n">
        <v>8</v>
      </c>
      <c r="AD421" s="9" t="n">
        <v>8</v>
      </c>
      <c r="AE421" s="9" t="n">
        <v>8</v>
      </c>
      <c r="AF421" s="9" t="n">
        <v>8</v>
      </c>
      <c r="AG421" s="9" t="n">
        <v>8</v>
      </c>
      <c r="AH421" s="9" t="n">
        <v>0</v>
      </c>
      <c r="AI421" s="9" t="n">
        <v>0</v>
      </c>
      <c r="AJ421" s="9" t="n">
        <v>8</v>
      </c>
      <c r="AK421" s="9" t="n">
        <v>8</v>
      </c>
      <c r="AL421" s="9" t="n">
        <v>8</v>
      </c>
      <c r="AM421" s="9">
        <f>COUNT(IF(SUM(H409,H406,H411,H405,H408,H407,H412,H410,H420)&gt;0,1,"FALSE"),IF(SUM(I420,I412,I411,I409,I405,I410)&gt;0,1,"FALSE"),IF(SUM(J412,J411,J405,J410,J409)&gt;0,1,"FALSE"),IF(SUM(K409,K411,K412,K410,K405)&gt;0,1,"FALSE"),IF(SUM(L409,L412,L410,L405,L411)&gt;0,1,"FALSE"),IF(SUM(M412,M410,M411,M409,M405)&gt;0,1,"FALSE"),IF(SUM(N405,N409,N412,N411,N410)&gt;0,1,"FALSE"),IF(SUM(O411,O409,O405,O412,O410)&gt;0,1,"FALSE"),IF(SUM(P414,P405,P413,P411,P412,P410)&gt;0,1,"FALSE"),IF(SUM(Q413,Q411,Q415,Q412,Q405,Q410)&gt;0,1,"FALSE"),IF(SUM(R413,R411,R410,R406,R405,R412)&gt;0,1,"FALSE"),IF(SUM(S411,S410,S413,S405)&gt;0,1,"FALSE"),IF(SUM(T411,T410,T413,T405)&gt;0,1,"FALSE"),IF(SUM(U413,U411,U405,U410)&gt;0,1,"FALSE"),IF(SUM(V405,V411,V406,V413,V410)&gt;0,1,"FALSE"),IF(SUM(W410,W413,W405,W411)&gt;0,1,"FALSE"),IF(SUM(X405,X416,X410,X411,X413)&gt;0,1,"FALSE"),IF(SUM(Y410,Y416,Y405)&gt;0,1,"FALSE"),IF(SUM(Z413,Z405,Z410)&gt;0,1,"FALSE"),IF(SUM(AA413,AA405,AA410)&gt;0,1,"FALSE"),IF(SUM(AB405,AB410,AB413)&gt;0,1,"FALSE"),IF(SUM(AC410,AC405,AC417,AC413)&gt;0,1,"FALSE"),IF(SUM(AD415,AD418,AD405,AD417,AD413,AD410)&gt;0,1,"FALSE"),IF(SUM(AE419,AE413,AE410,AE415,AE405)&gt;0,1,"FALSE"),IF(SUM(AF405,AF419,AF410,AF415,AF416)&gt;0,1,"FALSE"),IF(SUM(AG419,AG410,AG415,AG405)&gt;0,1,"FALSE"),IF(SUM(AH405,AH410,AH419)&gt;0,1,"FALSE"),IF(SUM(AI419,AI410,AI405)&gt;0,1,"FALSE"),IF(SUM(AJ419,AJ405,AJ410)&gt;0,1,"FALSE"),IF(SUM(AK419,AK410,AK416,AK405)&gt;0,1,"FALSE"),IF(SUM(AL405,AL410,AL416,AL419)&gt;0,1,"FALSE"))</f>
        <v/>
      </c>
      <c r="AN421" s="9" t="n"/>
      <c r="AO421" s="9">
        <f>MAX(AO405:AO420)</f>
        <v/>
      </c>
      <c r="AP421" s="9">
        <f>MAX(AP405:AP420)</f>
        <v/>
      </c>
      <c r="AQ421" s="9">
        <f>MAX(AQ405:AQ420)</f>
        <v/>
      </c>
      <c r="AR421" s="9">
        <f>MAX(AR405:AR420)</f>
        <v/>
      </c>
      <c r="AS421" s="9">
        <f>SUM(AS405:AS420)</f>
        <v/>
      </c>
      <c r="AT421" s="9">
        <f>SUM(AT405:AT420)</f>
        <v/>
      </c>
      <c r="AU421" s="9">
        <f>SUM(AU405:AU420)</f>
        <v/>
      </c>
      <c r="AV421" s="9">
        <f>SUM(AV405:AV420)</f>
        <v/>
      </c>
      <c r="AW421" s="9">
        <f>SUM(AW405:AW420)</f>
        <v/>
      </c>
    </row>
    <row r="422">
      <c r="A422" t="n">
        <v>416</v>
      </c>
      <c r="B422" t="inlineStr">
        <is>
          <t>Бесполденный Кирилл Анатольевич</t>
        </is>
      </c>
      <c r="C422" t="inlineStr">
        <is>
          <t>Отдел технической поддержки</t>
        </is>
      </c>
      <c r="D422" t="inlineStr">
        <is>
          <t>Специалист технической поддержки</t>
        </is>
      </c>
      <c r="E422" t="inlineStr">
        <is>
          <t>Офис</t>
        </is>
      </c>
      <c r="F422" t="inlineStr">
        <is>
          <t>День</t>
        </is>
      </c>
      <c r="K422" t="n">
        <v>12</v>
      </c>
      <c r="L422" t="n">
        <v>12</v>
      </c>
      <c r="AA422" t="n">
        <v>12</v>
      </c>
      <c r="AB422" t="n">
        <v>12</v>
      </c>
      <c r="AF422" t="n">
        <v>12</v>
      </c>
      <c r="AI422" t="n">
        <v>12</v>
      </c>
      <c r="AJ422" t="n">
        <v>12</v>
      </c>
      <c r="AM422" s="9">
        <f>COUNT(H422:AL422)</f>
        <v/>
      </c>
      <c r="AO422" s="9">
        <f>COUNTIF(H422:AL422,"О")</f>
        <v/>
      </c>
      <c r="AP422" s="9">
        <f>COUNTIF(H422:AL422,"От")</f>
        <v/>
      </c>
      <c r="AQ422" s="9">
        <f>COUNTIF(H422:AL422,"Б")</f>
        <v/>
      </c>
      <c r="AR422" s="9">
        <f>COUNTIF(H422:AL422,"Н")</f>
        <v/>
      </c>
      <c r="AT422" s="9">
        <f>SUM(H422:AL422)</f>
        <v/>
      </c>
      <c r="AV422" s="9">
        <f>SUM(H422,I422,J422,K422,L422,M422,N422,O422,T422,U422,AA422,AB422,AH422,AI422)</f>
        <v/>
      </c>
    </row>
    <row r="423">
      <c r="A423" t="n">
        <v>417</v>
      </c>
      <c r="B423" t="inlineStr">
        <is>
          <t>Бесполденный Кирилл Анатольевич</t>
        </is>
      </c>
      <c r="C423" t="inlineStr">
        <is>
          <t>Отдел технической поддержки</t>
        </is>
      </c>
      <c r="D423" t="inlineStr">
        <is>
          <t>Специалист технической поддержки</t>
        </is>
      </c>
      <c r="E423" t="inlineStr">
        <is>
          <t>Офис</t>
        </is>
      </c>
      <c r="F423" t="inlineStr">
        <is>
          <t>Ночь</t>
        </is>
      </c>
      <c r="O423" t="n">
        <v>12</v>
      </c>
      <c r="P423" t="n">
        <v>11.38333</v>
      </c>
      <c r="T423" t="n">
        <v>12</v>
      </c>
      <c r="W423" t="n">
        <v>12</v>
      </c>
      <c r="X423" t="n">
        <v>12</v>
      </c>
      <c r="AN423" s="9">
        <f>COUNT(H423:AL423)</f>
        <v/>
      </c>
      <c r="AO423" s="9">
        <f>COUNTIF(H423:AL423,"О")</f>
        <v/>
      </c>
      <c r="AP423" s="9">
        <f>COUNTIF(H423:AL423,"От")</f>
        <v/>
      </c>
      <c r="AQ423" s="9">
        <f>COUNTIF(H423:AL423,"Б")</f>
        <v/>
      </c>
      <c r="AR423" s="9">
        <f>COUNTIF(H423:AL423,"Н")</f>
        <v/>
      </c>
      <c r="AU423" s="9">
        <f>SUM(H423:AL423)</f>
        <v/>
      </c>
      <c r="AW423" s="9">
        <f>SUM(H423,I423,J423,K423,L423,M423,N423,O423,T423,U423,AA423,AB423,AH423,AI423)</f>
        <v/>
      </c>
    </row>
    <row r="424" ht="15.75" customHeight="1" s="1">
      <c r="A424" t="n">
        <v>418</v>
      </c>
      <c r="B424" t="inlineStr">
        <is>
          <t>Бесполденный Кирилл Анатольевич</t>
        </is>
      </c>
      <c r="C424" t="inlineStr">
        <is>
          <t>Отдел технической поддержки</t>
        </is>
      </c>
      <c r="D424" t="inlineStr">
        <is>
          <t>Специалист технической поддержки</t>
        </is>
      </c>
      <c r="E424" t="inlineStr">
        <is>
          <t>Контракт № 494 - КГКУ «Алтайавтодор»</t>
        </is>
      </c>
      <c r="F424" t="inlineStr">
        <is>
          <t>Ночь</t>
        </is>
      </c>
      <c r="P424" s="11" t="n">
        <v>0.6166700000000001</v>
      </c>
      <c r="AN424" s="9">
        <f>COUNT(H424:AL424)</f>
        <v/>
      </c>
      <c r="AU424" s="9">
        <f>SUM(H424:AL424)</f>
        <v/>
      </c>
      <c r="AW424" s="9">
        <f>SUM(H424,I424,J424,K424,L424,M424,N424,O424,T424,U424,AA424,AB424,AH424,AI424)</f>
        <v/>
      </c>
    </row>
    <row r="425">
      <c r="A425" s="9" t="n">
        <v>419</v>
      </c>
      <c r="B425" s="9" t="inlineStr">
        <is>
          <t>Бесполденный Кирилл Анатольевич</t>
        </is>
      </c>
      <c r="C425" s="9" t="inlineStr">
        <is>
          <t>Отдел технической поддержки</t>
        </is>
      </c>
      <c r="D425" s="9" t="inlineStr">
        <is>
          <t>Специалист технической поддержки</t>
        </is>
      </c>
      <c r="E425" s="9" t="inlineStr">
        <is>
          <t>ИТОГО:</t>
        </is>
      </c>
      <c r="F425" s="9" t="n"/>
      <c r="G425" s="9" t="n"/>
      <c r="H425" s="9" t="n"/>
      <c r="I425" s="9" t="n"/>
      <c r="J425" s="9" t="n"/>
      <c r="K425" s="9" t="n">
        <v>12</v>
      </c>
      <c r="L425" s="9" t="n">
        <v>12</v>
      </c>
      <c r="M425" s="9" t="n"/>
      <c r="N425" s="9" t="n"/>
      <c r="O425" s="9" t="n">
        <v>12</v>
      </c>
      <c r="P425" s="9" t="n">
        <v>12</v>
      </c>
      <c r="Q425" s="9" t="n"/>
      <c r="R425" s="9" t="n"/>
      <c r="S425" s="9" t="n"/>
      <c r="T425" s="9" t="n">
        <v>12</v>
      </c>
      <c r="U425" s="9" t="n"/>
      <c r="V425" s="9" t="n"/>
      <c r="W425" s="9" t="n">
        <v>12</v>
      </c>
      <c r="X425" s="9" t="n">
        <v>12</v>
      </c>
      <c r="Y425" s="9" t="n"/>
      <c r="Z425" s="9" t="n"/>
      <c r="AA425" s="9" t="n">
        <v>12</v>
      </c>
      <c r="AB425" s="9" t="n">
        <v>12</v>
      </c>
      <c r="AC425" s="9" t="n"/>
      <c r="AD425" s="9" t="n"/>
      <c r="AE425" s="9" t="n"/>
      <c r="AF425" s="9" t="n">
        <v>12</v>
      </c>
      <c r="AG425" s="9" t="n"/>
      <c r="AH425" s="9" t="n"/>
      <c r="AI425" s="9" t="n">
        <v>12</v>
      </c>
      <c r="AJ425" s="9" t="n">
        <v>12</v>
      </c>
      <c r="AK425" s="9" t="n"/>
      <c r="AL425" s="9" t="n"/>
      <c r="AM425" s="9">
        <f>COUNT(IF(SUM(K422)&gt;0,1,"FALSE"),IF(SUM(L422)&gt;0,1,"FALSE"),IF(SUM(AA422)&gt;0,1,"FALSE"),IF(SUM(AB422)&gt;0,1,"FALSE"),IF(SUM(AF422)&gt;0,1,"FALSE"),IF(SUM(AI422)&gt;0,1,"FALSE"),IF(SUM(AJ422)&gt;0,1,"FALSE"))</f>
        <v/>
      </c>
      <c r="AN425" s="9">
        <f>COUNT(IF(SUM(O423)&gt;0,1,"FALSE"),IF(SUM(P424,P423)&gt;0,1,"FALSE"),IF(SUM(T423)&gt;0,1,"FALSE"),IF(SUM(W423)&gt;0,1,"FALSE"),IF(SUM(X423)&gt;0,1,"FALSE"))</f>
        <v/>
      </c>
      <c r="AO425" s="9">
        <f>MAX(AO422:AO424)</f>
        <v/>
      </c>
      <c r="AP425" s="9">
        <f>MAX(AP422:AP424)</f>
        <v/>
      </c>
      <c r="AQ425" s="9">
        <f>MAX(AQ422:AQ424)</f>
        <v/>
      </c>
      <c r="AR425" s="9">
        <f>MAX(AR422:AR424)</f>
        <v/>
      </c>
      <c r="AS425" s="9">
        <f>SUM(AS422:AS424)</f>
        <v/>
      </c>
      <c r="AT425" s="9">
        <f>SUM(AT422:AT424)</f>
        <v/>
      </c>
      <c r="AU425" s="9">
        <f>SUM(AU422:AU424)</f>
        <v/>
      </c>
      <c r="AV425" s="9">
        <f>SUM(AV422:AV424)</f>
        <v/>
      </c>
      <c r="AW425" s="9">
        <f>SUM(AW422:AW424)</f>
        <v/>
      </c>
    </row>
    <row r="426">
      <c r="A426" t="n">
        <v>420</v>
      </c>
      <c r="B426" t="inlineStr">
        <is>
          <t>Буймов Евгений Александрович</t>
        </is>
      </c>
      <c r="C426" t="inlineStr">
        <is>
          <t>Отдел технической поддержки</t>
        </is>
      </c>
      <c r="D426" t="inlineStr">
        <is>
          <t>Системный администратор</t>
        </is>
      </c>
      <c r="E426" t="inlineStr">
        <is>
          <t>Офис</t>
        </is>
      </c>
      <c r="F426" t="inlineStr">
        <is>
          <t>День</t>
        </is>
      </c>
      <c r="H426" t="inlineStr">
        <is>
          <t>В</t>
        </is>
      </c>
      <c r="I426" t="inlineStr">
        <is>
          <t>В</t>
        </is>
      </c>
      <c r="J426" t="inlineStr">
        <is>
          <t>В</t>
        </is>
      </c>
      <c r="K426" t="inlineStr">
        <is>
          <t>В</t>
        </is>
      </c>
      <c r="L426" t="inlineStr">
        <is>
          <t>В</t>
        </is>
      </c>
      <c r="M426" t="inlineStr">
        <is>
          <t>В</t>
        </is>
      </c>
      <c r="N426" t="inlineStr">
        <is>
          <t>В</t>
        </is>
      </c>
      <c r="O426" t="inlineStr">
        <is>
          <t>В</t>
        </is>
      </c>
      <c r="P426" t="n">
        <v>8</v>
      </c>
      <c r="Q426" t="n">
        <v>8</v>
      </c>
      <c r="R426" t="n">
        <v>8</v>
      </c>
      <c r="S426" t="n">
        <v>8</v>
      </c>
      <c r="T426" t="inlineStr">
        <is>
          <t>В</t>
        </is>
      </c>
      <c r="U426" t="inlineStr">
        <is>
          <t>В</t>
        </is>
      </c>
      <c r="V426" t="n">
        <v>8</v>
      </c>
      <c r="W426" t="n">
        <v>8</v>
      </c>
      <c r="X426" t="n">
        <v>8</v>
      </c>
      <c r="Y426" t="n">
        <v>8</v>
      </c>
      <c r="Z426" t="n">
        <v>8</v>
      </c>
      <c r="AA426" t="inlineStr">
        <is>
          <t>В</t>
        </is>
      </c>
      <c r="AB426" t="inlineStr">
        <is>
          <t>В</t>
        </is>
      </c>
      <c r="AC426" t="n">
        <v>8</v>
      </c>
      <c r="AD426" t="n">
        <v>8</v>
      </c>
      <c r="AE426" t="n">
        <v>8</v>
      </c>
      <c r="AF426" t="n">
        <v>8</v>
      </c>
      <c r="AG426" t="n">
        <v>8</v>
      </c>
      <c r="AH426" t="inlineStr">
        <is>
          <t>В</t>
        </is>
      </c>
      <c r="AI426" t="inlineStr">
        <is>
          <t>В</t>
        </is>
      </c>
      <c r="AJ426" t="n">
        <v>8</v>
      </c>
      <c r="AK426" t="n">
        <v>8</v>
      </c>
      <c r="AL426" t="n">
        <v>8</v>
      </c>
      <c r="AM426" s="9">
        <f>COUNT(H426:AL426)</f>
        <v/>
      </c>
      <c r="AO426" s="9">
        <f>COUNTIF(H426:AL426,"О")</f>
        <v/>
      </c>
      <c r="AP426" s="9">
        <f>COUNTIF(H426:AL426,"От")</f>
        <v/>
      </c>
      <c r="AQ426" s="9">
        <f>COUNTIF(H426:AL426,"Б")</f>
        <v/>
      </c>
      <c r="AR426" s="9">
        <f>COUNTIF(H426:AL426,"Н")</f>
        <v/>
      </c>
      <c r="AT426" s="9">
        <f>SUM(H426:AL426)</f>
        <v/>
      </c>
      <c r="AV426" s="9">
        <f>SUM(H426,I426,J426,K426,L426,M426,N426,O426,T426,U426,AA426,AB426,AH426,AI426)</f>
        <v/>
      </c>
    </row>
    <row r="427">
      <c r="A427" s="9" t="n">
        <v>421</v>
      </c>
      <c r="B427" s="9" t="inlineStr">
        <is>
          <t>Буймов Евгений Александрович</t>
        </is>
      </c>
      <c r="C427" s="9" t="inlineStr">
        <is>
          <t>Отдел технической поддержки</t>
        </is>
      </c>
      <c r="D427" s="9" t="inlineStr">
        <is>
          <t>Системный администратор</t>
        </is>
      </c>
      <c r="E427" s="9" t="inlineStr">
        <is>
          <t>ИТОГО:</t>
        </is>
      </c>
      <c r="F427" s="9" t="n"/>
      <c r="G427" s="9" t="n"/>
      <c r="H427" s="9" t="n">
        <v>0</v>
      </c>
      <c r="I427" s="9" t="n">
        <v>0</v>
      </c>
      <c r="J427" s="9" t="n">
        <v>0</v>
      </c>
      <c r="K427" s="9" t="n">
        <v>0</v>
      </c>
      <c r="L427" s="9" t="n">
        <v>0</v>
      </c>
      <c r="M427" s="9" t="n">
        <v>0</v>
      </c>
      <c r="N427" s="9" t="n">
        <v>0</v>
      </c>
      <c r="O427" s="9" t="n">
        <v>0</v>
      </c>
      <c r="P427" s="9" t="n">
        <v>8</v>
      </c>
      <c r="Q427" s="9" t="n">
        <v>8</v>
      </c>
      <c r="R427" s="9" t="n">
        <v>8</v>
      </c>
      <c r="S427" s="9" t="n">
        <v>8</v>
      </c>
      <c r="T427" s="9" t="n">
        <v>0</v>
      </c>
      <c r="U427" s="9" t="n">
        <v>0</v>
      </c>
      <c r="V427" s="9" t="n">
        <v>8</v>
      </c>
      <c r="W427" s="9" t="n">
        <v>8</v>
      </c>
      <c r="X427" s="9" t="n">
        <v>8</v>
      </c>
      <c r="Y427" s="9" t="n">
        <v>8</v>
      </c>
      <c r="Z427" s="9" t="n">
        <v>8</v>
      </c>
      <c r="AA427" s="9" t="n">
        <v>0</v>
      </c>
      <c r="AB427" s="9" t="n">
        <v>0</v>
      </c>
      <c r="AC427" s="9" t="n">
        <v>8</v>
      </c>
      <c r="AD427" s="9" t="n">
        <v>8</v>
      </c>
      <c r="AE427" s="9" t="n">
        <v>8</v>
      </c>
      <c r="AF427" s="9" t="n">
        <v>8</v>
      </c>
      <c r="AG427" s="9" t="n">
        <v>8</v>
      </c>
      <c r="AH427" s="9" t="n">
        <v>0</v>
      </c>
      <c r="AI427" s="9" t="n">
        <v>0</v>
      </c>
      <c r="AJ427" s="9" t="n">
        <v>8</v>
      </c>
      <c r="AK427" s="9" t="n">
        <v>8</v>
      </c>
      <c r="AL427" s="9" t="n">
        <v>8</v>
      </c>
      <c r="AM427" s="9">
        <f>COUNT(IF(SUM(H426)&gt;0,1,"FALSE"),IF(SUM(I426)&gt;0,1,"FALSE"),IF(SUM(J426)&gt;0,1,"FALSE"),IF(SUM(K426)&gt;0,1,"FALSE"),IF(SUM(L426)&gt;0,1,"FALSE"),IF(SUM(M426)&gt;0,1,"FALSE"),IF(SUM(N426)&gt;0,1,"FALSE"),IF(SUM(O426)&gt;0,1,"FALSE"),IF(SUM(P426)&gt;0,1,"FALSE"),IF(SUM(Q426)&gt;0,1,"FALSE"),IF(SUM(R426)&gt;0,1,"FALSE"),IF(SUM(S426)&gt;0,1,"FALSE"),IF(SUM(T426)&gt;0,1,"FALSE"),IF(SUM(U426)&gt;0,1,"FALSE"),IF(SUM(V426)&gt;0,1,"FALSE"),IF(SUM(W426)&gt;0,1,"FALSE"),IF(SUM(X426)&gt;0,1,"FALSE"),IF(SUM(Y426)&gt;0,1,"FALSE"),IF(SUM(Z426)&gt;0,1,"FALSE"),IF(SUM(AA426)&gt;0,1,"FALSE"),IF(SUM(AB426)&gt;0,1,"FALSE"),IF(SUM(AC426)&gt;0,1,"FALSE"),IF(SUM(AD426)&gt;0,1,"FALSE"),IF(SUM(AE426)&gt;0,1,"FALSE"),IF(SUM(AF426)&gt;0,1,"FALSE"),IF(SUM(AG426)&gt;0,1,"FALSE"),IF(SUM(AH426)&gt;0,1,"FALSE"),IF(SUM(AI426)&gt;0,1,"FALSE"),IF(SUM(AJ426)&gt;0,1,"FALSE"),IF(SUM(AK426)&gt;0,1,"FALSE"),IF(SUM(AL426)&gt;0,1,"FALSE"))</f>
        <v/>
      </c>
      <c r="AN427" s="9" t="n"/>
      <c r="AO427" s="9">
        <f>MAX(AO426:AO426)</f>
        <v/>
      </c>
      <c r="AP427" s="9">
        <f>MAX(AP426:AP426)</f>
        <v/>
      </c>
      <c r="AQ427" s="9">
        <f>MAX(AQ426:AQ426)</f>
        <v/>
      </c>
      <c r="AR427" s="9">
        <f>MAX(AR426:AR426)</f>
        <v/>
      </c>
      <c r="AS427" s="9">
        <f>SUM(AS426:AS426)</f>
        <v/>
      </c>
      <c r="AT427" s="9">
        <f>SUM(AT426:AT426)</f>
        <v/>
      </c>
      <c r="AU427" s="9">
        <f>SUM(AU426:AU426)</f>
        <v/>
      </c>
      <c r="AV427" s="9">
        <f>SUM(AV426:AV426)</f>
        <v/>
      </c>
      <c r="AW427" s="9">
        <f>SUM(AW426:AW426)</f>
        <v/>
      </c>
    </row>
    <row r="428">
      <c r="A428" t="n">
        <v>422</v>
      </c>
      <c r="B428" t="inlineStr">
        <is>
          <t>Воронцов Борис Александрович</t>
        </is>
      </c>
      <c r="C428" t="inlineStr">
        <is>
          <t>Отдел технической поддержки</t>
        </is>
      </c>
      <c r="D428" t="inlineStr">
        <is>
          <t>Инженер 1 категории</t>
        </is>
      </c>
      <c r="E428" t="inlineStr">
        <is>
          <t>Общехозяйственный</t>
        </is>
      </c>
      <c r="F428" t="inlineStr">
        <is>
          <t>День</t>
        </is>
      </c>
      <c r="H428" t="inlineStr">
        <is>
          <t>В</t>
        </is>
      </c>
      <c r="I428" t="inlineStr">
        <is>
          <t>В</t>
        </is>
      </c>
      <c r="J428" t="inlineStr">
        <is>
          <t>В</t>
        </is>
      </c>
      <c r="K428" t="inlineStr">
        <is>
          <t>В</t>
        </is>
      </c>
      <c r="L428" t="inlineStr">
        <is>
          <t>В</t>
        </is>
      </c>
      <c r="M428" t="inlineStr">
        <is>
          <t>В</t>
        </is>
      </c>
      <c r="N428" t="inlineStr">
        <is>
          <t>В</t>
        </is>
      </c>
      <c r="O428" t="inlineStr">
        <is>
          <t>В</t>
        </is>
      </c>
      <c r="P428" t="n">
        <v>8</v>
      </c>
      <c r="Q428" t="n">
        <v>8</v>
      </c>
      <c r="R428" t="n">
        <v>8</v>
      </c>
      <c r="S428" t="n">
        <v>8</v>
      </c>
      <c r="T428" t="inlineStr">
        <is>
          <t>В</t>
        </is>
      </c>
      <c r="U428" t="inlineStr">
        <is>
          <t>В</t>
        </is>
      </c>
      <c r="V428" t="n">
        <v>8</v>
      </c>
      <c r="W428" t="n">
        <v>8</v>
      </c>
      <c r="X428" t="n">
        <v>8</v>
      </c>
      <c r="Y428" t="n">
        <v>8</v>
      </c>
      <c r="Z428" t="n">
        <v>8</v>
      </c>
      <c r="AA428" t="inlineStr">
        <is>
          <t>В</t>
        </is>
      </c>
      <c r="AB428" t="inlineStr">
        <is>
          <t>В</t>
        </is>
      </c>
      <c r="AC428" t="n">
        <v>8</v>
      </c>
      <c r="AD428" t="n">
        <v>8</v>
      </c>
      <c r="AE428" t="n">
        <v>0.36667</v>
      </c>
      <c r="AF428" t="n">
        <v>4.05</v>
      </c>
      <c r="AG428" t="n">
        <v>5.91667</v>
      </c>
      <c r="AH428" t="inlineStr">
        <is>
          <t>В</t>
        </is>
      </c>
      <c r="AI428" t="inlineStr">
        <is>
          <t>В</t>
        </is>
      </c>
      <c r="AL428" t="n">
        <v>6.93333</v>
      </c>
      <c r="AM428" s="9">
        <f>COUNT(H428:AL428)</f>
        <v/>
      </c>
      <c r="AO428" s="9">
        <f>COUNTIF(H428:AL428,"О")</f>
        <v/>
      </c>
      <c r="AP428" s="9">
        <f>COUNTIF(H428:AL428,"От")</f>
        <v/>
      </c>
      <c r="AQ428" s="9">
        <f>COUNTIF(H428:AL428,"Б")</f>
        <v/>
      </c>
      <c r="AR428" s="9">
        <f>COUNTIF(H428:AL428,"Н")</f>
        <v/>
      </c>
      <c r="AT428" s="9">
        <f>SUM(H428:AL428)</f>
        <v/>
      </c>
      <c r="AV428" s="9">
        <f>SUM(H428,I428,J428,K428,L428,M428,N428,O428,T428,U428,AA428,AB428,AH428,AI428)</f>
        <v/>
      </c>
    </row>
    <row r="429" ht="15.75" customHeight="1" s="1">
      <c r="A429" t="n">
        <v>423</v>
      </c>
      <c r="B429" t="inlineStr">
        <is>
          <t>Воронцов Борис Александрович</t>
        </is>
      </c>
      <c r="C429" t="inlineStr">
        <is>
          <t>Отдел технической поддержки</t>
        </is>
      </c>
      <c r="D429" t="inlineStr">
        <is>
          <t>Инженер 1 категории</t>
        </is>
      </c>
      <c r="E429" t="inlineStr">
        <is>
          <t>Контракт № 629 - МБУ ГЦОДД</t>
        </is>
      </c>
      <c r="F429" t="inlineStr">
        <is>
          <t>День</t>
        </is>
      </c>
      <c r="AE429" s="11" t="n">
        <v>7.63333</v>
      </c>
      <c r="AF429" s="11" t="n">
        <v>3.95</v>
      </c>
      <c r="AG429" s="11" t="n">
        <v>2.08333</v>
      </c>
      <c r="AJ429" s="11" t="n">
        <v>8</v>
      </c>
      <c r="AK429" s="11" t="n">
        <v>8</v>
      </c>
      <c r="AL429" s="11" t="n">
        <v>1.06667</v>
      </c>
      <c r="AM429" s="9">
        <f>COUNT(H429:AL429)</f>
        <v/>
      </c>
      <c r="AT429" s="9">
        <f>SUM(H429:AL429)</f>
        <v/>
      </c>
      <c r="AV429" s="9">
        <f>SUM(H429,I429,J429,K429,L429,M429,N429,O429,T429,U429,AA429,AB429,AH429,AI429)</f>
        <v/>
      </c>
    </row>
    <row r="430">
      <c r="A430" s="9" t="n">
        <v>424</v>
      </c>
      <c r="B430" s="9" t="inlineStr">
        <is>
          <t>Воронцов Борис Александрович</t>
        </is>
      </c>
      <c r="C430" s="9" t="inlineStr">
        <is>
          <t>Отдел технической поддержки</t>
        </is>
      </c>
      <c r="D430" s="9" t="inlineStr">
        <is>
          <t>Инженер 1 категории</t>
        </is>
      </c>
      <c r="E430" s="9" t="inlineStr">
        <is>
          <t>ИТОГО:</t>
        </is>
      </c>
      <c r="F430" s="9" t="n"/>
      <c r="G430" s="9" t="n"/>
      <c r="H430" s="9" t="n">
        <v>0</v>
      </c>
      <c r="I430" s="9" t="n">
        <v>0</v>
      </c>
      <c r="J430" s="9" t="n">
        <v>0</v>
      </c>
      <c r="K430" s="9" t="n">
        <v>0</v>
      </c>
      <c r="L430" s="9" t="n">
        <v>0</v>
      </c>
      <c r="M430" s="9" t="n">
        <v>0</v>
      </c>
      <c r="N430" s="9" t="n">
        <v>0</v>
      </c>
      <c r="O430" s="9" t="n">
        <v>0</v>
      </c>
      <c r="P430" s="9" t="n">
        <v>8</v>
      </c>
      <c r="Q430" s="9" t="n">
        <v>8</v>
      </c>
      <c r="R430" s="9" t="n">
        <v>8</v>
      </c>
      <c r="S430" s="9" t="n">
        <v>8</v>
      </c>
      <c r="T430" s="9" t="n">
        <v>0</v>
      </c>
      <c r="U430" s="9" t="n">
        <v>0</v>
      </c>
      <c r="V430" s="9" t="n">
        <v>8</v>
      </c>
      <c r="W430" s="9" t="n">
        <v>8</v>
      </c>
      <c r="X430" s="9" t="n">
        <v>8</v>
      </c>
      <c r="Y430" s="9" t="n">
        <v>8</v>
      </c>
      <c r="Z430" s="9" t="n">
        <v>8</v>
      </c>
      <c r="AA430" s="9" t="n">
        <v>0</v>
      </c>
      <c r="AB430" s="9" t="n">
        <v>0</v>
      </c>
      <c r="AC430" s="9" t="n">
        <v>8</v>
      </c>
      <c r="AD430" s="9" t="n">
        <v>8</v>
      </c>
      <c r="AE430" s="9" t="n">
        <v>8</v>
      </c>
      <c r="AF430" s="9" t="n">
        <v>8</v>
      </c>
      <c r="AG430" s="9" t="n">
        <v>8</v>
      </c>
      <c r="AH430" s="9" t="n">
        <v>0</v>
      </c>
      <c r="AI430" s="9" t="n">
        <v>0</v>
      </c>
      <c r="AJ430" s="9" t="n">
        <v>8</v>
      </c>
      <c r="AK430" s="9" t="n">
        <v>8</v>
      </c>
      <c r="AL430" s="9" t="n">
        <v>8</v>
      </c>
      <c r="AM430" s="9">
        <f>COUNT(IF(SUM(H428)&gt;0,1,"FALSE"),IF(SUM(I428)&gt;0,1,"FALSE"),IF(SUM(J428)&gt;0,1,"FALSE"),IF(SUM(K428)&gt;0,1,"FALSE"),IF(SUM(L428)&gt;0,1,"FALSE"),IF(SUM(M428)&gt;0,1,"FALSE"),IF(SUM(N428)&gt;0,1,"FALSE"),IF(SUM(O428)&gt;0,1,"FALSE"),IF(SUM(P428)&gt;0,1,"FALSE"),IF(SUM(Q428)&gt;0,1,"FALSE"),IF(SUM(R428)&gt;0,1,"FALSE"),IF(SUM(S428)&gt;0,1,"FALSE"),IF(SUM(T428)&gt;0,1,"FALSE"),IF(SUM(U428)&gt;0,1,"FALSE"),IF(SUM(V428)&gt;0,1,"FALSE"),IF(SUM(W428)&gt;0,1,"FALSE"),IF(SUM(X428)&gt;0,1,"FALSE"),IF(SUM(Y428)&gt;0,1,"FALSE"),IF(SUM(Z428)&gt;0,1,"FALSE"),IF(SUM(AA428)&gt;0,1,"FALSE"),IF(SUM(AB428)&gt;0,1,"FALSE"),IF(SUM(AC428)&gt;0,1,"FALSE"),IF(SUM(AD428)&gt;0,1,"FALSE"),IF(SUM(AE429,AE428)&gt;0,1,"FALSE"),IF(SUM(AF428,AF429)&gt;0,1,"FALSE"),IF(SUM(AG428,AG429)&gt;0,1,"FALSE"),IF(SUM(AH428)&gt;0,1,"FALSE"),IF(SUM(AI428)&gt;0,1,"FALSE"),IF(SUM(AJ429,AJ428)&gt;0,1,"FALSE"),IF(SUM(AK428,AK429)&gt;0,1,"FALSE"),IF(SUM(AL429,AL428)&gt;0,1,"FALSE"))</f>
        <v/>
      </c>
      <c r="AN430" s="9" t="n"/>
      <c r="AO430" s="9">
        <f>MAX(AO428:AO429)</f>
        <v/>
      </c>
      <c r="AP430" s="9">
        <f>MAX(AP428:AP429)</f>
        <v/>
      </c>
      <c r="AQ430" s="9">
        <f>MAX(AQ428:AQ429)</f>
        <v/>
      </c>
      <c r="AR430" s="9">
        <f>MAX(AR428:AR429)</f>
        <v/>
      </c>
      <c r="AS430" s="9">
        <f>SUM(AS428:AS429)</f>
        <v/>
      </c>
      <c r="AT430" s="9">
        <f>SUM(AT428:AT429)</f>
        <v/>
      </c>
      <c r="AU430" s="9">
        <f>SUM(AU428:AU429)</f>
        <v/>
      </c>
      <c r="AV430" s="9">
        <f>SUM(AV428:AV429)</f>
        <v/>
      </c>
      <c r="AW430" s="9">
        <f>SUM(AW428:AW429)</f>
        <v/>
      </c>
    </row>
    <row r="431" ht="15.75" customHeight="1" s="1">
      <c r="A431" t="n">
        <v>425</v>
      </c>
      <c r="B431" t="inlineStr">
        <is>
          <t>Дмитриев Василий Валерьевич</t>
        </is>
      </c>
      <c r="C431" t="inlineStr">
        <is>
          <t>Отдел технической поддержки</t>
        </is>
      </c>
      <c r="D431" t="inlineStr">
        <is>
          <t>Администратор WIM</t>
        </is>
      </c>
      <c r="E431" t="inlineStr">
        <is>
          <t>Офис</t>
        </is>
      </c>
      <c r="F431" t="inlineStr">
        <is>
          <t>День</t>
        </is>
      </c>
      <c r="H431" t="inlineStr">
        <is>
          <t>В</t>
        </is>
      </c>
      <c r="I431" t="inlineStr">
        <is>
          <t>В</t>
        </is>
      </c>
      <c r="J431" t="inlineStr">
        <is>
          <t>В</t>
        </is>
      </c>
      <c r="K431" t="inlineStr">
        <is>
          <t>В</t>
        </is>
      </c>
      <c r="L431" s="11" t="n">
        <v>9</v>
      </c>
      <c r="M431" s="11" t="n">
        <v>9</v>
      </c>
      <c r="N431" t="inlineStr">
        <is>
          <t>В</t>
        </is>
      </c>
      <c r="O431" t="inlineStr">
        <is>
          <t>В</t>
        </is>
      </c>
      <c r="S431" s="11" t="n">
        <v>2.5</v>
      </c>
      <c r="T431" t="inlineStr">
        <is>
          <t>В</t>
        </is>
      </c>
      <c r="U431" t="inlineStr">
        <is>
          <t>В</t>
        </is>
      </c>
      <c r="W431" t="n">
        <v>8</v>
      </c>
      <c r="X431" t="n">
        <v>8</v>
      </c>
      <c r="Y431" t="n">
        <v>8</v>
      </c>
      <c r="Z431" t="n">
        <v>0.83333</v>
      </c>
      <c r="AA431" t="inlineStr">
        <is>
          <t>В</t>
        </is>
      </c>
      <c r="AB431" t="inlineStr">
        <is>
          <t>В</t>
        </is>
      </c>
      <c r="AC431" t="n">
        <v>6.41667</v>
      </c>
      <c r="AD431" t="n">
        <v>8</v>
      </c>
      <c r="AE431" t="n">
        <v>8</v>
      </c>
      <c r="AF431" t="n">
        <v>8</v>
      </c>
      <c r="AG431" t="n">
        <v>8</v>
      </c>
      <c r="AH431" t="inlineStr">
        <is>
          <t>В</t>
        </is>
      </c>
      <c r="AI431" t="inlineStr">
        <is>
          <t>В</t>
        </is>
      </c>
      <c r="AJ431" t="n">
        <v>8</v>
      </c>
      <c r="AK431" t="n">
        <v>5.65</v>
      </c>
      <c r="AM431" s="9">
        <f>COUNT(H431:AL431)</f>
        <v/>
      </c>
      <c r="AO431" s="9">
        <f>COUNTIF(H431:AL431,"О")</f>
        <v/>
      </c>
      <c r="AP431" s="9">
        <f>COUNTIF(H431:AL431,"От")</f>
        <v/>
      </c>
      <c r="AQ431" s="9">
        <f>COUNTIF(H431:AL431,"Б")</f>
        <v/>
      </c>
      <c r="AR431" s="9">
        <f>COUNTIF(H431:AL431,"Н")</f>
        <v/>
      </c>
      <c r="AT431" s="9">
        <f>SUM(H431:AL431)</f>
        <v/>
      </c>
      <c r="AV431" s="9">
        <f>SUM(H431,I431,J431,K431,L431,M431,N431,O431,T431,U431,AA431,AB431,AH431,AI431)</f>
        <v/>
      </c>
    </row>
    <row r="432" ht="15.75" customHeight="1" s="1">
      <c r="A432" t="n">
        <v>426</v>
      </c>
      <c r="B432" t="inlineStr">
        <is>
          <t>Дмитриев Василий Валерьевич</t>
        </is>
      </c>
      <c r="C432" t="inlineStr">
        <is>
          <t>Отдел технической поддержки</t>
        </is>
      </c>
      <c r="D432" t="inlineStr">
        <is>
          <t>Администратор WIM</t>
        </is>
      </c>
      <c r="E432" t="inlineStr">
        <is>
          <t>Контракт № 548 - ГКУ Управление Региональных автомобильных дорог Республики Бурятия</t>
        </is>
      </c>
      <c r="F432" t="inlineStr">
        <is>
          <t>День</t>
        </is>
      </c>
      <c r="P432" s="11" t="n">
        <v>7.85185</v>
      </c>
      <c r="Q432" s="11" t="n">
        <v>7.10946</v>
      </c>
      <c r="R432" s="11" t="n">
        <v>8</v>
      </c>
      <c r="S432" s="11" t="n">
        <v>6.05</v>
      </c>
      <c r="V432" s="11" t="n">
        <v>1.06876</v>
      </c>
      <c r="AK432" s="11" t="n">
        <v>2.18333</v>
      </c>
      <c r="AL432" s="11" t="n">
        <v>8</v>
      </c>
      <c r="AM432" s="9">
        <f>COUNT(H432:AL432)</f>
        <v/>
      </c>
      <c r="AT432" s="9">
        <f>SUM(H432:AL432)</f>
        <v/>
      </c>
      <c r="AV432" s="9">
        <f>SUM(H432,I432,J432,K432,L432,M432,N432,O432,T432,U432,AA432,AB432,AH432,AI432)</f>
        <v/>
      </c>
    </row>
    <row r="433" ht="15.75" customHeight="1" s="1">
      <c r="A433" t="n">
        <v>427</v>
      </c>
      <c r="B433" t="inlineStr">
        <is>
          <t>Дмитриев Василий Валерьевич</t>
        </is>
      </c>
      <c r="C433" t="inlineStr">
        <is>
          <t>Отдел технической поддержки</t>
        </is>
      </c>
      <c r="D433" t="inlineStr">
        <is>
          <t>Администратор WIM</t>
        </is>
      </c>
      <c r="E433" t="inlineStr">
        <is>
          <t>Контракт № 512 - ГКУ НСО ТУАД</t>
        </is>
      </c>
      <c r="F433" t="inlineStr">
        <is>
          <t>День</t>
        </is>
      </c>
      <c r="P433" s="11" t="n">
        <v>0.14815</v>
      </c>
      <c r="Q433" s="11" t="n">
        <v>0.89054</v>
      </c>
      <c r="S433" s="11" t="n">
        <v>0.43333</v>
      </c>
      <c r="AM433" s="9">
        <f>COUNT(H433:AL433)</f>
        <v/>
      </c>
      <c r="AT433" s="9">
        <f>SUM(H433:AL433)</f>
        <v/>
      </c>
      <c r="AV433" s="9">
        <f>SUM(H433,I433,J433,K433,L433,M433,N433,O433,T433,U433,AA433,AB433,AH433,AI433)</f>
        <v/>
      </c>
    </row>
    <row r="434" ht="15.75" customHeight="1" s="1">
      <c r="A434" t="n">
        <v>428</v>
      </c>
      <c r="B434" t="inlineStr">
        <is>
          <t>Дмитриев Василий Валерьевич</t>
        </is>
      </c>
      <c r="C434" t="inlineStr">
        <is>
          <t>Отдел технической поддержки</t>
        </is>
      </c>
      <c r="D434" t="inlineStr">
        <is>
          <t>Администратор WIM</t>
        </is>
      </c>
      <c r="E434" t="inlineStr">
        <is>
          <t>Контракт № 584 - Ростелеком/Лесосибирск</t>
        </is>
      </c>
      <c r="F434" t="inlineStr">
        <is>
          <t>День</t>
        </is>
      </c>
      <c r="S434" s="11" t="n">
        <v>2.48333</v>
      </c>
      <c r="V434" s="11" t="n">
        <v>4.85658</v>
      </c>
      <c r="AM434" s="9">
        <f>COUNT(H434:AL434)</f>
        <v/>
      </c>
      <c r="AT434" s="9">
        <f>SUM(H434:AL434)</f>
        <v/>
      </c>
      <c r="AV434" s="9">
        <f>SUM(H434,I434,J434,K434,L434,M434,N434,O434,T434,U434,AA434,AB434,AH434,AI434)</f>
        <v/>
      </c>
    </row>
    <row r="435" ht="15.75" customHeight="1" s="1">
      <c r="A435" t="n">
        <v>429</v>
      </c>
      <c r="B435" t="inlineStr">
        <is>
          <t>Дмитриев Василий Валерьевич</t>
        </is>
      </c>
      <c r="C435" t="inlineStr">
        <is>
          <t>Отдел технической поддержки</t>
        </is>
      </c>
      <c r="D435" t="inlineStr">
        <is>
          <t>Администратор WIM</t>
        </is>
      </c>
      <c r="E435" t="inlineStr">
        <is>
          <t>Контракт № 624 - Алтайавтодор</t>
        </is>
      </c>
      <c r="F435" t="inlineStr">
        <is>
          <t>День</t>
        </is>
      </c>
      <c r="V435" s="11" t="n">
        <v>0.01572</v>
      </c>
      <c r="AM435" s="9">
        <f>COUNT(H435:AL435)</f>
        <v/>
      </c>
      <c r="AT435" s="9">
        <f>SUM(H435:AL435)</f>
        <v/>
      </c>
      <c r="AV435" s="9">
        <f>SUM(H435,I435,J435,K435,L435,M435,N435,O435,T435,U435,AA435,AB435,AH435,AI435)</f>
        <v/>
      </c>
    </row>
    <row r="436" ht="15.75" customHeight="1" s="1">
      <c r="A436" t="n">
        <v>430</v>
      </c>
      <c r="B436" t="inlineStr">
        <is>
          <t>Дмитриев Василий Валерьевич</t>
        </is>
      </c>
      <c r="C436" t="inlineStr">
        <is>
          <t>Отдел технической поддержки</t>
        </is>
      </c>
      <c r="D436" t="inlineStr">
        <is>
          <t>Администратор WIM</t>
        </is>
      </c>
      <c r="E436" t="inlineStr">
        <is>
          <t>Контракт № 582 -  ИТБ/ ОБЩЕСТВО С ОГРАНИЧЕННОЙ ОТВЕТСТВЕННОСТЬЮ ИНЖЕНЕРНЫЕ ТЕХНОЛОГИИ БЕЗОПАСНОСТИ</t>
        </is>
      </c>
      <c r="F436" t="inlineStr">
        <is>
          <t>День</t>
        </is>
      </c>
      <c r="V436" s="11" t="n">
        <v>2.05894</v>
      </c>
      <c r="AM436" s="9">
        <f>COUNT(H436:AL436)</f>
        <v/>
      </c>
      <c r="AT436" s="9">
        <f>SUM(H436:AL436)</f>
        <v/>
      </c>
      <c r="AV436" s="9">
        <f>SUM(H436,I436,J436,K436,L436,M436,N436,O436,T436,U436,AA436,AB436,AH436,AI436)</f>
        <v/>
      </c>
    </row>
    <row r="437" ht="15.75" customHeight="1" s="1">
      <c r="A437" t="n">
        <v>431</v>
      </c>
      <c r="B437" t="inlineStr">
        <is>
          <t>Дмитриев Василий Валерьевич</t>
        </is>
      </c>
      <c r="C437" t="inlineStr">
        <is>
          <t>Отдел технической поддержки</t>
        </is>
      </c>
      <c r="D437" t="inlineStr">
        <is>
          <t>Администратор WIM</t>
        </is>
      </c>
      <c r="E437" t="inlineStr">
        <is>
          <t>Контракт № 621 - Томскавтодор</t>
        </is>
      </c>
      <c r="F437" t="inlineStr">
        <is>
          <t>День</t>
        </is>
      </c>
      <c r="Z437" s="11" t="n">
        <v>7.16667</v>
      </c>
      <c r="AC437" s="11" t="n">
        <v>1.58333</v>
      </c>
      <c r="AM437" s="9">
        <f>COUNT(H437:AL437)</f>
        <v/>
      </c>
      <c r="AT437" s="9">
        <f>SUM(H437:AL437)</f>
        <v/>
      </c>
      <c r="AV437" s="9">
        <f>SUM(H437,I437,J437,K437,L437,M437,N437,O437,T437,U437,AA437,AB437,AH437,AI437)</f>
        <v/>
      </c>
    </row>
    <row r="438" ht="15.75" customHeight="1" s="1">
      <c r="A438" t="n">
        <v>432</v>
      </c>
      <c r="B438" t="inlineStr">
        <is>
          <t>Дмитриев Василий Валерьевич</t>
        </is>
      </c>
      <c r="C438" t="inlineStr">
        <is>
          <t>Отдел технической поддержки</t>
        </is>
      </c>
      <c r="D438" t="inlineStr">
        <is>
          <t>Администратор WIM</t>
        </is>
      </c>
      <c r="E438" t="inlineStr">
        <is>
          <t>Контракт № 617 - КУ РК Управтодор РК</t>
        </is>
      </c>
      <c r="F438" t="inlineStr">
        <is>
          <t>День</t>
        </is>
      </c>
      <c r="AK438" s="11" t="n">
        <v>0.16667</v>
      </c>
      <c r="AM438" s="9">
        <f>COUNT(H438:AL438)</f>
        <v/>
      </c>
      <c r="AT438" s="9">
        <f>SUM(H438:AL438)</f>
        <v/>
      </c>
      <c r="AV438" s="9">
        <f>SUM(H438,I438,J438,K438,L438,M438,N438,O438,T438,U438,AA438,AB438,AH438,AI438)</f>
        <v/>
      </c>
    </row>
    <row r="439">
      <c r="A439" s="9" t="n">
        <v>433</v>
      </c>
      <c r="B439" s="9" t="inlineStr">
        <is>
          <t>Дмитриев Василий Валерьевич</t>
        </is>
      </c>
      <c r="C439" s="9" t="inlineStr">
        <is>
          <t>Отдел технической поддержки</t>
        </is>
      </c>
      <c r="D439" s="9" t="inlineStr">
        <is>
          <t>Администратор WIM</t>
        </is>
      </c>
      <c r="E439" s="9" t="inlineStr">
        <is>
          <t>ИТОГО:</t>
        </is>
      </c>
      <c r="F439" s="9" t="n"/>
      <c r="G439" s="9" t="n"/>
      <c r="H439" s="9" t="n">
        <v>0</v>
      </c>
      <c r="I439" s="9" t="n">
        <v>0</v>
      </c>
      <c r="J439" s="9" t="n">
        <v>0</v>
      </c>
      <c r="K439" s="9" t="n">
        <v>0</v>
      </c>
      <c r="L439" s="9" t="n">
        <v>0</v>
      </c>
      <c r="M439" s="9" t="n">
        <v>0</v>
      </c>
      <c r="N439" s="9" t="n">
        <v>0</v>
      </c>
      <c r="O439" s="9" t="n">
        <v>0</v>
      </c>
      <c r="P439" s="9" t="n">
        <v>8</v>
      </c>
      <c r="Q439" s="9" t="n">
        <v>8</v>
      </c>
      <c r="R439" s="9" t="n">
        <v>8</v>
      </c>
      <c r="S439" s="9" t="n">
        <v>8</v>
      </c>
      <c r="T439" s="9" t="n">
        <v>0</v>
      </c>
      <c r="U439" s="9" t="n">
        <v>0</v>
      </c>
      <c r="V439" s="9" t="n">
        <v>8</v>
      </c>
      <c r="W439" s="9" t="n">
        <v>8</v>
      </c>
      <c r="X439" s="9" t="n">
        <v>8</v>
      </c>
      <c r="Y439" s="9" t="n">
        <v>8</v>
      </c>
      <c r="Z439" s="9" t="n">
        <v>8</v>
      </c>
      <c r="AA439" s="9" t="n">
        <v>0</v>
      </c>
      <c r="AB439" s="9" t="n">
        <v>0</v>
      </c>
      <c r="AC439" s="9" t="n">
        <v>8</v>
      </c>
      <c r="AD439" s="9" t="n">
        <v>8</v>
      </c>
      <c r="AE439" s="9" t="n">
        <v>8</v>
      </c>
      <c r="AF439" s="9" t="n">
        <v>8</v>
      </c>
      <c r="AG439" s="9" t="n">
        <v>8</v>
      </c>
      <c r="AH439" s="9" t="n">
        <v>0</v>
      </c>
      <c r="AI439" s="9" t="n">
        <v>0</v>
      </c>
      <c r="AJ439" s="9" t="n">
        <v>8</v>
      </c>
      <c r="AK439" s="9" t="n">
        <v>8</v>
      </c>
      <c r="AL439" s="9" t="n">
        <v>8</v>
      </c>
      <c r="AM439" s="9">
        <f>COUNT(IF(SUM(H431,H432)&gt;0,1,"FALSE"),IF(SUM(I431,I432)&gt;0,1,"FALSE"),IF(SUM(J431,J432)&gt;0,1,"FALSE"),IF(SUM(K431,K432)&gt;0,1,"FALSE"),IF(SUM(L431,L432)&gt;0,1,"FALSE"),IF(SUM(M432,M431)&gt;0,1,"FALSE"),IF(SUM(N432,N431)&gt;0,1,"FALSE"),IF(SUM(O431,O432)&gt;0,1,"FALSE"),IF(SUM(P433,P432,P431)&gt;0,1,"FALSE"),IF(SUM(Q432,Q433,Q431)&gt;0,1,"FALSE"),IF(SUM(R432,R431)&gt;0,1,"FALSE"),IF(SUM(S434,S433,S431,S432)&gt;0,1,"FALSE"),IF(SUM(T434,T431,T432)&gt;0,1,"FALSE"),IF(SUM(U431,U432,U434)&gt;0,1,"FALSE"),IF(SUM(V431,V434,V436,V432,V435)&gt;0,1,"FALSE"),IF(SUM(W431)&gt;0,1,"FALSE"),IF(SUM(X431)&gt;0,1,"FALSE"),IF(SUM(Y431)&gt;0,1,"FALSE"),IF(SUM(Z431,Z437)&gt;0,1,"FALSE"),IF(SUM(AA431,AA437)&gt;0,1,"FALSE"),IF(SUM(AB431,AB437)&gt;0,1,"FALSE"),IF(SUM(AC437,AC431)&gt;0,1,"FALSE"),IF(SUM(AD431)&gt;0,1,"FALSE"),IF(SUM(AE431)&gt;0,1,"FALSE"),IF(SUM(AF431)&gt;0,1,"FALSE"),IF(SUM(AG431)&gt;0,1,"FALSE"),IF(SUM(AH431)&gt;0,1,"FALSE"),IF(SUM(AI431)&gt;0,1,"FALSE"),IF(SUM(AJ431)&gt;0,1,"FALSE"),IF(SUM(AK438,AK431,AK432)&gt;0,1,"FALSE"),IF(SUM(AL431,AL432)&gt;0,1,"FALSE"))</f>
        <v/>
      </c>
      <c r="AN439" s="9" t="n"/>
      <c r="AO439" s="9">
        <f>MAX(AO431:AO438)</f>
        <v/>
      </c>
      <c r="AP439" s="9">
        <f>MAX(AP431:AP438)</f>
        <v/>
      </c>
      <c r="AQ439" s="9">
        <f>MAX(AQ431:AQ438)</f>
        <v/>
      </c>
      <c r="AR439" s="9">
        <f>MAX(AR431:AR438)</f>
        <v/>
      </c>
      <c r="AS439" s="9">
        <f>SUM(AS431:AS438)</f>
        <v/>
      </c>
      <c r="AT439" s="9">
        <f>SUM(AT431:AT438)</f>
        <v/>
      </c>
      <c r="AU439" s="9">
        <f>SUM(AU431:AU438)</f>
        <v/>
      </c>
      <c r="AV439" s="9">
        <f>SUM(AV431:AV438)</f>
        <v/>
      </c>
      <c r="AW439" s="9">
        <f>SUM(AW431:AW438)</f>
        <v/>
      </c>
    </row>
    <row r="440">
      <c r="A440" t="n">
        <v>434</v>
      </c>
      <c r="B440" t="inlineStr">
        <is>
          <t>Кадилов Сергей Геннадьевич</t>
        </is>
      </c>
      <c r="C440" t="inlineStr">
        <is>
          <t>Отдел технической поддержки</t>
        </is>
      </c>
      <c r="D440" t="inlineStr">
        <is>
          <t>Техник</t>
        </is>
      </c>
      <c r="E440" t="inlineStr">
        <is>
          <t>Общехозяйственный</t>
        </is>
      </c>
      <c r="F440" t="inlineStr">
        <is>
          <t>День</t>
        </is>
      </c>
      <c r="H440" t="inlineStr">
        <is>
          <t>В</t>
        </is>
      </c>
      <c r="I440" t="inlineStr">
        <is>
          <t>В</t>
        </is>
      </c>
      <c r="J440" t="inlineStr">
        <is>
          <t>В</t>
        </is>
      </c>
      <c r="K440" t="inlineStr">
        <is>
          <t>В</t>
        </is>
      </c>
      <c r="L440" t="inlineStr">
        <is>
          <t>В</t>
        </is>
      </c>
      <c r="M440" t="inlineStr">
        <is>
          <t>В</t>
        </is>
      </c>
      <c r="N440" t="inlineStr">
        <is>
          <t>В</t>
        </is>
      </c>
      <c r="O440" t="inlineStr">
        <is>
          <t>В</t>
        </is>
      </c>
      <c r="P440" t="n">
        <v>8</v>
      </c>
      <c r="Q440" t="n">
        <v>8</v>
      </c>
      <c r="R440" t="n">
        <v>8</v>
      </c>
      <c r="S440" t="n">
        <v>8</v>
      </c>
      <c r="T440" t="inlineStr">
        <is>
          <t>В</t>
        </is>
      </c>
      <c r="U440" t="inlineStr">
        <is>
          <t>В</t>
        </is>
      </c>
      <c r="V440" t="n">
        <v>8</v>
      </c>
      <c r="W440" t="n">
        <v>8</v>
      </c>
      <c r="X440" t="n">
        <v>8</v>
      </c>
      <c r="Y440" t="n">
        <v>8</v>
      </c>
      <c r="Z440" t="n">
        <v>8</v>
      </c>
      <c r="AA440" t="inlineStr">
        <is>
          <t>В</t>
        </is>
      </c>
      <c r="AB440" t="inlineStr">
        <is>
          <t>В</t>
        </is>
      </c>
      <c r="AC440" t="n">
        <v>8</v>
      </c>
      <c r="AD440" t="n">
        <v>8</v>
      </c>
      <c r="AE440" t="n">
        <v>8</v>
      </c>
      <c r="AF440" t="n">
        <v>8</v>
      </c>
      <c r="AG440" t="n">
        <v>8</v>
      </c>
      <c r="AH440" t="inlineStr">
        <is>
          <t>В</t>
        </is>
      </c>
      <c r="AI440" t="inlineStr">
        <is>
          <t>В</t>
        </is>
      </c>
      <c r="AJ440" t="n">
        <v>8</v>
      </c>
      <c r="AK440" t="n">
        <v>8</v>
      </c>
      <c r="AL440" t="n">
        <v>8</v>
      </c>
      <c r="AM440" s="9">
        <f>COUNT(H440:AL440)</f>
        <v/>
      </c>
      <c r="AO440" s="9">
        <f>COUNTIF(H440:AL440,"О")</f>
        <v/>
      </c>
      <c r="AP440" s="9">
        <f>COUNTIF(H440:AL440,"От")</f>
        <v/>
      </c>
      <c r="AQ440" s="9">
        <f>COUNTIF(H440:AL440,"Б")</f>
        <v/>
      </c>
      <c r="AR440" s="9">
        <f>COUNTIF(H440:AL440,"Н")</f>
        <v/>
      </c>
      <c r="AT440" s="9">
        <f>SUM(H440:AL440)</f>
        <v/>
      </c>
      <c r="AV440" s="9">
        <f>SUM(H440,I440,J440,K440,L440,M440,N440,O440,T440,U440,AA440,AB440,AH440,AI440)</f>
        <v/>
      </c>
    </row>
    <row r="441">
      <c r="A441" s="9" t="n">
        <v>435</v>
      </c>
      <c r="B441" s="9" t="inlineStr">
        <is>
          <t>Кадилов Сергей Геннадьевич</t>
        </is>
      </c>
      <c r="C441" s="9" t="inlineStr">
        <is>
          <t>Отдел технической поддержки</t>
        </is>
      </c>
      <c r="D441" s="9" t="inlineStr">
        <is>
          <t>Техник</t>
        </is>
      </c>
      <c r="E441" s="9" t="inlineStr">
        <is>
          <t>ИТОГО:</t>
        </is>
      </c>
      <c r="F441" s="9" t="n"/>
      <c r="G441" s="9" t="n"/>
      <c r="H441" s="9" t="n">
        <v>0</v>
      </c>
      <c r="I441" s="9" t="n">
        <v>0</v>
      </c>
      <c r="J441" s="9" t="n">
        <v>0</v>
      </c>
      <c r="K441" s="9" t="n">
        <v>0</v>
      </c>
      <c r="L441" s="9" t="n">
        <v>0</v>
      </c>
      <c r="M441" s="9" t="n">
        <v>0</v>
      </c>
      <c r="N441" s="9" t="n">
        <v>0</v>
      </c>
      <c r="O441" s="9" t="n">
        <v>0</v>
      </c>
      <c r="P441" s="9" t="n">
        <v>8</v>
      </c>
      <c r="Q441" s="9" t="n">
        <v>8</v>
      </c>
      <c r="R441" s="9" t="n">
        <v>8</v>
      </c>
      <c r="S441" s="9" t="n">
        <v>8</v>
      </c>
      <c r="T441" s="9" t="n">
        <v>0</v>
      </c>
      <c r="U441" s="9" t="n">
        <v>0</v>
      </c>
      <c r="V441" s="9" t="n">
        <v>8</v>
      </c>
      <c r="W441" s="9" t="n">
        <v>8</v>
      </c>
      <c r="X441" s="9" t="n">
        <v>8</v>
      </c>
      <c r="Y441" s="9" t="n">
        <v>8</v>
      </c>
      <c r="Z441" s="9" t="n">
        <v>8</v>
      </c>
      <c r="AA441" s="9" t="n">
        <v>0</v>
      </c>
      <c r="AB441" s="9" t="n">
        <v>0</v>
      </c>
      <c r="AC441" s="9" t="n">
        <v>8</v>
      </c>
      <c r="AD441" s="9" t="n">
        <v>8</v>
      </c>
      <c r="AE441" s="9" t="n">
        <v>8</v>
      </c>
      <c r="AF441" s="9" t="n">
        <v>8</v>
      </c>
      <c r="AG441" s="9" t="n">
        <v>8</v>
      </c>
      <c r="AH441" s="9" t="n">
        <v>0</v>
      </c>
      <c r="AI441" s="9" t="n">
        <v>0</v>
      </c>
      <c r="AJ441" s="9" t="n">
        <v>8</v>
      </c>
      <c r="AK441" s="9" t="n">
        <v>8</v>
      </c>
      <c r="AL441" s="9" t="n">
        <v>8</v>
      </c>
      <c r="AM441" s="9">
        <f>COUNT(IF(SUM(H440)&gt;0,1,"FALSE"),IF(SUM(I440)&gt;0,1,"FALSE"),IF(SUM(J440)&gt;0,1,"FALSE"),IF(SUM(K440)&gt;0,1,"FALSE"),IF(SUM(L440)&gt;0,1,"FALSE"),IF(SUM(M440)&gt;0,1,"FALSE"),IF(SUM(N440)&gt;0,1,"FALSE"),IF(SUM(O440)&gt;0,1,"FALSE"),IF(SUM(P440)&gt;0,1,"FALSE"),IF(SUM(Q440)&gt;0,1,"FALSE"),IF(SUM(R440)&gt;0,1,"FALSE"),IF(SUM(S440)&gt;0,1,"FALSE"),IF(SUM(T440)&gt;0,1,"FALSE"),IF(SUM(U440)&gt;0,1,"FALSE"),IF(SUM(V440)&gt;0,1,"FALSE"),IF(SUM(W440)&gt;0,1,"FALSE"),IF(SUM(X440)&gt;0,1,"FALSE"),IF(SUM(Y440)&gt;0,1,"FALSE"),IF(SUM(Z440)&gt;0,1,"FALSE"),IF(SUM(AA440)&gt;0,1,"FALSE"),IF(SUM(AB440)&gt;0,1,"FALSE"),IF(SUM(AC440)&gt;0,1,"FALSE"),IF(SUM(AD440)&gt;0,1,"FALSE"),IF(SUM(AE440)&gt;0,1,"FALSE"),IF(SUM(AF440)&gt;0,1,"FALSE"),IF(SUM(AG440)&gt;0,1,"FALSE"),IF(SUM(AH440)&gt;0,1,"FALSE"),IF(SUM(AI440)&gt;0,1,"FALSE"),IF(SUM(AJ440)&gt;0,1,"FALSE"),IF(SUM(AK440)&gt;0,1,"FALSE"),IF(SUM(AL440)&gt;0,1,"FALSE"))</f>
        <v/>
      </c>
      <c r="AN441" s="9" t="n"/>
      <c r="AO441" s="9">
        <f>MAX(AO440:AO440)</f>
        <v/>
      </c>
      <c r="AP441" s="9">
        <f>MAX(AP440:AP440)</f>
        <v/>
      </c>
      <c r="AQ441" s="9">
        <f>MAX(AQ440:AQ440)</f>
        <v/>
      </c>
      <c r="AR441" s="9">
        <f>MAX(AR440:AR440)</f>
        <v/>
      </c>
      <c r="AS441" s="9">
        <f>SUM(AS440:AS440)</f>
        <v/>
      </c>
      <c r="AT441" s="9">
        <f>SUM(AT440:AT440)</f>
        <v/>
      </c>
      <c r="AU441" s="9">
        <f>SUM(AU440:AU440)</f>
        <v/>
      </c>
      <c r="AV441" s="9">
        <f>SUM(AV440:AV440)</f>
        <v/>
      </c>
      <c r="AW441" s="9">
        <f>SUM(AW440:AW440)</f>
        <v/>
      </c>
    </row>
    <row r="442" ht="15.75" customHeight="1" s="1">
      <c r="A442" t="n">
        <v>436</v>
      </c>
      <c r="B442" t="inlineStr">
        <is>
          <t>Кирпиков Александр Валерьевич</t>
        </is>
      </c>
      <c r="C442" t="inlineStr">
        <is>
          <t>Отдел технической поддержки</t>
        </is>
      </c>
      <c r="D442" t="inlineStr">
        <is>
          <t>Администратор ФВФ</t>
        </is>
      </c>
      <c r="E442" t="inlineStr">
        <is>
          <t>Офис</t>
        </is>
      </c>
      <c r="F442" t="inlineStr">
        <is>
          <t>День</t>
        </is>
      </c>
      <c r="H442" s="11" t="n">
        <v>8</v>
      </c>
      <c r="I442" s="11" t="n">
        <v>9</v>
      </c>
      <c r="J442" s="11" t="n">
        <v>9</v>
      </c>
      <c r="K442" s="11" t="n">
        <v>9</v>
      </c>
      <c r="L442" t="inlineStr">
        <is>
          <t>В</t>
        </is>
      </c>
      <c r="M442" t="inlineStr">
        <is>
          <t>В</t>
        </is>
      </c>
      <c r="N442" t="inlineStr">
        <is>
          <t>В</t>
        </is>
      </c>
      <c r="O442" t="inlineStr">
        <is>
          <t>В</t>
        </is>
      </c>
      <c r="T442" t="inlineStr">
        <is>
          <t>В</t>
        </is>
      </c>
      <c r="U442" t="inlineStr">
        <is>
          <t>В</t>
        </is>
      </c>
      <c r="X442" t="n">
        <v>7.73333</v>
      </c>
      <c r="Y442" t="n">
        <v>8</v>
      </c>
      <c r="Z442" t="n">
        <v>8</v>
      </c>
      <c r="AA442" t="inlineStr">
        <is>
          <t>В</t>
        </is>
      </c>
      <c r="AB442" t="inlineStr">
        <is>
          <t>В</t>
        </is>
      </c>
      <c r="AC442" t="n">
        <v>8</v>
      </c>
      <c r="AD442" t="n">
        <v>8</v>
      </c>
      <c r="AE442" t="n">
        <v>8</v>
      </c>
      <c r="AF442" t="n">
        <v>8</v>
      </c>
      <c r="AG442" t="n">
        <v>8</v>
      </c>
      <c r="AH442" t="inlineStr">
        <is>
          <t>В</t>
        </is>
      </c>
      <c r="AI442" t="inlineStr">
        <is>
          <t>В</t>
        </is>
      </c>
      <c r="AJ442" t="n">
        <v>8</v>
      </c>
      <c r="AK442" t="n">
        <v>8</v>
      </c>
      <c r="AL442" t="n">
        <v>8</v>
      </c>
      <c r="AM442" s="9">
        <f>COUNT(H442:AL442)</f>
        <v/>
      </c>
      <c r="AO442" s="9">
        <f>COUNTIF(H442:AL442,"О")</f>
        <v/>
      </c>
      <c r="AP442" s="9">
        <f>COUNTIF(H442:AL442,"От")</f>
        <v/>
      </c>
      <c r="AQ442" s="9">
        <f>COUNTIF(H442:AL442,"Б")</f>
        <v/>
      </c>
      <c r="AR442" s="9">
        <f>COUNTIF(H442:AL442,"Н")</f>
        <v/>
      </c>
      <c r="AT442" s="9">
        <f>SUM(H442:AL442)</f>
        <v/>
      </c>
      <c r="AV442" s="9">
        <f>SUM(H442,I442,J442,K442,L442,M442,N442,O442,T442,U442,AA442,AB442,AH442,AI442)</f>
        <v/>
      </c>
    </row>
    <row r="443">
      <c r="A443" t="n">
        <v>437</v>
      </c>
      <c r="B443" t="inlineStr">
        <is>
          <t>Кирпиков Александр Валерьевич</t>
        </is>
      </c>
      <c r="C443" t="inlineStr">
        <is>
          <t>Отдел технической поддержки</t>
        </is>
      </c>
      <c r="D443" t="inlineStr">
        <is>
          <t>Администратор ФВФ</t>
        </is>
      </c>
      <c r="E443" t="inlineStr">
        <is>
          <t>Контракт № 512 - ГКУ НСО ТУАД</t>
        </is>
      </c>
      <c r="F443" t="inlineStr">
        <is>
          <t>День</t>
        </is>
      </c>
      <c r="AM443" s="9">
        <f>COUNT(H443:AL443)</f>
        <v/>
      </c>
      <c r="AT443" s="9">
        <f>SUM(H443:AL443)</f>
        <v/>
      </c>
      <c r="AV443" s="9">
        <f>SUM(H443,I443,J443,K443,L443,M443,N443,O443,T443,U443,AA443,AB443,AH443,AI443)</f>
        <v/>
      </c>
    </row>
    <row r="444" ht="15.75" customHeight="1" s="1">
      <c r="A444" t="n">
        <v>438</v>
      </c>
      <c r="B444" t="inlineStr">
        <is>
          <t>Кирпиков Александр Валерьевич</t>
        </is>
      </c>
      <c r="C444" t="inlineStr">
        <is>
          <t>Отдел технической поддержки</t>
        </is>
      </c>
      <c r="D444" t="inlineStr">
        <is>
          <t>Администратор ФВФ</t>
        </is>
      </c>
      <c r="E444" t="inlineStr">
        <is>
          <t>Контракт № 543 - ООО Техно-СЕРВИС</t>
        </is>
      </c>
      <c r="F444" t="inlineStr">
        <is>
          <t>День</t>
        </is>
      </c>
      <c r="P444" s="11" t="n">
        <v>4</v>
      </c>
      <c r="Q444" s="11" t="n">
        <v>4</v>
      </c>
      <c r="R444" s="11" t="n">
        <v>4</v>
      </c>
      <c r="S444" s="11" t="n">
        <v>4</v>
      </c>
      <c r="V444" s="11" t="n">
        <v>4</v>
      </c>
      <c r="W444" s="11" t="n">
        <v>4</v>
      </c>
      <c r="AM444" s="9">
        <f>COUNT(H444:AL444)</f>
        <v/>
      </c>
      <c r="AT444" s="9">
        <f>SUM(H444:AL444)</f>
        <v/>
      </c>
      <c r="AV444" s="9">
        <f>SUM(H444,I444,J444,K444,L444,M444,N444,O444,T444,U444,AA444,AB444,AH444,AI444)</f>
        <v/>
      </c>
    </row>
    <row r="445">
      <c r="A445" t="n">
        <v>439</v>
      </c>
      <c r="B445" t="inlineStr">
        <is>
          <t>Кирпиков Александр Валерьевич</t>
        </is>
      </c>
      <c r="C445" t="inlineStr">
        <is>
          <t>Отдел технической поддержки</t>
        </is>
      </c>
      <c r="D445" t="inlineStr">
        <is>
          <t>Администратор ФВФ</t>
        </is>
      </c>
      <c r="E445" t="inlineStr">
        <is>
          <t>Контракт № 501 - КУ РК Управтодор РК</t>
        </is>
      </c>
      <c r="F445" t="inlineStr">
        <is>
          <t>День</t>
        </is>
      </c>
      <c r="AM445" s="9">
        <f>COUNT(H445:AL445)</f>
        <v/>
      </c>
      <c r="AT445" s="9">
        <f>SUM(H445:AL445)</f>
        <v/>
      </c>
      <c r="AV445" s="9">
        <f>SUM(H445,I445,J445,K445,L445,M445,N445,O445,T445,U445,AA445,AB445,AH445,AI445)</f>
        <v/>
      </c>
    </row>
    <row r="446" ht="15.75" customHeight="1" s="1">
      <c r="A446" t="n">
        <v>440</v>
      </c>
      <c r="B446" t="inlineStr">
        <is>
          <t>Кирпиков Александр Валерьевич</t>
        </is>
      </c>
      <c r="C446" t="inlineStr">
        <is>
          <t>Отдел технической поддержки</t>
        </is>
      </c>
      <c r="D446" t="inlineStr">
        <is>
          <t>Администратор ФВФ</t>
        </is>
      </c>
      <c r="E446" t="inlineStr">
        <is>
          <t>Контракт № 617 - КУ РК Управтодор РК</t>
        </is>
      </c>
      <c r="F446" t="inlineStr">
        <is>
          <t>День</t>
        </is>
      </c>
      <c r="P446" s="11" t="n">
        <v>4</v>
      </c>
      <c r="Q446" s="11" t="n">
        <v>4</v>
      </c>
      <c r="R446" s="11" t="n">
        <v>4</v>
      </c>
      <c r="S446" s="11" t="n">
        <v>4</v>
      </c>
      <c r="V446" s="11" t="n">
        <v>4</v>
      </c>
      <c r="W446" s="11" t="n">
        <v>4</v>
      </c>
      <c r="X446" s="11" t="n">
        <v>0.26667</v>
      </c>
      <c r="AM446" s="9">
        <f>COUNT(H446:AL446)</f>
        <v/>
      </c>
      <c r="AT446" s="9">
        <f>SUM(H446:AL446)</f>
        <v/>
      </c>
      <c r="AV446" s="9">
        <f>SUM(H446,I446,J446,K446,L446,M446,N446,O446,T446,U446,AA446,AB446,AH446,AI446)</f>
        <v/>
      </c>
    </row>
    <row r="447" ht="15.75" customHeight="1" s="1">
      <c r="A447" t="n">
        <v>441</v>
      </c>
      <c r="B447" t="inlineStr">
        <is>
          <t>Кирпиков Александр Валерьевич</t>
        </is>
      </c>
      <c r="C447" t="inlineStr">
        <is>
          <t>Отдел технической поддержки</t>
        </is>
      </c>
      <c r="D447" t="inlineStr">
        <is>
          <t>Администратор ФВФ</t>
        </is>
      </c>
      <c r="E447" t="inlineStr">
        <is>
          <t>Контракт № 626 - ТЕХНО-СЕРВИС</t>
        </is>
      </c>
      <c r="F447" t="inlineStr">
        <is>
          <t>День</t>
        </is>
      </c>
      <c r="X447" s="11" t="n"/>
      <c r="AM447" s="9">
        <f>COUNT(H447:AL447)</f>
        <v/>
      </c>
      <c r="AT447" s="9">
        <f>SUM(H447:AL447)</f>
        <v/>
      </c>
      <c r="AV447" s="9">
        <f>SUM(H447,I447,J447,K447,L447,M447,N447,O447,T447,U447,AA447,AB447,AH447,AI447)</f>
        <v/>
      </c>
    </row>
    <row r="448">
      <c r="A448" s="9" t="n">
        <v>442</v>
      </c>
      <c r="B448" s="9" t="inlineStr">
        <is>
          <t>Кирпиков Александр Валерьевич</t>
        </is>
      </c>
      <c r="C448" s="9" t="inlineStr">
        <is>
          <t>Отдел технической поддержки</t>
        </is>
      </c>
      <c r="D448" s="9" t="inlineStr">
        <is>
          <t>Администратор ФВФ</t>
        </is>
      </c>
      <c r="E448" s="9" t="inlineStr">
        <is>
          <t>ИТОГО:</t>
        </is>
      </c>
      <c r="F448" s="9" t="n"/>
      <c r="G448" s="9" t="n"/>
      <c r="H448" s="9" t="n">
        <v>0</v>
      </c>
      <c r="I448" s="9" t="n">
        <v>0</v>
      </c>
      <c r="J448" s="9" t="n">
        <v>0</v>
      </c>
      <c r="K448" s="9" t="n">
        <v>0</v>
      </c>
      <c r="L448" s="9" t="n">
        <v>0</v>
      </c>
      <c r="M448" s="9" t="n">
        <v>0</v>
      </c>
      <c r="N448" s="9" t="n">
        <v>0</v>
      </c>
      <c r="O448" s="9" t="n">
        <v>0</v>
      </c>
      <c r="P448" s="9" t="n">
        <v>8</v>
      </c>
      <c r="Q448" s="9" t="n">
        <v>8</v>
      </c>
      <c r="R448" s="9" t="n">
        <v>8</v>
      </c>
      <c r="S448" s="9" t="n">
        <v>8</v>
      </c>
      <c r="T448" s="9" t="n">
        <v>0</v>
      </c>
      <c r="U448" s="9" t="n">
        <v>0</v>
      </c>
      <c r="V448" s="9" t="n">
        <v>8</v>
      </c>
      <c r="W448" s="9" t="n">
        <v>8</v>
      </c>
      <c r="X448" s="9" t="n">
        <v>8</v>
      </c>
      <c r="Y448" s="9" t="n">
        <v>8</v>
      </c>
      <c r="Z448" s="9" t="n">
        <v>8</v>
      </c>
      <c r="AA448" s="9" t="n">
        <v>0</v>
      </c>
      <c r="AB448" s="9" t="n">
        <v>0</v>
      </c>
      <c r="AC448" s="9" t="n">
        <v>8</v>
      </c>
      <c r="AD448" s="9" t="n">
        <v>8</v>
      </c>
      <c r="AE448" s="9" t="n">
        <v>8</v>
      </c>
      <c r="AF448" s="9" t="n">
        <v>8</v>
      </c>
      <c r="AG448" s="9" t="n">
        <v>8</v>
      </c>
      <c r="AH448" s="9" t="n">
        <v>0</v>
      </c>
      <c r="AI448" s="9" t="n">
        <v>0</v>
      </c>
      <c r="AJ448" s="9" t="n">
        <v>8</v>
      </c>
      <c r="AK448" s="9" t="n">
        <v>8</v>
      </c>
      <c r="AL448" s="9" t="n">
        <v>8</v>
      </c>
      <c r="AM448" s="9">
        <f>COUNT(IF(SUM(H443,H442,H444)&gt;0,1,"FALSE"),IF(SUM(I442,I444)&gt;0,1,"FALSE"),IF(SUM(J445,J444,J442)&gt;0,1,"FALSE"),IF(SUM(K442,K444,K445)&gt;0,1,"FALSE"),IF(SUM(L442,L445,L444)&gt;0,1,"FALSE"),IF(SUM(M444,M442,M445)&gt;0,1,"FALSE"),IF(SUM(N444,N442,N445)&gt;0,1,"FALSE"),IF(SUM(O444,O442,O445)&gt;0,1,"FALSE"),IF(SUM(P446,P442,P444)&gt;0,1,"FALSE"),IF(SUM(Q446,Q444,Q442)&gt;0,1,"FALSE"),IF(SUM(R442,R446,R444)&gt;0,1,"FALSE"),IF(SUM(S446,S442,S444)&gt;0,1,"FALSE"),IF(SUM(T446,T442,T444)&gt;0,1,"FALSE"),IF(SUM(U446,U444,U442)&gt;0,1,"FALSE"),IF(SUM(V446,V444,V442)&gt;0,1,"FALSE"),IF(SUM(W442,W446,W444)&gt;0,1,"FALSE"),IF(SUM(X447,X442,X446)&gt;0,1,"FALSE"),IF(SUM(Y442)&gt;0,1,"FALSE"),IF(SUM(Z442)&gt;0,1,"FALSE"),IF(SUM(AA442)&gt;0,1,"FALSE"),IF(SUM(AB442)&gt;0,1,"FALSE"),IF(SUM(AC442)&gt;0,1,"FALSE"),IF(SUM(AD442)&gt;0,1,"FALSE"),IF(SUM(AE442)&gt;0,1,"FALSE"),IF(SUM(AF442)&gt;0,1,"FALSE"),IF(SUM(AG442)&gt;0,1,"FALSE"),IF(SUM(AH442)&gt;0,1,"FALSE"),IF(SUM(AI442)&gt;0,1,"FALSE"),IF(SUM(AJ442)&gt;0,1,"FALSE"),IF(SUM(AK442)&gt;0,1,"FALSE"),IF(SUM(AL442)&gt;0,1,"FALSE"))</f>
        <v/>
      </c>
      <c r="AN448" s="9" t="n"/>
      <c r="AO448" s="9">
        <f>MAX(AO442:AO447)</f>
        <v/>
      </c>
      <c r="AP448" s="9">
        <f>MAX(AP442:AP447)</f>
        <v/>
      </c>
      <c r="AQ448" s="9">
        <f>MAX(AQ442:AQ447)</f>
        <v/>
      </c>
      <c r="AR448" s="9">
        <f>MAX(AR442:AR447)</f>
        <v/>
      </c>
      <c r="AS448" s="9">
        <f>SUM(AS442:AS447)</f>
        <v/>
      </c>
      <c r="AT448" s="9">
        <f>SUM(AT442:AT447)</f>
        <v/>
      </c>
      <c r="AU448" s="9">
        <f>SUM(AU442:AU447)</f>
        <v/>
      </c>
      <c r="AV448" s="9">
        <f>SUM(AV442:AV447)</f>
        <v/>
      </c>
      <c r="AW448" s="9">
        <f>SUM(AW442:AW447)</f>
        <v/>
      </c>
    </row>
    <row r="449">
      <c r="A449" t="n">
        <v>443</v>
      </c>
      <c r="B449" t="inlineStr">
        <is>
          <t>Кондратенко Иван Антонович</t>
        </is>
      </c>
      <c r="C449" t="inlineStr">
        <is>
          <t>Отдел технической поддержки</t>
        </is>
      </c>
      <c r="D449" t="inlineStr">
        <is>
          <t>Специалист технической поддержки</t>
        </is>
      </c>
      <c r="E449" t="inlineStr">
        <is>
          <t>Офис</t>
        </is>
      </c>
      <c r="F449" t="inlineStr">
        <is>
          <t>День</t>
        </is>
      </c>
      <c r="I449" t="n">
        <v>12</v>
      </c>
      <c r="J449" t="n">
        <v>12</v>
      </c>
      <c r="M449" t="n">
        <v>12</v>
      </c>
      <c r="Q449" t="n">
        <v>12</v>
      </c>
      <c r="R449" t="n">
        <v>12</v>
      </c>
      <c r="U449" t="n">
        <v>12</v>
      </c>
      <c r="AM449" s="9">
        <f>COUNT(H449:AL449)</f>
        <v/>
      </c>
      <c r="AO449" s="9">
        <f>COUNTIF(H449:AL449,"О")</f>
        <v/>
      </c>
      <c r="AP449" s="9">
        <f>COUNTIF(H449:AL449,"От")</f>
        <v/>
      </c>
      <c r="AQ449" s="9">
        <f>COUNTIF(H449:AL449,"Б")</f>
        <v/>
      </c>
      <c r="AR449" s="9">
        <f>COUNTIF(H449:AL449,"Н")</f>
        <v/>
      </c>
      <c r="AT449" s="9">
        <f>SUM(H449:AL449)</f>
        <v/>
      </c>
      <c r="AV449" s="9">
        <f>SUM(H449,I449,J449,K449,L449,M449,N449,O449,T449,U449,AA449,AB449,AH449,AI449)</f>
        <v/>
      </c>
    </row>
    <row r="450">
      <c r="A450" t="n">
        <v>444</v>
      </c>
      <c r="B450" t="inlineStr">
        <is>
          <t>Кондратенко Иван Антонович</t>
        </is>
      </c>
      <c r="C450" t="inlineStr">
        <is>
          <t>Отдел технической поддержки</t>
        </is>
      </c>
      <c r="D450" t="inlineStr">
        <is>
          <t>Специалист технической поддержки</t>
        </is>
      </c>
      <c r="E450" t="inlineStr">
        <is>
          <t>Офис</t>
        </is>
      </c>
      <c r="F450" t="inlineStr">
        <is>
          <t>Ночь</t>
        </is>
      </c>
      <c r="Y450" t="n">
        <v>12</v>
      </c>
      <c r="AC450" t="n">
        <v>12</v>
      </c>
      <c r="AD450" t="n">
        <v>12</v>
      </c>
      <c r="AG450" t="n">
        <v>12</v>
      </c>
      <c r="AK450" t="n">
        <v>12</v>
      </c>
      <c r="AL450" t="n">
        <v>12</v>
      </c>
      <c r="AN450" s="9">
        <f>COUNT(H450:AL450)</f>
        <v/>
      </c>
      <c r="AO450" s="9">
        <f>COUNTIF(H450:AL450,"О")</f>
        <v/>
      </c>
      <c r="AP450" s="9">
        <f>COUNTIF(H450:AL450,"От")</f>
        <v/>
      </c>
      <c r="AQ450" s="9">
        <f>COUNTIF(H450:AL450,"Б")</f>
        <v/>
      </c>
      <c r="AR450" s="9">
        <f>COUNTIF(H450:AL450,"Н")</f>
        <v/>
      </c>
      <c r="AU450" s="9">
        <f>SUM(H450:AL450)</f>
        <v/>
      </c>
      <c r="AW450" s="9">
        <f>SUM(H450,I450,J450,K450,L450,M450,N450,O450,T450,U450,AA450,AB450,AH450,AI450)</f>
        <v/>
      </c>
    </row>
    <row r="451">
      <c r="A451" s="9" t="n">
        <v>445</v>
      </c>
      <c r="B451" s="9" t="inlineStr">
        <is>
          <t>Кондратенко Иван Антонович</t>
        </is>
      </c>
      <c r="C451" s="9" t="inlineStr">
        <is>
          <t>Отдел технической поддержки</t>
        </is>
      </c>
      <c r="D451" s="9" t="inlineStr">
        <is>
          <t>Специалист технической поддержки</t>
        </is>
      </c>
      <c r="E451" s="9" t="inlineStr">
        <is>
          <t>ИТОГО:</t>
        </is>
      </c>
      <c r="F451" s="9" t="n"/>
      <c r="G451" s="9" t="n"/>
      <c r="H451" s="9" t="n"/>
      <c r="I451" s="9" t="n">
        <v>12</v>
      </c>
      <c r="J451" s="9" t="n">
        <v>12</v>
      </c>
      <c r="K451" s="9" t="n"/>
      <c r="L451" s="9" t="n"/>
      <c r="M451" s="9" t="n">
        <v>12</v>
      </c>
      <c r="N451" s="9" t="n"/>
      <c r="O451" s="9" t="n"/>
      <c r="P451" s="9" t="n"/>
      <c r="Q451" s="9" t="n">
        <v>12</v>
      </c>
      <c r="R451" s="9" t="n">
        <v>12</v>
      </c>
      <c r="S451" s="9" t="n"/>
      <c r="T451" s="9" t="n"/>
      <c r="U451" s="9" t="n">
        <v>12</v>
      </c>
      <c r="V451" s="9" t="n"/>
      <c r="W451" s="9" t="n"/>
      <c r="X451" s="9" t="n"/>
      <c r="Y451" s="9" t="n">
        <v>12</v>
      </c>
      <c r="Z451" s="9" t="n"/>
      <c r="AA451" s="9" t="n"/>
      <c r="AB451" s="9" t="n"/>
      <c r="AC451" s="9" t="n">
        <v>12</v>
      </c>
      <c r="AD451" s="9" t="n">
        <v>12</v>
      </c>
      <c r="AE451" s="9" t="n"/>
      <c r="AF451" s="9" t="n"/>
      <c r="AG451" s="9" t="n">
        <v>12</v>
      </c>
      <c r="AH451" s="9" t="n"/>
      <c r="AI451" s="9" t="n"/>
      <c r="AJ451" s="9" t="n"/>
      <c r="AK451" s="9" t="n">
        <v>12</v>
      </c>
      <c r="AL451" s="9" t="n">
        <v>12</v>
      </c>
      <c r="AM451" s="9">
        <f>COUNT(IF(SUM(I449)&gt;0,1,"FALSE"),IF(SUM(J449)&gt;0,1,"FALSE"),IF(SUM(M449)&gt;0,1,"FALSE"),IF(SUM(Q449)&gt;0,1,"FALSE"),IF(SUM(R449)&gt;0,1,"FALSE"),IF(SUM(U449)&gt;0,1,"FALSE"))</f>
        <v/>
      </c>
      <c r="AN451" s="9">
        <f>COUNT(IF(SUM(Y450)&gt;0,1,"FALSE"),IF(SUM(AC450)&gt;0,1,"FALSE"),IF(SUM(AD450)&gt;0,1,"FALSE"),IF(SUM(AG450)&gt;0,1,"FALSE"),IF(SUM(AK450)&gt;0,1,"FALSE"),IF(SUM(AL450)&gt;0,1,"FALSE"))</f>
        <v/>
      </c>
      <c r="AO451" s="9">
        <f>MAX(AO449:AO450)</f>
        <v/>
      </c>
      <c r="AP451" s="9">
        <f>MAX(AP449:AP450)</f>
        <v/>
      </c>
      <c r="AQ451" s="9">
        <f>MAX(AQ449:AQ450)</f>
        <v/>
      </c>
      <c r="AR451" s="9">
        <f>MAX(AR449:AR450)</f>
        <v/>
      </c>
      <c r="AS451" s="9">
        <f>SUM(AS449:AS450)</f>
        <v/>
      </c>
      <c r="AT451" s="9">
        <f>SUM(AT449:AT450)</f>
        <v/>
      </c>
      <c r="AU451" s="9">
        <f>SUM(AU449:AU450)</f>
        <v/>
      </c>
      <c r="AV451" s="9">
        <f>SUM(AV449:AV450)</f>
        <v/>
      </c>
      <c r="AW451" s="9">
        <f>SUM(AW449:AW450)</f>
        <v/>
      </c>
    </row>
    <row r="452">
      <c r="A452" t="n">
        <v>446</v>
      </c>
      <c r="B452" t="inlineStr">
        <is>
          <t>Лавров Владимир Викторович</t>
        </is>
      </c>
      <c r="C452" t="inlineStr">
        <is>
          <t>Отдел технической поддержки</t>
        </is>
      </c>
      <c r="D452" t="inlineStr">
        <is>
          <t>Системный администратор</t>
        </is>
      </c>
      <c r="E452" t="inlineStr">
        <is>
          <t>Офис</t>
        </is>
      </c>
      <c r="F452" t="inlineStr">
        <is>
          <t>День</t>
        </is>
      </c>
      <c r="H452" t="inlineStr">
        <is>
          <t>В</t>
        </is>
      </c>
      <c r="I452" t="inlineStr">
        <is>
          <t>В</t>
        </is>
      </c>
      <c r="J452" t="inlineStr">
        <is>
          <t>В</t>
        </is>
      </c>
      <c r="K452" t="inlineStr">
        <is>
          <t>В</t>
        </is>
      </c>
      <c r="L452" t="inlineStr">
        <is>
          <t>В</t>
        </is>
      </c>
      <c r="M452" t="inlineStr">
        <is>
          <t>В</t>
        </is>
      </c>
      <c r="N452" t="inlineStr">
        <is>
          <t>В</t>
        </is>
      </c>
      <c r="O452" t="inlineStr">
        <is>
          <t>В</t>
        </is>
      </c>
      <c r="Q452" t="n">
        <v>2.58333</v>
      </c>
      <c r="R452" t="n">
        <v>8</v>
      </c>
      <c r="S452" t="n">
        <v>8</v>
      </c>
      <c r="T452" t="inlineStr">
        <is>
          <t>В</t>
        </is>
      </c>
      <c r="U452" t="inlineStr">
        <is>
          <t>В</t>
        </is>
      </c>
      <c r="V452" t="n">
        <v>7.66667</v>
      </c>
      <c r="W452" t="n">
        <v>8</v>
      </c>
      <c r="X452" t="n">
        <v>8</v>
      </c>
      <c r="Y452" t="n">
        <v>7.98333</v>
      </c>
      <c r="Z452" t="n">
        <v>7.98333</v>
      </c>
      <c r="AA452" t="inlineStr">
        <is>
          <t>В</t>
        </is>
      </c>
      <c r="AB452" t="inlineStr">
        <is>
          <t>В</t>
        </is>
      </c>
      <c r="AC452" t="n">
        <v>8</v>
      </c>
      <c r="AD452" t="n">
        <v>8</v>
      </c>
      <c r="AE452" t="n">
        <v>8</v>
      </c>
      <c r="AF452" t="n">
        <v>8</v>
      </c>
      <c r="AG452" t="n">
        <v>8</v>
      </c>
      <c r="AH452" t="inlineStr">
        <is>
          <t>В</t>
        </is>
      </c>
      <c r="AI452" t="inlineStr">
        <is>
          <t>В</t>
        </is>
      </c>
      <c r="AJ452" t="n">
        <v>6.6</v>
      </c>
      <c r="AK452" t="n">
        <v>4.23333</v>
      </c>
      <c r="AL452" t="n">
        <v>8</v>
      </c>
      <c r="AM452" s="9">
        <f>COUNT(H452:AL452)</f>
        <v/>
      </c>
      <c r="AO452" s="9">
        <f>COUNTIF(H452:AL452,"О")</f>
        <v/>
      </c>
      <c r="AP452" s="9">
        <f>COUNTIF(H452:AL452,"От")</f>
        <v/>
      </c>
      <c r="AQ452" s="9">
        <f>COUNTIF(H452:AL452,"Б")</f>
        <v/>
      </c>
      <c r="AR452" s="9">
        <f>COUNTIF(H452:AL452,"Н")</f>
        <v/>
      </c>
      <c r="AT452" s="9">
        <f>SUM(H452:AL452)</f>
        <v/>
      </c>
      <c r="AV452" s="9">
        <f>SUM(H452,I452,J452,K452,L452,M452,N452,O452,T452,U452,AA452,AB452,AH452,AI452)</f>
        <v/>
      </c>
    </row>
    <row r="453" ht="15.75" customHeight="1" s="1">
      <c r="A453" t="n">
        <v>447</v>
      </c>
      <c r="B453" t="inlineStr">
        <is>
          <t>Лавров Владимир Викторович</t>
        </is>
      </c>
      <c r="C453" t="inlineStr">
        <is>
          <t>Отдел технической поддержки</t>
        </is>
      </c>
      <c r="D453" t="inlineStr">
        <is>
          <t>Системный администратор</t>
        </is>
      </c>
      <c r="E453" t="inlineStr">
        <is>
          <t>Контракт № 517 - Маслянинское ДРСУ/АПВГК</t>
        </is>
      </c>
      <c r="F453" t="inlineStr">
        <is>
          <t>День</t>
        </is>
      </c>
      <c r="P453" s="11" t="n">
        <v>3.04833</v>
      </c>
      <c r="Q453" s="11" t="n">
        <v>2.71667</v>
      </c>
      <c r="V453" s="11" t="n">
        <v>0.01667</v>
      </c>
      <c r="AM453" s="9">
        <f>COUNT(H453:AL453)</f>
        <v/>
      </c>
      <c r="AT453" s="9">
        <f>SUM(H453:AL453)</f>
        <v/>
      </c>
      <c r="AV453" s="9">
        <f>SUM(H453,I453,J453,K453,L453,M453,N453,O453,T453,U453,AA453,AB453,AH453,AI453)</f>
        <v/>
      </c>
    </row>
    <row r="454">
      <c r="A454" t="n">
        <v>448</v>
      </c>
      <c r="B454" t="inlineStr">
        <is>
          <t>Лавров Владимир Викторович</t>
        </is>
      </c>
      <c r="C454" t="inlineStr">
        <is>
          <t>Отдел технической поддержки</t>
        </is>
      </c>
      <c r="D454" t="inlineStr">
        <is>
          <t>Системный администратор</t>
        </is>
      </c>
      <c r="E454" t="inlineStr">
        <is>
          <t>Контракт № 501 - КУ РК Управтодор РК</t>
        </is>
      </c>
      <c r="F454" t="inlineStr">
        <is>
          <t>День</t>
        </is>
      </c>
      <c r="AM454" s="9">
        <f>COUNT(H454:AL454)</f>
        <v/>
      </c>
      <c r="AT454" s="9">
        <f>SUM(H454:AL454)</f>
        <v/>
      </c>
      <c r="AV454" s="9">
        <f>SUM(H454,I454,J454,K454,L454,M454,N454,O454,T454,U454,AA454,AB454,AH454,AI454)</f>
        <v/>
      </c>
    </row>
    <row r="455" ht="15.75" customHeight="1" s="1">
      <c r="A455" t="n">
        <v>449</v>
      </c>
      <c r="B455" t="inlineStr">
        <is>
          <t>Лавров Владимир Викторович</t>
        </is>
      </c>
      <c r="C455" t="inlineStr">
        <is>
          <t>Отдел технической поддержки</t>
        </is>
      </c>
      <c r="D455" t="inlineStr">
        <is>
          <t>Системный администратор</t>
        </is>
      </c>
      <c r="E455" t="inlineStr">
        <is>
          <t>Контракт № 512 - ГКУ НСО ТУАД</t>
        </is>
      </c>
      <c r="F455" t="inlineStr">
        <is>
          <t>День</t>
        </is>
      </c>
      <c r="P455" s="11" t="n">
        <v>3.04833</v>
      </c>
      <c r="Q455" s="11" t="n">
        <v>2.7</v>
      </c>
      <c r="Y455" s="11" t="n">
        <v>0.01667</v>
      </c>
      <c r="Z455" s="11" t="n">
        <v>0.01667</v>
      </c>
      <c r="AM455" s="9">
        <f>COUNT(H455:AL455)</f>
        <v/>
      </c>
      <c r="AT455" s="9">
        <f>SUM(H455:AL455)</f>
        <v/>
      </c>
      <c r="AV455" s="9">
        <f>SUM(H455,I455,J455,K455,L455,M455,N455,O455,T455,U455,AA455,AB455,AH455,AI455)</f>
        <v/>
      </c>
    </row>
    <row r="456" ht="15.75" customHeight="1" s="1">
      <c r="A456" t="n">
        <v>450</v>
      </c>
      <c r="B456" t="inlineStr">
        <is>
          <t>Лавров Владимир Викторович</t>
        </is>
      </c>
      <c r="C456" t="inlineStr">
        <is>
          <t>Отдел технической поддержки</t>
        </is>
      </c>
      <c r="D456" t="inlineStr">
        <is>
          <t>Системный администратор</t>
        </is>
      </c>
      <c r="E456" t="inlineStr">
        <is>
          <t>Контракт № 617 - КУ РК Управтодор РК</t>
        </is>
      </c>
      <c r="F456" t="inlineStr">
        <is>
          <t>День</t>
        </is>
      </c>
      <c r="P456" s="11" t="n">
        <v>1.90335</v>
      </c>
      <c r="AM456" s="9">
        <f>COUNT(H456:AL456)</f>
        <v/>
      </c>
      <c r="AT456" s="9">
        <f>SUM(H456:AL456)</f>
        <v/>
      </c>
      <c r="AV456" s="9">
        <f>SUM(H456,I456,J456,K456,L456,M456,N456,O456,T456,U456,AA456,AB456,AH456,AI456)</f>
        <v/>
      </c>
    </row>
    <row r="457" ht="15.75" customHeight="1" s="1">
      <c r="A457" t="n">
        <v>451</v>
      </c>
      <c r="B457" t="inlineStr">
        <is>
          <t>Лавров Владимир Викторович</t>
        </is>
      </c>
      <c r="C457" t="inlineStr">
        <is>
          <t>Отдел технической поддержки</t>
        </is>
      </c>
      <c r="D457" t="inlineStr">
        <is>
          <t>Системный администратор</t>
        </is>
      </c>
      <c r="E457" t="inlineStr">
        <is>
          <t>Контракт № 545 - ГКУ НСО ТУАД/АПВГК - Тогучин - Карпысак</t>
        </is>
      </c>
      <c r="F457" t="inlineStr">
        <is>
          <t>День</t>
        </is>
      </c>
      <c r="V457" s="11" t="n">
        <v>0.31667</v>
      </c>
      <c r="AM457" s="9">
        <f>COUNT(H457:AL457)</f>
        <v/>
      </c>
      <c r="AT457" s="9">
        <f>SUM(H457:AL457)</f>
        <v/>
      </c>
      <c r="AV457" s="9">
        <f>SUM(H457,I457,J457,K457,L457,M457,N457,O457,T457,U457,AA457,AB457,AH457,AI457)</f>
        <v/>
      </c>
    </row>
    <row r="458" ht="15.75" customHeight="1" s="1">
      <c r="A458" t="n">
        <v>452</v>
      </c>
      <c r="B458" t="inlineStr">
        <is>
          <t>Лавров Владимир Викторович</t>
        </is>
      </c>
      <c r="C458" t="inlineStr">
        <is>
          <t>Отдел технической поддержки</t>
        </is>
      </c>
      <c r="D458" t="inlineStr">
        <is>
          <t>Системный администратор</t>
        </is>
      </c>
      <c r="E458" t="inlineStr">
        <is>
          <t>Контракт № 632 - ГКУ НСО ТУАД</t>
        </is>
      </c>
      <c r="F458" t="inlineStr">
        <is>
          <t>День</t>
        </is>
      </c>
      <c r="AJ458" s="11" t="n">
        <v>1.4</v>
      </c>
      <c r="AK458" s="11" t="n">
        <v>3.76667</v>
      </c>
      <c r="AM458" s="9">
        <f>COUNT(H458:AL458)</f>
        <v/>
      </c>
      <c r="AT458" s="9">
        <f>SUM(H458:AL458)</f>
        <v/>
      </c>
      <c r="AV458" s="9">
        <f>SUM(H458,I458,J458,K458,L458,M458,N458,O458,T458,U458,AA458,AB458,AH458,AI458)</f>
        <v/>
      </c>
    </row>
    <row r="459">
      <c r="A459" s="9" t="n">
        <v>453</v>
      </c>
      <c r="B459" s="9" t="inlineStr">
        <is>
          <t>Лавров Владимир Викторович</t>
        </is>
      </c>
      <c r="C459" s="9" t="inlineStr">
        <is>
          <t>Отдел технической поддержки</t>
        </is>
      </c>
      <c r="D459" s="9" t="inlineStr">
        <is>
          <t>Системный администратор</t>
        </is>
      </c>
      <c r="E459" s="9" t="inlineStr">
        <is>
          <t>ИТОГО:</t>
        </is>
      </c>
      <c r="F459" s="9" t="n"/>
      <c r="G459" s="9" t="n"/>
      <c r="H459" s="9" t="n">
        <v>0</v>
      </c>
      <c r="I459" s="9" t="n">
        <v>0</v>
      </c>
      <c r="J459" s="9" t="n">
        <v>0</v>
      </c>
      <c r="K459" s="9" t="n">
        <v>0</v>
      </c>
      <c r="L459" s="9" t="n">
        <v>0</v>
      </c>
      <c r="M459" s="9" t="n">
        <v>0</v>
      </c>
      <c r="N459" s="9" t="n">
        <v>0</v>
      </c>
      <c r="O459" s="9" t="n">
        <v>0</v>
      </c>
      <c r="P459" s="9" t="n">
        <v>8</v>
      </c>
      <c r="Q459" s="9" t="n">
        <v>8</v>
      </c>
      <c r="R459" s="9" t="n">
        <v>8</v>
      </c>
      <c r="S459" s="9" t="n">
        <v>8</v>
      </c>
      <c r="T459" s="9" t="n">
        <v>0</v>
      </c>
      <c r="U459" s="9" t="n">
        <v>0</v>
      </c>
      <c r="V459" s="9" t="n">
        <v>8</v>
      </c>
      <c r="W459" s="9" t="n">
        <v>8</v>
      </c>
      <c r="X459" s="9" t="n">
        <v>8</v>
      </c>
      <c r="Y459" s="9" t="n">
        <v>8</v>
      </c>
      <c r="Z459" s="9" t="n">
        <v>8</v>
      </c>
      <c r="AA459" s="9" t="n">
        <v>0</v>
      </c>
      <c r="AB459" s="9" t="n">
        <v>0</v>
      </c>
      <c r="AC459" s="9" t="n">
        <v>8</v>
      </c>
      <c r="AD459" s="9" t="n">
        <v>8</v>
      </c>
      <c r="AE459" s="9" t="n">
        <v>8</v>
      </c>
      <c r="AF459" s="9" t="n">
        <v>8</v>
      </c>
      <c r="AG459" s="9" t="n">
        <v>8</v>
      </c>
      <c r="AH459" s="9" t="n">
        <v>0</v>
      </c>
      <c r="AI459" s="9" t="n">
        <v>0</v>
      </c>
      <c r="AJ459" s="9" t="n">
        <v>8</v>
      </c>
      <c r="AK459" s="9" t="n">
        <v>8</v>
      </c>
      <c r="AL459" s="9" t="n">
        <v>8</v>
      </c>
      <c r="AM459" s="9">
        <f>COUNT(IF(SUM(H452,H453)&gt;0,1,"FALSE"),IF(SUM(I453,I452)&gt;0,1,"FALSE"),IF(SUM(J453,J452)&gt;0,1,"FALSE"),IF(SUM(K453,K452)&gt;0,1,"FALSE"),IF(SUM(L452,L453,L454)&gt;0,1,"FALSE"),IF(SUM(M454,M455,M452,M453)&gt;0,1,"FALSE"),IF(SUM(N455,N453,N454,N452)&gt;0,1,"FALSE"),IF(SUM(O455,O452,O453,O454)&gt;0,1,"FALSE"),IF(SUM(P455,P452,P453,P456)&gt;0,1,"FALSE"),IF(SUM(Q453,Q452,Q455)&gt;0,1,"FALSE"),IF(SUM(R452)&gt;0,1,"FALSE"),IF(SUM(S452)&gt;0,1,"FALSE"),IF(SUM(T452)&gt;0,1,"FALSE"),IF(SUM(U452)&gt;0,1,"FALSE"),IF(SUM(V457,V453,V452)&gt;0,1,"FALSE"),IF(SUM(W452)&gt;0,1,"FALSE"),IF(SUM(X452)&gt;0,1,"FALSE"),IF(SUM(Y452,Y455)&gt;0,1,"FALSE"),IF(SUM(Z455,Z452)&gt;0,1,"FALSE"),IF(SUM(AA452)&gt;0,1,"FALSE"),IF(SUM(AB452)&gt;0,1,"FALSE"),IF(SUM(AC452)&gt;0,1,"FALSE"),IF(SUM(AD452)&gt;0,1,"FALSE"),IF(SUM(AE452)&gt;0,1,"FALSE"),IF(SUM(AF452)&gt;0,1,"FALSE"),IF(SUM(AG452)&gt;0,1,"FALSE"),IF(SUM(AH452)&gt;0,1,"FALSE"),IF(SUM(AI452)&gt;0,1,"FALSE"),IF(SUM(AJ452,AJ458)&gt;0,1,"FALSE"),IF(SUM(AK452,AK458)&gt;0,1,"FALSE"),IF(SUM(AL452)&gt;0,1,"FALSE"))</f>
        <v/>
      </c>
      <c r="AN459" s="9" t="n"/>
      <c r="AO459" s="9">
        <f>MAX(AO452:AO458)</f>
        <v/>
      </c>
      <c r="AP459" s="9">
        <f>MAX(AP452:AP458)</f>
        <v/>
      </c>
      <c r="AQ459" s="9">
        <f>MAX(AQ452:AQ458)</f>
        <v/>
      </c>
      <c r="AR459" s="9">
        <f>MAX(AR452:AR458)</f>
        <v/>
      </c>
      <c r="AS459" s="9">
        <f>SUM(AS452:AS458)</f>
        <v/>
      </c>
      <c r="AT459" s="9">
        <f>SUM(AT452:AT458)</f>
        <v/>
      </c>
      <c r="AU459" s="9">
        <f>SUM(AU452:AU458)</f>
        <v/>
      </c>
      <c r="AV459" s="9">
        <f>SUM(AV452:AV458)</f>
        <v/>
      </c>
      <c r="AW459" s="9">
        <f>SUM(AW452:AW458)</f>
        <v/>
      </c>
    </row>
    <row r="460">
      <c r="A460" t="n">
        <v>454</v>
      </c>
      <c r="B460" t="inlineStr">
        <is>
          <t>Лобанов Роман Валерьевич</t>
        </is>
      </c>
      <c r="C460" t="inlineStr">
        <is>
          <t>Отдел технической поддержки</t>
        </is>
      </c>
      <c r="D460" t="inlineStr">
        <is>
          <t>Ведущий специалист администратор WIM</t>
        </is>
      </c>
      <c r="E460" t="inlineStr">
        <is>
          <t>Общехозяйственный</t>
        </is>
      </c>
      <c r="F460" t="inlineStr">
        <is>
          <t>День</t>
        </is>
      </c>
      <c r="H460" t="inlineStr">
        <is>
          <t>В</t>
        </is>
      </c>
      <c r="I460" t="inlineStr">
        <is>
          <t>В</t>
        </is>
      </c>
      <c r="J460" t="inlineStr">
        <is>
          <t>В</t>
        </is>
      </c>
      <c r="K460" t="inlineStr">
        <is>
          <t>В</t>
        </is>
      </c>
      <c r="L460" t="inlineStr">
        <is>
          <t>В</t>
        </is>
      </c>
      <c r="M460" t="inlineStr">
        <is>
          <t>В</t>
        </is>
      </c>
      <c r="N460" t="inlineStr">
        <is>
          <t>В</t>
        </is>
      </c>
      <c r="O460" t="inlineStr">
        <is>
          <t>В</t>
        </is>
      </c>
      <c r="T460" t="inlineStr">
        <is>
          <t>В</t>
        </is>
      </c>
      <c r="U460" t="inlineStr">
        <is>
          <t>В</t>
        </is>
      </c>
      <c r="AA460" t="inlineStr">
        <is>
          <t>В</t>
        </is>
      </c>
      <c r="AB460" t="inlineStr">
        <is>
          <t>В</t>
        </is>
      </c>
      <c r="AH460" t="inlineStr">
        <is>
          <t>В</t>
        </is>
      </c>
      <c r="AI460" t="inlineStr">
        <is>
          <t>В</t>
        </is>
      </c>
      <c r="AM460" s="9">
        <f>COUNT(H460:AL460)</f>
        <v/>
      </c>
      <c r="AO460" s="9">
        <f>COUNTIF(H460:AL460,"О")</f>
        <v/>
      </c>
      <c r="AP460" s="9">
        <f>COUNTIF(H460:AL460,"От")</f>
        <v/>
      </c>
      <c r="AQ460" s="9">
        <f>COUNTIF(H460:AL460,"Б")</f>
        <v/>
      </c>
      <c r="AR460" s="9">
        <f>COUNTIF(H460:AL460,"Н")</f>
        <v/>
      </c>
      <c r="AT460" s="9">
        <f>SUM(H460:AL460)</f>
        <v/>
      </c>
      <c r="AV460" s="9">
        <f>SUM(H460,I460,J460,K460,L460,M460,N460,O460,T460,U460,AA460,AB460,AH460,AI460)</f>
        <v/>
      </c>
    </row>
    <row r="461" ht="15.75" customHeight="1" s="1">
      <c r="A461" t="n">
        <v>455</v>
      </c>
      <c r="B461" t="inlineStr">
        <is>
          <t>Лобанов Роман Валерьевич</t>
        </is>
      </c>
      <c r="C461" t="inlineStr">
        <is>
          <t>Отдел технической поддержки</t>
        </is>
      </c>
      <c r="D461" t="inlineStr">
        <is>
          <t>Ведущий специалист администратор WIM</t>
        </is>
      </c>
      <c r="E461" t="inlineStr">
        <is>
          <t>Контракт № 512 - ГКУ НСО ТУАД</t>
        </is>
      </c>
      <c r="F461" t="inlineStr">
        <is>
          <t>День</t>
        </is>
      </c>
      <c r="P461" s="11" t="n">
        <v>5.04312</v>
      </c>
      <c r="Q461" s="11" t="n">
        <v>2.66667</v>
      </c>
      <c r="R461" s="11" t="n">
        <v>2.64684</v>
      </c>
      <c r="S461" s="11" t="n">
        <v>2.66667</v>
      </c>
      <c r="V461" s="11" t="n">
        <v>5.04638</v>
      </c>
      <c r="W461" s="11" t="n">
        <v>5.32839</v>
      </c>
      <c r="X461" s="11" t="n">
        <v>5.33333</v>
      </c>
      <c r="Y461" s="11" t="n">
        <v>5.33333</v>
      </c>
      <c r="Z461" s="11" t="n">
        <v>5.33333</v>
      </c>
      <c r="AC461" s="11" t="n">
        <v>5.4026</v>
      </c>
      <c r="AD461" s="11" t="n">
        <v>5.27407</v>
      </c>
      <c r="AM461" s="9">
        <f>COUNT(H461:AL461)</f>
        <v/>
      </c>
      <c r="AT461" s="9">
        <f>SUM(H461:AL461)</f>
        <v/>
      </c>
      <c r="AV461" s="9">
        <f>SUM(H461,I461,J461,K461,L461,M461,N461,O461,T461,U461,AA461,AB461,AH461,AI461)</f>
        <v/>
      </c>
    </row>
    <row r="462" ht="15.75" customHeight="1" s="1">
      <c r="A462" t="n">
        <v>456</v>
      </c>
      <c r="B462" t="inlineStr">
        <is>
          <t>Лобанов Роман Валерьевич</t>
        </is>
      </c>
      <c r="C462" t="inlineStr">
        <is>
          <t>Отдел технической поддержки</t>
        </is>
      </c>
      <c r="D462" t="inlineStr">
        <is>
          <t>Ведущий специалист администратор WIM</t>
        </is>
      </c>
      <c r="E462" t="inlineStr">
        <is>
          <t>Контракт № 548 - ГКУ Управление Региональных автомобильных дорог Республики Бурятия</t>
        </is>
      </c>
      <c r="F462" t="inlineStr">
        <is>
          <t>День</t>
        </is>
      </c>
      <c r="P462" s="11" t="n">
        <v>1.47844</v>
      </c>
      <c r="Q462" s="11" t="n">
        <v>2.66667</v>
      </c>
      <c r="R462" s="11" t="n">
        <v>2.64684</v>
      </c>
      <c r="S462" s="11" t="n">
        <v>2.66667</v>
      </c>
      <c r="V462" s="11" t="n">
        <v>0.282</v>
      </c>
      <c r="AM462" s="9">
        <f>COUNT(H462:AL462)</f>
        <v/>
      </c>
      <c r="AT462" s="9">
        <f>SUM(H462:AL462)</f>
        <v/>
      </c>
      <c r="AV462" s="9">
        <f>SUM(H462,I462,J462,K462,L462,M462,N462,O462,T462,U462,AA462,AB462,AH462,AI462)</f>
        <v/>
      </c>
    </row>
    <row r="463" ht="15.75" customHeight="1" s="1">
      <c r="A463" t="n">
        <v>457</v>
      </c>
      <c r="B463" t="inlineStr">
        <is>
          <t>Лобанов Роман Валерьевич</t>
        </is>
      </c>
      <c r="C463" t="inlineStr">
        <is>
          <t>Отдел технической поддержки</t>
        </is>
      </c>
      <c r="D463" t="inlineStr">
        <is>
          <t>Ведущий специалист администратор WIM</t>
        </is>
      </c>
      <c r="E463" t="inlineStr">
        <is>
          <t>Контракт № 588 - ГКУ СО Управление дорог</t>
        </is>
      </c>
      <c r="F463" t="inlineStr">
        <is>
          <t>День</t>
        </is>
      </c>
      <c r="P463" s="11" t="n">
        <v>1.47844</v>
      </c>
      <c r="Q463" s="11" t="n">
        <v>2.66667</v>
      </c>
      <c r="R463" s="11" t="n">
        <v>2.64684</v>
      </c>
      <c r="S463" s="11" t="n">
        <v>2.66667</v>
      </c>
      <c r="V463" s="11" t="n">
        <v>2.67161</v>
      </c>
      <c r="W463" s="11" t="n">
        <v>2.65677</v>
      </c>
      <c r="X463" s="11" t="n">
        <v>2.66667</v>
      </c>
      <c r="Y463" s="11" t="n">
        <v>2.66667</v>
      </c>
      <c r="Z463" s="11" t="n">
        <v>2.66667</v>
      </c>
      <c r="AC463" s="11" t="n">
        <v>2.5974</v>
      </c>
      <c r="AD463" s="11" t="n">
        <v>2.63704</v>
      </c>
      <c r="AE463" s="11" t="n">
        <v>1.96648</v>
      </c>
      <c r="AF463" s="11" t="n">
        <v>1.57377</v>
      </c>
      <c r="AG463" s="11" t="n">
        <v>1.6</v>
      </c>
      <c r="AJ463" s="11" t="n">
        <v>1.49907</v>
      </c>
      <c r="AK463" s="11" t="n">
        <v>1.32836</v>
      </c>
      <c r="AL463" s="11" t="n">
        <v>1.88795</v>
      </c>
      <c r="AM463" s="9">
        <f>COUNT(H463:AL463)</f>
        <v/>
      </c>
      <c r="AT463" s="9">
        <f>SUM(H463:AL463)</f>
        <v/>
      </c>
      <c r="AV463" s="9">
        <f>SUM(H463,I463,J463,K463,L463,M463,N463,O463,T463,U463,AA463,AB463,AH463,AI463)</f>
        <v/>
      </c>
    </row>
    <row r="464">
      <c r="A464" t="n">
        <v>458</v>
      </c>
      <c r="B464" t="inlineStr">
        <is>
          <t>Лобанов Роман Валерьевич</t>
        </is>
      </c>
      <c r="C464" t="inlineStr">
        <is>
          <t>Отдел технической поддержки</t>
        </is>
      </c>
      <c r="D464" t="inlineStr">
        <is>
          <t>Ведущий специалист администратор WIM</t>
        </is>
      </c>
      <c r="E464" t="inlineStr">
        <is>
          <t>Контракт № 501 - КУ РК Управтодор РК</t>
        </is>
      </c>
      <c r="F464" t="inlineStr">
        <is>
          <t>День</t>
        </is>
      </c>
      <c r="AM464" s="9">
        <f>COUNT(H464:AL464)</f>
        <v/>
      </c>
      <c r="AT464" s="9">
        <f>SUM(H464:AL464)</f>
        <v/>
      </c>
      <c r="AV464" s="9">
        <f>SUM(H464,I464,J464,K464,L464,M464,N464,O464,T464,U464,AA464,AB464,AH464,AI464)</f>
        <v/>
      </c>
    </row>
    <row r="465" ht="15.75" customHeight="1" s="1">
      <c r="A465" t="n">
        <v>459</v>
      </c>
      <c r="B465" t="inlineStr">
        <is>
          <t>Лобанов Роман Валерьевич</t>
        </is>
      </c>
      <c r="C465" t="inlineStr">
        <is>
          <t>Отдел технической поддержки</t>
        </is>
      </c>
      <c r="D465" t="inlineStr">
        <is>
          <t>Ведущий специалист администратор WIM</t>
        </is>
      </c>
      <c r="E465" t="inlineStr">
        <is>
          <t>Контракт № 543 - ООО Техно-СЕРВИС</t>
        </is>
      </c>
      <c r="F465" t="inlineStr">
        <is>
          <t>День</t>
        </is>
      </c>
      <c r="P465" s="11" t="n"/>
      <c r="Q465" s="11" t="n"/>
      <c r="R465" s="11" t="n">
        <v>0.05948</v>
      </c>
      <c r="AM465" s="9">
        <f>COUNT(H465:AL465)</f>
        <v/>
      </c>
      <c r="AT465" s="9">
        <f>SUM(H465:AL465)</f>
        <v/>
      </c>
      <c r="AV465" s="9">
        <f>SUM(H465,I465,J465,K465,L465,M465,N465,O465,T465,U465,AA465,AB465,AH465,AI465)</f>
        <v/>
      </c>
    </row>
    <row r="466" ht="15.75" customHeight="1" s="1">
      <c r="A466" t="n">
        <v>460</v>
      </c>
      <c r="B466" t="inlineStr">
        <is>
          <t>Лобанов Роман Валерьевич</t>
        </is>
      </c>
      <c r="C466" t="inlineStr">
        <is>
          <t>Отдел технической поддержки</t>
        </is>
      </c>
      <c r="D466" t="inlineStr">
        <is>
          <t>Ведущий специалист администратор WIM</t>
        </is>
      </c>
      <c r="E466" t="inlineStr">
        <is>
          <t>Контракт № 621 - Томскавтодор</t>
        </is>
      </c>
      <c r="F466" t="inlineStr">
        <is>
          <t>День</t>
        </is>
      </c>
      <c r="W466" s="11" t="n">
        <v>0.01484</v>
      </c>
      <c r="AM466" s="9">
        <f>COUNT(H466:AL466)</f>
        <v/>
      </c>
      <c r="AT466" s="9">
        <f>SUM(H466:AL466)</f>
        <v/>
      </c>
      <c r="AV466" s="9">
        <f>SUM(H466,I466,J466,K466,L466,M466,N466,O466,T466,U466,AA466,AB466,AH466,AI466)</f>
        <v/>
      </c>
    </row>
    <row r="467" ht="15.75" customHeight="1" s="1">
      <c r="A467" t="n">
        <v>461</v>
      </c>
      <c r="B467" t="inlineStr">
        <is>
          <t>Лобанов Роман Валерьевич</t>
        </is>
      </c>
      <c r="C467" t="inlineStr">
        <is>
          <t>Отдел технической поддержки</t>
        </is>
      </c>
      <c r="D467" t="inlineStr">
        <is>
          <t>Ведущий специалист администратор WIM</t>
        </is>
      </c>
      <c r="E467" t="inlineStr">
        <is>
          <t>Контракт № 625 - Нижний Новгород</t>
        </is>
      </c>
      <c r="F467" t="inlineStr">
        <is>
          <t>День</t>
        </is>
      </c>
      <c r="AD467" s="11" t="n">
        <v>0.08889</v>
      </c>
      <c r="AE467" s="11" t="n">
        <v>1.96648</v>
      </c>
      <c r="AF467" s="11" t="n">
        <v>3.27869</v>
      </c>
      <c r="AG467" s="11" t="n">
        <v>3.2</v>
      </c>
      <c r="AJ467" s="11" t="n">
        <v>2.99814</v>
      </c>
      <c r="AK467" s="11" t="n">
        <v>2.67164</v>
      </c>
      <c r="AL467" s="11" t="n">
        <v>2.44482</v>
      </c>
      <c r="AM467" s="9">
        <f>COUNT(H467:AL467)</f>
        <v/>
      </c>
      <c r="AT467" s="9">
        <f>SUM(H467:AL467)</f>
        <v/>
      </c>
      <c r="AV467" s="9">
        <f>SUM(H467,I467,J467,K467,L467,M467,N467,O467,T467,U467,AA467,AB467,AH467,AI467)</f>
        <v/>
      </c>
    </row>
    <row r="468" ht="15.75" customHeight="1" s="1">
      <c r="A468" t="n">
        <v>462</v>
      </c>
      <c r="B468" t="inlineStr">
        <is>
          <t>Лобанов Роман Валерьевич</t>
        </is>
      </c>
      <c r="C468" t="inlineStr">
        <is>
          <t>Отдел технической поддержки</t>
        </is>
      </c>
      <c r="D468" t="inlineStr">
        <is>
          <t>Ведущий специалист администратор WIM</t>
        </is>
      </c>
      <c r="E468" t="inlineStr">
        <is>
          <t>Контракт № 632 - ГКУ НСО ТУАД</t>
        </is>
      </c>
      <c r="F468" t="inlineStr">
        <is>
          <t>День</t>
        </is>
      </c>
      <c r="AE468" s="11" t="n">
        <v>4.06704</v>
      </c>
      <c r="AF468" s="11" t="n">
        <v>3.14754</v>
      </c>
      <c r="AG468" s="11" t="n">
        <v>3.2</v>
      </c>
      <c r="AJ468" s="11" t="n">
        <v>2.99814</v>
      </c>
      <c r="AK468" s="11" t="n">
        <v>2.67164</v>
      </c>
      <c r="AL468" s="11" t="n">
        <v>2.44482</v>
      </c>
      <c r="AM468" s="9">
        <f>COUNT(H468:AL468)</f>
        <v/>
      </c>
      <c r="AT468" s="9">
        <f>SUM(H468:AL468)</f>
        <v/>
      </c>
      <c r="AV468" s="9">
        <f>SUM(H468,I468,J468,K468,L468,M468,N468,O468,T468,U468,AA468,AB468,AH468,AI468)</f>
        <v/>
      </c>
    </row>
    <row r="469" ht="15.75" customHeight="1" s="1">
      <c r="A469" t="n">
        <v>463</v>
      </c>
      <c r="B469" t="inlineStr">
        <is>
          <t>Лобанов Роман Валерьевич</t>
        </is>
      </c>
      <c r="C469" t="inlineStr">
        <is>
          <t>Отдел технической поддержки</t>
        </is>
      </c>
      <c r="D469" t="inlineStr">
        <is>
          <t>Ведущий специалист администратор WIM</t>
        </is>
      </c>
      <c r="E469" t="inlineStr">
        <is>
          <t>Контракт № 494 - КГКУ «Алтайавтодор»</t>
        </is>
      </c>
      <c r="F469" t="inlineStr">
        <is>
          <t>День</t>
        </is>
      </c>
      <c r="AE469" s="11" t="n"/>
      <c r="AK469" s="11" t="n"/>
      <c r="AM469" s="9">
        <f>COUNT(H469:AL469)</f>
        <v/>
      </c>
      <c r="AT469" s="9">
        <f>SUM(H469:AL469)</f>
        <v/>
      </c>
      <c r="AV469" s="9">
        <f>SUM(H469,I469,J469,K469,L469,M469,N469,O469,T469,U469,AA469,AB469,AH469,AI469)</f>
        <v/>
      </c>
    </row>
    <row r="470" ht="15.75" customHeight="1" s="1">
      <c r="A470" t="n">
        <v>464</v>
      </c>
      <c r="B470" t="inlineStr">
        <is>
          <t>Лобанов Роман Валерьевич</t>
        </is>
      </c>
      <c r="C470" t="inlineStr">
        <is>
          <t>Отдел технической поддержки</t>
        </is>
      </c>
      <c r="D470" t="inlineStr">
        <is>
          <t>Ведущий специалист администратор WIM</t>
        </is>
      </c>
      <c r="E470" t="inlineStr">
        <is>
          <t>Контракт № 617 - КУ РК Управтодор РК</t>
        </is>
      </c>
      <c r="F470" t="inlineStr">
        <is>
          <t>День</t>
        </is>
      </c>
      <c r="AE470" s="11" t="n"/>
      <c r="AM470" s="9">
        <f>COUNT(H470:AL470)</f>
        <v/>
      </c>
      <c r="AT470" s="9">
        <f>SUM(H470:AL470)</f>
        <v/>
      </c>
      <c r="AV470" s="9">
        <f>SUM(H470,I470,J470,K470,L470,M470,N470,O470,T470,U470,AA470,AB470,AH470,AI470)</f>
        <v/>
      </c>
    </row>
    <row r="471" ht="15.75" customHeight="1" s="1">
      <c r="A471" t="n">
        <v>465</v>
      </c>
      <c r="B471" t="inlineStr">
        <is>
          <t>Лобанов Роман Валерьевич</t>
        </is>
      </c>
      <c r="C471" t="inlineStr">
        <is>
          <t>Отдел технической поддержки</t>
        </is>
      </c>
      <c r="D471" t="inlineStr">
        <is>
          <t>Ведущий специалист администратор WIM</t>
        </is>
      </c>
      <c r="E471" t="inlineStr">
        <is>
          <t>Контракт № 619 - ГБУ ПО Псковавтодор</t>
        </is>
      </c>
      <c r="F471" t="inlineStr">
        <is>
          <t>День</t>
        </is>
      </c>
      <c r="AJ471" s="11" t="n">
        <v>0.50464</v>
      </c>
      <c r="AK471" s="11" t="n">
        <v>1.32836</v>
      </c>
      <c r="AL471" s="11" t="n">
        <v>1.22241</v>
      </c>
      <c r="AM471" s="9">
        <f>COUNT(H471:AL471)</f>
        <v/>
      </c>
      <c r="AT471" s="9">
        <f>SUM(H471:AL471)</f>
        <v/>
      </c>
      <c r="AV471" s="9">
        <f>SUM(H471,I471,J471,K471,L471,M471,N471,O471,T471,U471,AA471,AB471,AH471,AI471)</f>
        <v/>
      </c>
    </row>
    <row r="472" ht="15.75" customHeight="1" s="1">
      <c r="A472" t="n">
        <v>466</v>
      </c>
      <c r="B472" t="inlineStr">
        <is>
          <t>Лобанов Роман Валерьевич</t>
        </is>
      </c>
      <c r="C472" t="inlineStr">
        <is>
          <t>Отдел технической поддержки</t>
        </is>
      </c>
      <c r="D472" t="inlineStr">
        <is>
          <t>Ведущий специалист администратор WIM</t>
        </is>
      </c>
      <c r="E472" t="inlineStr">
        <is>
          <t>Офис</t>
        </is>
      </c>
      <c r="F472" t="inlineStr">
        <is>
          <t>День</t>
        </is>
      </c>
      <c r="N472" s="11" t="n">
        <v>9</v>
      </c>
      <c r="O472" s="11" t="n">
        <v>9</v>
      </c>
      <c r="AM472" s="9">
        <f>COUNT(H472:AL472)</f>
        <v/>
      </c>
      <c r="AT472" s="9">
        <f>SUM(H472:AL472)</f>
        <v/>
      </c>
      <c r="AV472" s="9">
        <f>SUM(H472,I472,J472,K472,L472,M472,N472,O472,T472,U472,AA472,AB472,AH472,AI472)</f>
        <v/>
      </c>
    </row>
    <row r="473">
      <c r="A473" s="9" t="n">
        <v>467</v>
      </c>
      <c r="B473" s="9" t="inlineStr">
        <is>
          <t>Лобанов Роман Валерьевич</t>
        </is>
      </c>
      <c r="C473" s="9" t="inlineStr">
        <is>
          <t>Отдел технической поддержки</t>
        </is>
      </c>
      <c r="D473" s="9" t="inlineStr">
        <is>
          <t>Ведущий специалист администратор WIM</t>
        </is>
      </c>
      <c r="E473" s="9" t="inlineStr">
        <is>
          <t>ИТОГО:</t>
        </is>
      </c>
      <c r="F473" s="9" t="n"/>
      <c r="G473" s="9" t="n"/>
      <c r="H473" s="9" t="n">
        <v>0</v>
      </c>
      <c r="I473" s="9" t="n">
        <v>0</v>
      </c>
      <c r="J473" s="9" t="n">
        <v>0</v>
      </c>
      <c r="K473" s="9" t="n">
        <v>0</v>
      </c>
      <c r="L473" s="9" t="n">
        <v>0</v>
      </c>
      <c r="M473" s="9" t="n">
        <v>0</v>
      </c>
      <c r="N473" s="9" t="n">
        <v>9</v>
      </c>
      <c r="O473" s="9" t="n">
        <v>9</v>
      </c>
      <c r="P473" s="9" t="n">
        <v>8</v>
      </c>
      <c r="Q473" s="9" t="n">
        <v>8</v>
      </c>
      <c r="R473" s="9" t="n">
        <v>8</v>
      </c>
      <c r="S473" s="9" t="n">
        <v>8</v>
      </c>
      <c r="T473" s="9" t="n">
        <v>0</v>
      </c>
      <c r="U473" s="9" t="n">
        <v>0</v>
      </c>
      <c r="V473" s="9" t="n">
        <v>8</v>
      </c>
      <c r="W473" s="9" t="n">
        <v>8</v>
      </c>
      <c r="X473" s="9" t="n">
        <v>8</v>
      </c>
      <c r="Y473" s="9" t="n">
        <v>8</v>
      </c>
      <c r="Z473" s="9" t="n">
        <v>8</v>
      </c>
      <c r="AA473" s="9" t="n">
        <v>0</v>
      </c>
      <c r="AB473" s="9" t="n">
        <v>0</v>
      </c>
      <c r="AC473" s="9" t="n">
        <v>8</v>
      </c>
      <c r="AD473" s="9" t="n">
        <v>8</v>
      </c>
      <c r="AE473" s="9" t="n">
        <v>8</v>
      </c>
      <c r="AF473" s="9" t="n">
        <v>8</v>
      </c>
      <c r="AG473" s="9" t="n">
        <v>8</v>
      </c>
      <c r="AH473" s="9" t="n">
        <v>0</v>
      </c>
      <c r="AI473" s="9" t="n">
        <v>0</v>
      </c>
      <c r="AJ473" s="9" t="n">
        <v>8</v>
      </c>
      <c r="AK473" s="9" t="n">
        <v>8</v>
      </c>
      <c r="AL473" s="9" t="n">
        <v>8</v>
      </c>
      <c r="AM473" s="9">
        <f>COUNT(IF(SUM(H460,H462,H463,H461)&gt;0,1,"FALSE"),IF(SUM(I463,I462,I461,I460)&gt;0,1,"FALSE"),IF(SUM(J460,J463,J461,J462)&gt;0,1,"FALSE"),IF(SUM(K460,K461,K462,K463)&gt;0,1,"FALSE"),IF(SUM(L463,L461,L460,L462)&gt;0,1,"FALSE"),IF(SUM(M463,M460,M462,M461)&gt;0,1,"FALSE"),IF(SUM(N463,N464,N472,N460,N462,N461)&gt;0,1,"FALSE"),IF(SUM(O463,O462,O472,O460,O461)&gt;0,1,"FALSE"),IF(SUM(P462,P460,P465,P463,P461)&gt;0,1,"FALSE"),IF(SUM(Q463,Q460,Q465,Q462,Q461)&gt;0,1,"FALSE"),IF(SUM(R460,R462,R463,R465,R461)&gt;0,1,"FALSE"),IF(SUM(S461,S460,S463,S462)&gt;0,1,"FALSE"),IF(SUM(T462,T461,T463,T460)&gt;0,1,"FALSE"),IF(SUM(U462,U463,U461,U460)&gt;0,1,"FALSE"),IF(SUM(V460,V463,V461,V462)&gt;0,1,"FALSE"),IF(SUM(W460,W466,W463,W461)&gt;0,1,"FALSE"),IF(SUM(X461,X463,X460)&gt;0,1,"FALSE"),IF(SUM(Y463,Y461,Y460)&gt;0,1,"FALSE"),IF(SUM(Z463,Z460,Z461)&gt;0,1,"FALSE"),IF(SUM(AA460,AA461,AA463)&gt;0,1,"FALSE"),IF(SUM(AB461,AB463,AB460)&gt;0,1,"FALSE"),IF(SUM(AC460,AC461,AC463)&gt;0,1,"FALSE"),IF(SUM(AD460,AD463,AD461,AD467)&gt;0,1,"FALSE"),IF(SUM(AE467,AE470,AE463,AE469,AE460,AE468)&gt;0,1,"FALSE"),IF(SUM(AF468,AF467,AF463,AF460)&gt;0,1,"FALSE"),IF(SUM(AG460,AG468,AG463,AG467)&gt;0,1,"FALSE"),IF(SUM(AH463,AH468,AH460,AH467)&gt;0,1,"FALSE"),IF(SUM(AI460,AI463,AI467,AI468)&gt;0,1,"FALSE"),IF(SUM(AJ467,AJ463,AJ468,AJ460,AJ471)&gt;0,1,"FALSE"),IF(SUM(AK460,AK469,AK467,AK463,AK468,AK471)&gt;0,1,"FALSE"),IF(SUM(AL463,AL467,AL468,AL460,AL471)&gt;0,1,"FALSE"))</f>
        <v/>
      </c>
      <c r="AN473" s="9" t="n"/>
      <c r="AO473" s="9">
        <f>MAX(AO460:AO472)</f>
        <v/>
      </c>
      <c r="AP473" s="9">
        <f>MAX(AP460:AP472)</f>
        <v/>
      </c>
      <c r="AQ473" s="9">
        <f>MAX(AQ460:AQ472)</f>
        <v/>
      </c>
      <c r="AR473" s="9">
        <f>MAX(AR460:AR472)</f>
        <v/>
      </c>
      <c r="AS473" s="9">
        <f>SUM(AS460:AS472)</f>
        <v/>
      </c>
      <c r="AT473" s="9">
        <f>SUM(AT460:AT472)</f>
        <v/>
      </c>
      <c r="AU473" s="9">
        <f>SUM(AU460:AU472)</f>
        <v/>
      </c>
      <c r="AV473" s="9">
        <f>SUM(AV460:AV472)</f>
        <v/>
      </c>
      <c r="AW473" s="9">
        <f>SUM(AW460:AW472)</f>
        <v/>
      </c>
    </row>
    <row r="474">
      <c r="A474" t="n">
        <v>468</v>
      </c>
      <c r="B474" t="inlineStr">
        <is>
          <t>Махнев Михаил Евгеньевич</t>
        </is>
      </c>
      <c r="C474" t="inlineStr">
        <is>
          <t>Отдел технической поддержки</t>
        </is>
      </c>
      <c r="D474" t="inlineStr">
        <is>
          <t>Специалист технической поддержки</t>
        </is>
      </c>
      <c r="E474" t="inlineStr">
        <is>
          <t>Офис</t>
        </is>
      </c>
      <c r="F474" t="inlineStr">
        <is>
          <t>День</t>
        </is>
      </c>
      <c r="X474" t="n">
        <v>12</v>
      </c>
      <c r="Y474" t="n">
        <v>12</v>
      </c>
      <c r="AC474" t="n">
        <v>12</v>
      </c>
      <c r="AG474" t="n">
        <v>12</v>
      </c>
      <c r="AH474" t="n">
        <v>12</v>
      </c>
      <c r="AK474" t="n">
        <v>12</v>
      </c>
      <c r="AM474" s="9">
        <f>COUNT(H474:AL474)</f>
        <v/>
      </c>
      <c r="AO474" s="9">
        <f>COUNTIF(H474:AL474,"О")</f>
        <v/>
      </c>
      <c r="AP474" s="9">
        <f>COUNTIF(H474:AL474,"От")</f>
        <v/>
      </c>
      <c r="AQ474" s="9">
        <f>COUNTIF(H474:AL474,"Б")</f>
        <v/>
      </c>
      <c r="AR474" s="9">
        <f>COUNTIF(H474:AL474,"Н")</f>
        <v/>
      </c>
      <c r="AT474" s="9">
        <f>SUM(H474:AL474)</f>
        <v/>
      </c>
      <c r="AV474" s="9">
        <f>SUM(H474,I474,J474,K474,L474,M474,N474,O474,T474,U474,AA474,AB474,AH474,AI474)</f>
        <v/>
      </c>
    </row>
    <row r="475">
      <c r="A475" t="n">
        <v>469</v>
      </c>
      <c r="B475" t="inlineStr">
        <is>
          <t>Махнев Михаил Евгеньевич</t>
        </is>
      </c>
      <c r="C475" t="inlineStr">
        <is>
          <t>Отдел технической поддержки</t>
        </is>
      </c>
      <c r="D475" t="inlineStr">
        <is>
          <t>Специалист технической поддержки</t>
        </is>
      </c>
      <c r="E475" t="inlineStr">
        <is>
          <t>Офис</t>
        </is>
      </c>
      <c r="F475" t="inlineStr">
        <is>
          <t>Ночь</t>
        </is>
      </c>
      <c r="I475" t="n">
        <v>12</v>
      </c>
      <c r="J475" t="n">
        <v>12</v>
      </c>
      <c r="M475" t="n">
        <v>12</v>
      </c>
      <c r="N475" t="n">
        <v>12</v>
      </c>
      <c r="Q475" t="n">
        <v>12</v>
      </c>
      <c r="U475" t="n">
        <v>12</v>
      </c>
      <c r="V475" t="n">
        <v>12</v>
      </c>
      <c r="AN475" s="9">
        <f>COUNT(H475:AL475)</f>
        <v/>
      </c>
      <c r="AO475" s="9">
        <f>COUNTIF(H475:AL475,"О")</f>
        <v/>
      </c>
      <c r="AP475" s="9">
        <f>COUNTIF(H475:AL475,"От")</f>
        <v/>
      </c>
      <c r="AQ475" s="9">
        <f>COUNTIF(H475:AL475,"Б")</f>
        <v/>
      </c>
      <c r="AR475" s="9">
        <f>COUNTIF(H475:AL475,"Н")</f>
        <v/>
      </c>
      <c r="AU475" s="9">
        <f>SUM(H475:AL475)</f>
        <v/>
      </c>
      <c r="AW475" s="9">
        <f>SUM(H475,I475,J475,K475,L475,M475,N475,O475,T475,U475,AA475,AB475,AH475,AI475)</f>
        <v/>
      </c>
    </row>
    <row r="476">
      <c r="A476" s="9" t="n">
        <v>470</v>
      </c>
      <c r="B476" s="9" t="inlineStr">
        <is>
          <t>Махнев Михаил Евгеньевич</t>
        </is>
      </c>
      <c r="C476" s="9" t="inlineStr">
        <is>
          <t>Отдел технической поддержки</t>
        </is>
      </c>
      <c r="D476" s="9" t="inlineStr">
        <is>
          <t>Специалист технической поддержки</t>
        </is>
      </c>
      <c r="E476" s="9" t="inlineStr">
        <is>
          <t>ИТОГО:</t>
        </is>
      </c>
      <c r="F476" s="9" t="n"/>
      <c r="G476" s="9" t="n"/>
      <c r="H476" s="9" t="n"/>
      <c r="I476" s="9" t="n">
        <v>12</v>
      </c>
      <c r="J476" s="9" t="n">
        <v>12</v>
      </c>
      <c r="K476" s="9" t="n"/>
      <c r="L476" s="9" t="n"/>
      <c r="M476" s="9" t="n">
        <v>12</v>
      </c>
      <c r="N476" s="9" t="n">
        <v>12</v>
      </c>
      <c r="O476" s="9" t="n"/>
      <c r="P476" s="9" t="n"/>
      <c r="Q476" s="9" t="n">
        <v>12</v>
      </c>
      <c r="R476" s="9" t="n"/>
      <c r="S476" s="9" t="n"/>
      <c r="T476" s="9" t="n"/>
      <c r="U476" s="9" t="n">
        <v>12</v>
      </c>
      <c r="V476" s="9" t="n">
        <v>12</v>
      </c>
      <c r="W476" s="9" t="n"/>
      <c r="X476" s="9" t="n">
        <v>12</v>
      </c>
      <c r="Y476" s="9" t="n">
        <v>12</v>
      </c>
      <c r="Z476" s="9" t="n"/>
      <c r="AA476" s="9" t="n"/>
      <c r="AB476" s="9" t="n"/>
      <c r="AC476" s="9" t="n">
        <v>12</v>
      </c>
      <c r="AD476" s="9" t="n"/>
      <c r="AE476" s="9" t="n"/>
      <c r="AF476" s="9" t="n"/>
      <c r="AG476" s="9" t="n">
        <v>12</v>
      </c>
      <c r="AH476" s="9" t="n">
        <v>12</v>
      </c>
      <c r="AI476" s="9" t="n"/>
      <c r="AJ476" s="9" t="n"/>
      <c r="AK476" s="9" t="n">
        <v>12</v>
      </c>
      <c r="AL476" s="9" t="n"/>
      <c r="AM476" s="9">
        <f>COUNT(IF(SUM(X474)&gt;0,1,"FALSE"),IF(SUM(Y474)&gt;0,1,"FALSE"),IF(SUM(AC474)&gt;0,1,"FALSE"),IF(SUM(AG474)&gt;0,1,"FALSE"),IF(SUM(AH474)&gt;0,1,"FALSE"),IF(SUM(AK474)&gt;0,1,"FALSE"))</f>
        <v/>
      </c>
      <c r="AN476" s="9">
        <f>COUNT(IF(SUM(I475)&gt;0,1,"FALSE"),IF(SUM(J475)&gt;0,1,"FALSE"),IF(SUM(M475)&gt;0,1,"FALSE"),IF(SUM(N475)&gt;0,1,"FALSE"),IF(SUM(Q475)&gt;0,1,"FALSE"),IF(SUM(U475)&gt;0,1,"FALSE"),IF(SUM(V475)&gt;0,1,"FALSE"))</f>
        <v/>
      </c>
      <c r="AO476" s="9">
        <f>MAX(AO474:AO475)</f>
        <v/>
      </c>
      <c r="AP476" s="9">
        <f>MAX(AP474:AP475)</f>
        <v/>
      </c>
      <c r="AQ476" s="9">
        <f>MAX(AQ474:AQ475)</f>
        <v/>
      </c>
      <c r="AR476" s="9">
        <f>MAX(AR474:AR475)</f>
        <v/>
      </c>
      <c r="AS476" s="9">
        <f>SUM(AS474:AS475)</f>
        <v/>
      </c>
      <c r="AT476" s="9">
        <f>SUM(AT474:AT475)</f>
        <v/>
      </c>
      <c r="AU476" s="9">
        <f>SUM(AU474:AU475)</f>
        <v/>
      </c>
      <c r="AV476" s="9">
        <f>SUM(AV474:AV475)</f>
        <v/>
      </c>
      <c r="AW476" s="9">
        <f>SUM(AW474:AW475)</f>
        <v/>
      </c>
    </row>
    <row r="477">
      <c r="A477" t="n">
        <v>471</v>
      </c>
      <c r="B477" t="inlineStr">
        <is>
          <t>Маяцкий Сергей Анатольевич</t>
        </is>
      </c>
      <c r="C477" t="inlineStr">
        <is>
          <t>Отдел технической поддержки</t>
        </is>
      </c>
      <c r="D477" t="inlineStr">
        <is>
          <t>Администратор ИТС</t>
        </is>
      </c>
      <c r="E477" t="inlineStr">
        <is>
          <t>Офис</t>
        </is>
      </c>
      <c r="F477" t="inlineStr">
        <is>
          <t>День</t>
        </is>
      </c>
      <c r="H477" t="inlineStr">
        <is>
          <t>В</t>
        </is>
      </c>
      <c r="I477" t="inlineStr">
        <is>
          <t>В</t>
        </is>
      </c>
      <c r="J477" t="inlineStr">
        <is>
          <t>В</t>
        </is>
      </c>
      <c r="K477" t="inlineStr">
        <is>
          <t>В</t>
        </is>
      </c>
      <c r="L477" t="inlineStr">
        <is>
          <t>В</t>
        </is>
      </c>
      <c r="M477" t="inlineStr">
        <is>
          <t>В</t>
        </is>
      </c>
      <c r="N477" t="inlineStr">
        <is>
          <t>В</t>
        </is>
      </c>
      <c r="O477" t="inlineStr">
        <is>
          <t>В</t>
        </is>
      </c>
      <c r="P477" t="n">
        <v>8</v>
      </c>
      <c r="Q477" t="n">
        <v>8</v>
      </c>
      <c r="R477" t="n">
        <v>8</v>
      </c>
      <c r="S477" t="n">
        <v>8</v>
      </c>
      <c r="T477" t="inlineStr">
        <is>
          <t>В</t>
        </is>
      </c>
      <c r="U477" t="inlineStr">
        <is>
          <t>В</t>
        </is>
      </c>
      <c r="V477" t="n">
        <v>8</v>
      </c>
      <c r="W477" t="n">
        <v>8</v>
      </c>
      <c r="X477" t="n">
        <v>8</v>
      </c>
      <c r="Y477" t="n">
        <v>8</v>
      </c>
      <c r="Z477" t="n">
        <v>8</v>
      </c>
      <c r="AA477" t="inlineStr">
        <is>
          <t>В</t>
        </is>
      </c>
      <c r="AB477" t="inlineStr">
        <is>
          <t>В</t>
        </is>
      </c>
      <c r="AC477" t="n">
        <v>8</v>
      </c>
      <c r="AD477" t="n">
        <v>8</v>
      </c>
      <c r="AE477" t="n">
        <v>8</v>
      </c>
      <c r="AF477" t="n">
        <v>8</v>
      </c>
      <c r="AG477" t="n">
        <v>8</v>
      </c>
      <c r="AH477" t="inlineStr">
        <is>
          <t>В</t>
        </is>
      </c>
      <c r="AI477" t="inlineStr">
        <is>
          <t>В</t>
        </is>
      </c>
      <c r="AJ477" t="n">
        <v>8</v>
      </c>
      <c r="AK477" t="n">
        <v>8</v>
      </c>
      <c r="AL477" t="n">
        <v>8</v>
      </c>
      <c r="AM477" s="9">
        <f>COUNT(H477:AL477)</f>
        <v/>
      </c>
      <c r="AO477" s="9">
        <f>COUNTIF(H477:AL477,"О")</f>
        <v/>
      </c>
      <c r="AP477" s="9">
        <f>COUNTIF(H477:AL477,"От")</f>
        <v/>
      </c>
      <c r="AQ477" s="9">
        <f>COUNTIF(H477:AL477,"Б")</f>
        <v/>
      </c>
      <c r="AR477" s="9">
        <f>COUNTIF(H477:AL477,"Н")</f>
        <v/>
      </c>
      <c r="AT477" s="9">
        <f>SUM(H477:AL477)</f>
        <v/>
      </c>
      <c r="AV477" s="9">
        <f>SUM(H477,I477,J477,K477,L477,M477,N477,O477,T477,U477,AA477,AB477,AH477,AI477)</f>
        <v/>
      </c>
    </row>
    <row r="478">
      <c r="A478" s="9" t="n">
        <v>472</v>
      </c>
      <c r="B478" s="9" t="inlineStr">
        <is>
          <t>Маяцкий Сергей Анатольевич</t>
        </is>
      </c>
      <c r="C478" s="9" t="inlineStr">
        <is>
          <t>Отдел технической поддержки</t>
        </is>
      </c>
      <c r="D478" s="9" t="inlineStr">
        <is>
          <t>Администратор ИТС</t>
        </is>
      </c>
      <c r="E478" s="9" t="inlineStr">
        <is>
          <t>ИТОГО:</t>
        </is>
      </c>
      <c r="F478" s="9" t="n"/>
      <c r="G478" s="9" t="n"/>
      <c r="H478" s="9" t="n">
        <v>0</v>
      </c>
      <c r="I478" s="9" t="n">
        <v>0</v>
      </c>
      <c r="J478" s="9" t="n">
        <v>0</v>
      </c>
      <c r="K478" s="9" t="n">
        <v>0</v>
      </c>
      <c r="L478" s="9" t="n">
        <v>0</v>
      </c>
      <c r="M478" s="9" t="n">
        <v>0</v>
      </c>
      <c r="N478" s="9" t="n">
        <v>0</v>
      </c>
      <c r="O478" s="9" t="n">
        <v>0</v>
      </c>
      <c r="P478" s="9" t="n">
        <v>8</v>
      </c>
      <c r="Q478" s="9" t="n">
        <v>8</v>
      </c>
      <c r="R478" s="9" t="n">
        <v>8</v>
      </c>
      <c r="S478" s="9" t="n">
        <v>8</v>
      </c>
      <c r="T478" s="9" t="n">
        <v>0</v>
      </c>
      <c r="U478" s="9" t="n">
        <v>0</v>
      </c>
      <c r="V478" s="9" t="n">
        <v>8</v>
      </c>
      <c r="W478" s="9" t="n">
        <v>8</v>
      </c>
      <c r="X478" s="9" t="n">
        <v>8</v>
      </c>
      <c r="Y478" s="9" t="n">
        <v>8</v>
      </c>
      <c r="Z478" s="9" t="n">
        <v>8</v>
      </c>
      <c r="AA478" s="9" t="n">
        <v>0</v>
      </c>
      <c r="AB478" s="9" t="n">
        <v>0</v>
      </c>
      <c r="AC478" s="9" t="n">
        <v>8</v>
      </c>
      <c r="AD478" s="9" t="n">
        <v>8</v>
      </c>
      <c r="AE478" s="9" t="n">
        <v>8</v>
      </c>
      <c r="AF478" s="9" t="n">
        <v>8</v>
      </c>
      <c r="AG478" s="9" t="n">
        <v>8</v>
      </c>
      <c r="AH478" s="9" t="n">
        <v>0</v>
      </c>
      <c r="AI478" s="9" t="n">
        <v>0</v>
      </c>
      <c r="AJ478" s="9" t="n">
        <v>8</v>
      </c>
      <c r="AK478" s="9" t="n">
        <v>8</v>
      </c>
      <c r="AL478" s="9" t="n">
        <v>8</v>
      </c>
      <c r="AM478" s="9">
        <f>COUNT(IF(SUM(H477)&gt;0,1,"FALSE"),IF(SUM(I477)&gt;0,1,"FALSE"),IF(SUM(J477)&gt;0,1,"FALSE"),IF(SUM(K477)&gt;0,1,"FALSE"),IF(SUM(L477)&gt;0,1,"FALSE"),IF(SUM(M477)&gt;0,1,"FALSE"),IF(SUM(N477)&gt;0,1,"FALSE"),IF(SUM(O477)&gt;0,1,"FALSE"),IF(SUM(P477)&gt;0,1,"FALSE"),IF(SUM(Q477)&gt;0,1,"FALSE"),IF(SUM(R477)&gt;0,1,"FALSE"),IF(SUM(S477)&gt;0,1,"FALSE"),IF(SUM(T477)&gt;0,1,"FALSE"),IF(SUM(U477)&gt;0,1,"FALSE"),IF(SUM(V477)&gt;0,1,"FALSE"),IF(SUM(W477)&gt;0,1,"FALSE"),IF(SUM(X477)&gt;0,1,"FALSE"),IF(SUM(Y477)&gt;0,1,"FALSE"),IF(SUM(Z477)&gt;0,1,"FALSE"),IF(SUM(AA477)&gt;0,1,"FALSE"),IF(SUM(AB477)&gt;0,1,"FALSE"),IF(SUM(AC477)&gt;0,1,"FALSE"),IF(SUM(AD477)&gt;0,1,"FALSE"),IF(SUM(AE477)&gt;0,1,"FALSE"),IF(SUM(AF477)&gt;0,1,"FALSE"),IF(SUM(AG477)&gt;0,1,"FALSE"),IF(SUM(AH477)&gt;0,1,"FALSE"),IF(SUM(AI477)&gt;0,1,"FALSE"),IF(SUM(AJ477)&gt;0,1,"FALSE"),IF(SUM(AK477)&gt;0,1,"FALSE"),IF(SUM(AL477)&gt;0,1,"FALSE"))</f>
        <v/>
      </c>
      <c r="AN478" s="9" t="n"/>
      <c r="AO478" s="9">
        <f>MAX(AO477:AO477)</f>
        <v/>
      </c>
      <c r="AP478" s="9">
        <f>MAX(AP477:AP477)</f>
        <v/>
      </c>
      <c r="AQ478" s="9">
        <f>MAX(AQ477:AQ477)</f>
        <v/>
      </c>
      <c r="AR478" s="9">
        <f>MAX(AR477:AR477)</f>
        <v/>
      </c>
      <c r="AS478" s="9">
        <f>SUM(AS477:AS477)</f>
        <v/>
      </c>
      <c r="AT478" s="9">
        <f>SUM(AT477:AT477)</f>
        <v/>
      </c>
      <c r="AU478" s="9">
        <f>SUM(AU477:AU477)</f>
        <v/>
      </c>
      <c r="AV478" s="9">
        <f>SUM(AV477:AV477)</f>
        <v/>
      </c>
      <c r="AW478" s="9">
        <f>SUM(AW477:AW477)</f>
        <v/>
      </c>
    </row>
    <row r="479">
      <c r="A479" t="n">
        <v>473</v>
      </c>
      <c r="B479" t="inlineStr">
        <is>
          <t>Мезенцев Петр Владимирович</t>
        </is>
      </c>
      <c r="C479" t="inlineStr">
        <is>
          <t>Отдел технической поддержки</t>
        </is>
      </c>
      <c r="D479" t="inlineStr">
        <is>
          <t>Инженер-администратор ИТС-систем</t>
        </is>
      </c>
      <c r="E479" t="inlineStr">
        <is>
          <t>Общехозяйственный</t>
        </is>
      </c>
      <c r="F479" t="inlineStr">
        <is>
          <t>День</t>
        </is>
      </c>
      <c r="H479" t="inlineStr">
        <is>
          <t>В</t>
        </is>
      </c>
      <c r="I479" t="inlineStr">
        <is>
          <t>В</t>
        </is>
      </c>
      <c r="J479" t="inlineStr">
        <is>
          <t>В</t>
        </is>
      </c>
      <c r="K479" t="inlineStr">
        <is>
          <t>В</t>
        </is>
      </c>
      <c r="L479" t="inlineStr">
        <is>
          <t>В</t>
        </is>
      </c>
      <c r="M479" t="inlineStr">
        <is>
          <t>В</t>
        </is>
      </c>
      <c r="N479" t="inlineStr">
        <is>
          <t>В</t>
        </is>
      </c>
      <c r="O479" t="inlineStr">
        <is>
          <t>В</t>
        </is>
      </c>
      <c r="P479" t="n">
        <v>4.93333</v>
      </c>
      <c r="S479" t="n">
        <v>4.48333</v>
      </c>
      <c r="T479" t="inlineStr">
        <is>
          <t>В</t>
        </is>
      </c>
      <c r="U479" t="inlineStr">
        <is>
          <t>В</t>
        </is>
      </c>
      <c r="V479" t="n">
        <v>8</v>
      </c>
      <c r="W479" t="n">
        <v>8</v>
      </c>
      <c r="X479" t="n">
        <v>8</v>
      </c>
      <c r="Y479" t="n">
        <v>8</v>
      </c>
      <c r="Z479" t="n">
        <v>8</v>
      </c>
      <c r="AA479" t="inlineStr">
        <is>
          <t>В</t>
        </is>
      </c>
      <c r="AB479" t="inlineStr">
        <is>
          <t>В</t>
        </is>
      </c>
      <c r="AC479" t="n">
        <v>8</v>
      </c>
      <c r="AD479" t="n">
        <v>8</v>
      </c>
      <c r="AE479" t="n">
        <v>8</v>
      </c>
      <c r="AF479" t="n">
        <v>8</v>
      </c>
      <c r="AG479" t="n">
        <v>8</v>
      </c>
      <c r="AH479" t="inlineStr">
        <is>
          <t>В</t>
        </is>
      </c>
      <c r="AI479" t="inlineStr">
        <is>
          <t>В</t>
        </is>
      </c>
      <c r="AJ479" t="n">
        <v>8</v>
      </c>
      <c r="AK479" t="n">
        <v>8</v>
      </c>
      <c r="AL479" t="n">
        <v>8</v>
      </c>
      <c r="AM479" s="9">
        <f>COUNT(H479:AL479)</f>
        <v/>
      </c>
      <c r="AO479" s="9">
        <f>COUNTIF(H479:AL479,"О")</f>
        <v/>
      </c>
      <c r="AP479" s="9">
        <f>COUNTIF(H479:AL479,"От")</f>
        <v/>
      </c>
      <c r="AQ479" s="9">
        <f>COUNTIF(H479:AL479,"Б")</f>
        <v/>
      </c>
      <c r="AR479" s="9">
        <f>COUNTIF(H479:AL479,"Н")</f>
        <v/>
      </c>
      <c r="AT479" s="9">
        <f>SUM(H479:AL479)</f>
        <v/>
      </c>
      <c r="AV479" s="9">
        <f>SUM(H479,I479,J479,K479,L479,M479,N479,O479,T479,U479,AA479,AB479,AH479,AI479)</f>
        <v/>
      </c>
    </row>
    <row r="480" ht="15.75" customHeight="1" s="1">
      <c r="A480" t="n">
        <v>474</v>
      </c>
      <c r="B480" t="inlineStr">
        <is>
          <t>Мезенцев Петр Владимирович</t>
        </is>
      </c>
      <c r="C480" t="inlineStr">
        <is>
          <t>Отдел технической поддержки</t>
        </is>
      </c>
      <c r="D480" t="inlineStr">
        <is>
          <t>Инженер-администратор ИТС-систем</t>
        </is>
      </c>
      <c r="E480" t="inlineStr">
        <is>
          <t>Контракт № 511 - ГКУ НСО ТУАД</t>
        </is>
      </c>
      <c r="F480" t="inlineStr">
        <is>
          <t>День</t>
        </is>
      </c>
      <c r="P480" s="11" t="n">
        <v>3.06667</v>
      </c>
      <c r="Q480" s="11" t="n">
        <v>8</v>
      </c>
      <c r="R480" s="11" t="n">
        <v>8</v>
      </c>
      <c r="S480" s="11" t="n">
        <v>3.51667</v>
      </c>
      <c r="AM480" s="9">
        <f>COUNT(H480:AL480)</f>
        <v/>
      </c>
      <c r="AT480" s="9">
        <f>SUM(H480:AL480)</f>
        <v/>
      </c>
      <c r="AV480" s="9">
        <f>SUM(H480,I480,J480,K480,L480,M480,N480,O480,T480,U480,AA480,AB480,AH480,AI480)</f>
        <v/>
      </c>
    </row>
    <row r="481">
      <c r="A481" s="9" t="n">
        <v>475</v>
      </c>
      <c r="B481" s="9" t="inlineStr">
        <is>
          <t>Мезенцев Петр Владимирович</t>
        </is>
      </c>
      <c r="C481" s="9" t="inlineStr">
        <is>
          <t>Отдел технической поддержки</t>
        </is>
      </c>
      <c r="D481" s="9" t="inlineStr">
        <is>
          <t>Инженер-администратор ИТС-систем</t>
        </is>
      </c>
      <c r="E481" s="9" t="inlineStr">
        <is>
          <t>ИТОГО:</t>
        </is>
      </c>
      <c r="F481" s="9" t="n"/>
      <c r="G481" s="9" t="n"/>
      <c r="H481" s="9" t="n">
        <v>0</v>
      </c>
      <c r="I481" s="9" t="n">
        <v>0</v>
      </c>
      <c r="J481" s="9" t="n">
        <v>0</v>
      </c>
      <c r="K481" s="9" t="n">
        <v>0</v>
      </c>
      <c r="L481" s="9" t="n">
        <v>0</v>
      </c>
      <c r="M481" s="9" t="n">
        <v>0</v>
      </c>
      <c r="N481" s="9" t="n">
        <v>0</v>
      </c>
      <c r="O481" s="9" t="n">
        <v>0</v>
      </c>
      <c r="P481" s="9" t="n">
        <v>8</v>
      </c>
      <c r="Q481" s="9" t="n">
        <v>8</v>
      </c>
      <c r="R481" s="9" t="n">
        <v>8</v>
      </c>
      <c r="S481" s="9" t="n">
        <v>8</v>
      </c>
      <c r="T481" s="9" t="n">
        <v>0</v>
      </c>
      <c r="U481" s="9" t="n">
        <v>0</v>
      </c>
      <c r="V481" s="9" t="n">
        <v>8</v>
      </c>
      <c r="W481" s="9" t="n">
        <v>8</v>
      </c>
      <c r="X481" s="9" t="n">
        <v>8</v>
      </c>
      <c r="Y481" s="9" t="n">
        <v>8</v>
      </c>
      <c r="Z481" s="9" t="n">
        <v>8</v>
      </c>
      <c r="AA481" s="9" t="n">
        <v>0</v>
      </c>
      <c r="AB481" s="9" t="n">
        <v>0</v>
      </c>
      <c r="AC481" s="9" t="n">
        <v>8</v>
      </c>
      <c r="AD481" s="9" t="n">
        <v>8</v>
      </c>
      <c r="AE481" s="9" t="n">
        <v>8</v>
      </c>
      <c r="AF481" s="9" t="n">
        <v>8</v>
      </c>
      <c r="AG481" s="9" t="n">
        <v>8</v>
      </c>
      <c r="AH481" s="9" t="n">
        <v>0</v>
      </c>
      <c r="AI481" s="9" t="n">
        <v>0</v>
      </c>
      <c r="AJ481" s="9" t="n">
        <v>8</v>
      </c>
      <c r="AK481" s="9" t="n">
        <v>8</v>
      </c>
      <c r="AL481" s="9" t="n">
        <v>8</v>
      </c>
      <c r="AM481" s="9">
        <f>COUNT(IF(SUM(H479)&gt;0,1,"FALSE"),IF(SUM(I479)&gt;0,1,"FALSE"),IF(SUM(J479)&gt;0,1,"FALSE"),IF(SUM(K479)&gt;0,1,"FALSE"),IF(SUM(L479)&gt;0,1,"FALSE"),IF(SUM(M479)&gt;0,1,"FALSE"),IF(SUM(N479)&gt;0,1,"FALSE"),IF(SUM(O479)&gt;0,1,"FALSE"),IF(SUM(P479,P480)&gt;0,1,"FALSE"),IF(SUM(Q479,Q480)&gt;0,1,"FALSE"),IF(SUM(R480,R479)&gt;0,1,"FALSE"),IF(SUM(S479,S480)&gt;0,1,"FALSE"),IF(SUM(T479)&gt;0,1,"FALSE"),IF(SUM(U479)&gt;0,1,"FALSE"),IF(SUM(V479)&gt;0,1,"FALSE"),IF(SUM(W479)&gt;0,1,"FALSE"),IF(SUM(X479)&gt;0,1,"FALSE"),IF(SUM(Y479)&gt;0,1,"FALSE"),IF(SUM(Z479)&gt;0,1,"FALSE"),IF(SUM(AA479)&gt;0,1,"FALSE"),IF(SUM(AB479)&gt;0,1,"FALSE"),IF(SUM(AC479)&gt;0,1,"FALSE"),IF(SUM(AD479)&gt;0,1,"FALSE"),IF(SUM(AE479)&gt;0,1,"FALSE"),IF(SUM(AF479)&gt;0,1,"FALSE"),IF(SUM(AG479)&gt;0,1,"FALSE"),IF(SUM(AH479)&gt;0,1,"FALSE"),IF(SUM(AI479)&gt;0,1,"FALSE"),IF(SUM(AJ479)&gt;0,1,"FALSE"),IF(SUM(AK479)&gt;0,1,"FALSE"),IF(SUM(AL479)&gt;0,1,"FALSE"))</f>
        <v/>
      </c>
      <c r="AN481" s="9" t="n"/>
      <c r="AO481" s="9">
        <f>MAX(AO479:AO480)</f>
        <v/>
      </c>
      <c r="AP481" s="9">
        <f>MAX(AP479:AP480)</f>
        <v/>
      </c>
      <c r="AQ481" s="9">
        <f>MAX(AQ479:AQ480)</f>
        <v/>
      </c>
      <c r="AR481" s="9">
        <f>MAX(AR479:AR480)</f>
        <v/>
      </c>
      <c r="AS481" s="9">
        <f>SUM(AS479:AS480)</f>
        <v/>
      </c>
      <c r="AT481" s="9">
        <f>SUM(AT479:AT480)</f>
        <v/>
      </c>
      <c r="AU481" s="9">
        <f>SUM(AU479:AU480)</f>
        <v/>
      </c>
      <c r="AV481" s="9">
        <f>SUM(AV479:AV480)</f>
        <v/>
      </c>
      <c r="AW481" s="9">
        <f>SUM(AW479:AW480)</f>
        <v/>
      </c>
    </row>
    <row r="482">
      <c r="A482" t="n">
        <v>476</v>
      </c>
      <c r="B482" t="inlineStr">
        <is>
          <t>Мисевич Павел Викторович</t>
        </is>
      </c>
      <c r="C482" t="inlineStr">
        <is>
          <t>Отдел технической поддержки</t>
        </is>
      </c>
      <c r="D482" t="inlineStr">
        <is>
          <t>Руководитель службы</t>
        </is>
      </c>
      <c r="E482" t="inlineStr">
        <is>
          <t>Офис</t>
        </is>
      </c>
      <c r="F482" t="inlineStr">
        <is>
          <t>День</t>
        </is>
      </c>
      <c r="H482" t="inlineStr">
        <is>
          <t>В</t>
        </is>
      </c>
      <c r="I482" t="inlineStr">
        <is>
          <t>В</t>
        </is>
      </c>
      <c r="J482" t="inlineStr">
        <is>
          <t>В</t>
        </is>
      </c>
      <c r="K482" t="inlineStr">
        <is>
          <t>В</t>
        </is>
      </c>
      <c r="L482" t="inlineStr">
        <is>
          <t>В</t>
        </is>
      </c>
      <c r="M482" t="inlineStr">
        <is>
          <t>В</t>
        </is>
      </c>
      <c r="N482" t="inlineStr">
        <is>
          <t>В</t>
        </is>
      </c>
      <c r="O482" t="inlineStr">
        <is>
          <t>В</t>
        </is>
      </c>
      <c r="P482" t="n">
        <v>8</v>
      </c>
      <c r="Q482" t="n">
        <v>8</v>
      </c>
      <c r="R482" t="n">
        <v>8</v>
      </c>
      <c r="S482" t="n">
        <v>8</v>
      </c>
      <c r="T482" t="inlineStr">
        <is>
          <t>В</t>
        </is>
      </c>
      <c r="U482" t="inlineStr">
        <is>
          <t>В</t>
        </is>
      </c>
      <c r="V482" t="n">
        <v>8</v>
      </c>
      <c r="W482" t="n">
        <v>8</v>
      </c>
      <c r="X482" t="n">
        <v>8</v>
      </c>
      <c r="Y482" t="n">
        <v>8</v>
      </c>
      <c r="Z482" t="n">
        <v>8</v>
      </c>
      <c r="AA482" t="inlineStr">
        <is>
          <t>В</t>
        </is>
      </c>
      <c r="AB482" t="inlineStr">
        <is>
          <t>В</t>
        </is>
      </c>
      <c r="AC482" t="n">
        <v>8</v>
      </c>
      <c r="AD482" t="n">
        <v>8</v>
      </c>
      <c r="AE482" t="n">
        <v>8</v>
      </c>
      <c r="AF482" t="n">
        <v>8</v>
      </c>
      <c r="AG482" t="n">
        <v>8</v>
      </c>
      <c r="AH482" t="inlineStr">
        <is>
          <t>В</t>
        </is>
      </c>
      <c r="AI482" t="inlineStr">
        <is>
          <t>В</t>
        </is>
      </c>
      <c r="AJ482" t="n">
        <v>8</v>
      </c>
      <c r="AK482" t="n">
        <v>5.31667</v>
      </c>
      <c r="AM482" s="9">
        <f>COUNT(H482:AL482)</f>
        <v/>
      </c>
      <c r="AO482" s="9">
        <f>COUNTIF(H482:AL482,"О")</f>
        <v/>
      </c>
      <c r="AP482" s="9">
        <f>COUNTIF(H482:AL482,"От")</f>
        <v/>
      </c>
      <c r="AQ482" s="9">
        <f>COUNTIF(H482:AL482,"Б")</f>
        <v/>
      </c>
      <c r="AR482" s="9">
        <f>COUNTIF(H482:AL482,"Н")</f>
        <v/>
      </c>
      <c r="AT482" s="9">
        <f>SUM(H482:AL482)</f>
        <v/>
      </c>
      <c r="AV482" s="9">
        <f>SUM(H482,I482,J482,K482,L482,M482,N482,O482,T482,U482,AA482,AB482,AH482,AI482)</f>
        <v/>
      </c>
    </row>
    <row r="483" ht="15.75" customHeight="1" s="1">
      <c r="A483" t="n">
        <v>477</v>
      </c>
      <c r="B483" t="inlineStr">
        <is>
          <t>Мисевич Павел Викторович</t>
        </is>
      </c>
      <c r="C483" t="inlineStr">
        <is>
          <t>Отдел технической поддержки</t>
        </is>
      </c>
      <c r="D483" t="inlineStr">
        <is>
          <t>Руководитель службы</t>
        </is>
      </c>
      <c r="E483" t="inlineStr">
        <is>
          <t>Контракт № 626 - ТЕХНО-СЕРВИС</t>
        </is>
      </c>
      <c r="F483" t="inlineStr">
        <is>
          <t>День</t>
        </is>
      </c>
      <c r="AK483" s="11" t="n">
        <v>2.68333</v>
      </c>
      <c r="AL483" s="11" t="n">
        <v>8</v>
      </c>
      <c r="AM483" s="9">
        <f>COUNT(H483:AL483)</f>
        <v/>
      </c>
      <c r="AT483" s="9">
        <f>SUM(H483:AL483)</f>
        <v/>
      </c>
      <c r="AV483" s="9">
        <f>SUM(H483,I483,J483,K483,L483,M483,N483,O483,T483,U483,AA483,AB483,AH483,AI483)</f>
        <v/>
      </c>
    </row>
    <row r="484">
      <c r="A484" s="9" t="n">
        <v>478</v>
      </c>
      <c r="B484" s="9" t="inlineStr">
        <is>
          <t>Мисевич Павел Викторович</t>
        </is>
      </c>
      <c r="C484" s="9" t="inlineStr">
        <is>
          <t>Отдел технической поддержки</t>
        </is>
      </c>
      <c r="D484" s="9" t="inlineStr">
        <is>
          <t>Руководитель службы</t>
        </is>
      </c>
      <c r="E484" s="9" t="inlineStr">
        <is>
          <t>ИТОГО:</t>
        </is>
      </c>
      <c r="F484" s="9" t="n"/>
      <c r="G484" s="9" t="n"/>
      <c r="H484" s="9" t="n">
        <v>0</v>
      </c>
      <c r="I484" s="9" t="n">
        <v>0</v>
      </c>
      <c r="J484" s="9" t="n">
        <v>0</v>
      </c>
      <c r="K484" s="9" t="n">
        <v>0</v>
      </c>
      <c r="L484" s="9" t="n">
        <v>0</v>
      </c>
      <c r="M484" s="9" t="n">
        <v>0</v>
      </c>
      <c r="N484" s="9" t="n">
        <v>0</v>
      </c>
      <c r="O484" s="9" t="n">
        <v>0</v>
      </c>
      <c r="P484" s="9" t="n">
        <v>8</v>
      </c>
      <c r="Q484" s="9" t="n">
        <v>8</v>
      </c>
      <c r="R484" s="9" t="n">
        <v>8</v>
      </c>
      <c r="S484" s="9" t="n">
        <v>8</v>
      </c>
      <c r="T484" s="9" t="n">
        <v>0</v>
      </c>
      <c r="U484" s="9" t="n">
        <v>0</v>
      </c>
      <c r="V484" s="9" t="n">
        <v>8</v>
      </c>
      <c r="W484" s="9" t="n">
        <v>8</v>
      </c>
      <c r="X484" s="9" t="n">
        <v>8</v>
      </c>
      <c r="Y484" s="9" t="n">
        <v>8</v>
      </c>
      <c r="Z484" s="9" t="n">
        <v>8</v>
      </c>
      <c r="AA484" s="9" t="n">
        <v>0</v>
      </c>
      <c r="AB484" s="9" t="n">
        <v>0</v>
      </c>
      <c r="AC484" s="9" t="n">
        <v>8</v>
      </c>
      <c r="AD484" s="9" t="n">
        <v>8</v>
      </c>
      <c r="AE484" s="9" t="n">
        <v>8</v>
      </c>
      <c r="AF484" s="9" t="n">
        <v>8</v>
      </c>
      <c r="AG484" s="9" t="n">
        <v>8</v>
      </c>
      <c r="AH484" s="9" t="n">
        <v>0</v>
      </c>
      <c r="AI484" s="9" t="n">
        <v>0</v>
      </c>
      <c r="AJ484" s="9" t="n">
        <v>8</v>
      </c>
      <c r="AK484" s="9" t="n">
        <v>8</v>
      </c>
      <c r="AL484" s="9" t="n">
        <v>8</v>
      </c>
      <c r="AM484" s="9">
        <f>COUNT(IF(SUM(H482)&gt;0,1,"FALSE"),IF(SUM(I482)&gt;0,1,"FALSE"),IF(SUM(J482)&gt;0,1,"FALSE"),IF(SUM(K482)&gt;0,1,"FALSE"),IF(SUM(L482)&gt;0,1,"FALSE"),IF(SUM(M482)&gt;0,1,"FALSE"),IF(SUM(N482)&gt;0,1,"FALSE"),IF(SUM(O482)&gt;0,1,"FALSE"),IF(SUM(P482)&gt;0,1,"FALSE"),IF(SUM(Q482)&gt;0,1,"FALSE"),IF(SUM(R482)&gt;0,1,"FALSE"),IF(SUM(S482)&gt;0,1,"FALSE"),IF(SUM(T482)&gt;0,1,"FALSE"),IF(SUM(U482)&gt;0,1,"FALSE"),IF(SUM(V482)&gt;0,1,"FALSE"),IF(SUM(W482)&gt;0,1,"FALSE"),IF(SUM(X482)&gt;0,1,"FALSE"),IF(SUM(Y482)&gt;0,1,"FALSE"),IF(SUM(Z482)&gt;0,1,"FALSE"),IF(SUM(AA482)&gt;0,1,"FALSE"),IF(SUM(AB482)&gt;0,1,"FALSE"),IF(SUM(AC482)&gt;0,1,"FALSE"),IF(SUM(AD482)&gt;0,1,"FALSE"),IF(SUM(AE482)&gt;0,1,"FALSE"),IF(SUM(AF482)&gt;0,1,"FALSE"),IF(SUM(AG482)&gt;0,1,"FALSE"),IF(SUM(AH482)&gt;0,1,"FALSE"),IF(SUM(AI482)&gt;0,1,"FALSE"),IF(SUM(AJ482)&gt;0,1,"FALSE"),IF(SUM(AK482,AK483)&gt;0,1,"FALSE"),IF(SUM(AL482,AL483)&gt;0,1,"FALSE"))</f>
        <v/>
      </c>
      <c r="AN484" s="9" t="n"/>
      <c r="AO484" s="9">
        <f>MAX(AO482:AO483)</f>
        <v/>
      </c>
      <c r="AP484" s="9">
        <f>MAX(AP482:AP483)</f>
        <v/>
      </c>
      <c r="AQ484" s="9">
        <f>MAX(AQ482:AQ483)</f>
        <v/>
      </c>
      <c r="AR484" s="9">
        <f>MAX(AR482:AR483)</f>
        <v/>
      </c>
      <c r="AS484" s="9">
        <f>SUM(AS482:AS483)</f>
        <v/>
      </c>
      <c r="AT484" s="9">
        <f>SUM(AT482:AT483)</f>
        <v/>
      </c>
      <c r="AU484" s="9">
        <f>SUM(AU482:AU483)</f>
        <v/>
      </c>
      <c r="AV484" s="9">
        <f>SUM(AV482:AV483)</f>
        <v/>
      </c>
      <c r="AW484" s="9">
        <f>SUM(AW482:AW483)</f>
        <v/>
      </c>
    </row>
    <row r="485">
      <c r="A485" t="n">
        <v>479</v>
      </c>
      <c r="B485" t="inlineStr">
        <is>
          <t>Перевалов Евгений Владимирович</t>
        </is>
      </c>
      <c r="C485" t="inlineStr">
        <is>
          <t>Отдел технической поддержки</t>
        </is>
      </c>
      <c r="D485" t="inlineStr">
        <is>
          <t>Инженер</t>
        </is>
      </c>
      <c r="E485" t="inlineStr">
        <is>
          <t>Общехозяйственный</t>
        </is>
      </c>
      <c r="F485" t="inlineStr">
        <is>
          <t>День</t>
        </is>
      </c>
      <c r="H485" t="inlineStr">
        <is>
          <t>В</t>
        </is>
      </c>
      <c r="I485" t="inlineStr">
        <is>
          <t>В</t>
        </is>
      </c>
      <c r="J485" t="inlineStr">
        <is>
          <t>В</t>
        </is>
      </c>
      <c r="K485" t="inlineStr">
        <is>
          <t>В</t>
        </is>
      </c>
      <c r="L485" t="inlineStr">
        <is>
          <t>В</t>
        </is>
      </c>
      <c r="M485" t="inlineStr">
        <is>
          <t>В</t>
        </is>
      </c>
      <c r="N485" t="inlineStr">
        <is>
          <t>В</t>
        </is>
      </c>
      <c r="O485" t="inlineStr">
        <is>
          <t>В</t>
        </is>
      </c>
      <c r="T485" t="inlineStr">
        <is>
          <t>В</t>
        </is>
      </c>
      <c r="U485" t="inlineStr">
        <is>
          <t>В</t>
        </is>
      </c>
      <c r="AA485" t="inlineStr">
        <is>
          <t>В</t>
        </is>
      </c>
      <c r="AI485" t="inlineStr">
        <is>
          <t>В</t>
        </is>
      </c>
      <c r="AJ485" t="n">
        <v>8</v>
      </c>
      <c r="AK485" t="n">
        <v>8</v>
      </c>
      <c r="AM485" s="9">
        <f>COUNT(H485:AL485)</f>
        <v/>
      </c>
      <c r="AO485" s="9">
        <f>COUNTIF(H485:AL485,"О")</f>
        <v/>
      </c>
      <c r="AP485" s="9">
        <f>COUNTIF(H485:AL485,"От")</f>
        <v/>
      </c>
      <c r="AQ485" s="9">
        <f>COUNTIF(H485:AL485,"Б")</f>
        <v/>
      </c>
      <c r="AR485" s="9">
        <f>COUNTIF(H485:AL485,"Н")</f>
        <v/>
      </c>
      <c r="AT485" s="9">
        <f>SUM(H485:AL485)</f>
        <v/>
      </c>
      <c r="AV485" s="9">
        <f>SUM(H485,I485,J485,K485,L485,M485,N485,O485,T485,U485,AA485,AB485,AH485,AI485)</f>
        <v/>
      </c>
    </row>
    <row r="486">
      <c r="A486" t="n">
        <v>480</v>
      </c>
      <c r="B486" t="inlineStr">
        <is>
          <t>Перевалов Евгений Владимирович</t>
        </is>
      </c>
      <c r="C486" t="inlineStr">
        <is>
          <t>Отдел технической поддержки</t>
        </is>
      </c>
      <c r="D486" t="inlineStr">
        <is>
          <t>Инженер</t>
        </is>
      </c>
      <c r="E486" t="inlineStr">
        <is>
          <t>Контракт № 501 - КУ РК Управтодор РК</t>
        </is>
      </c>
      <c r="F486" t="inlineStr">
        <is>
          <t>День</t>
        </is>
      </c>
      <c r="AM486" s="9">
        <f>COUNT(H486:AL486)</f>
        <v/>
      </c>
      <c r="AT486" s="9">
        <f>SUM(H486:AL486)</f>
        <v/>
      </c>
      <c r="AV486" s="9">
        <f>SUM(H486,I486,J486,K486,L486,M486,N486,O486,T486,U486,AA486,AB486,AH486,AI486)</f>
        <v/>
      </c>
    </row>
    <row r="487" ht="15.75" customHeight="1" s="1">
      <c r="A487" t="n">
        <v>481</v>
      </c>
      <c r="B487" t="inlineStr">
        <is>
          <t>Перевалов Евгений Владимирович</t>
        </is>
      </c>
      <c r="C487" t="inlineStr">
        <is>
          <t>Отдел технической поддержки</t>
        </is>
      </c>
      <c r="D487" t="inlineStr">
        <is>
          <t>Инженер</t>
        </is>
      </c>
      <c r="E487" t="inlineStr">
        <is>
          <t>Контракт № 617 - КУ РК Управтодор РК</t>
        </is>
      </c>
      <c r="F487" t="inlineStr">
        <is>
          <t>День</t>
        </is>
      </c>
      <c r="P487" s="11" t="n">
        <v>8</v>
      </c>
      <c r="Q487" s="11" t="n">
        <v>8</v>
      </c>
      <c r="R487" s="11" t="n">
        <v>8</v>
      </c>
      <c r="S487" s="11" t="n">
        <v>8</v>
      </c>
      <c r="V487" s="11" t="n">
        <v>8</v>
      </c>
      <c r="W487" s="11" t="n">
        <v>8</v>
      </c>
      <c r="X487" s="11" t="n">
        <v>8</v>
      </c>
      <c r="Y487" s="11" t="n">
        <v>8</v>
      </c>
      <c r="Z487" s="11" t="n">
        <v>8</v>
      </c>
      <c r="AJ487" s="11" t="n"/>
      <c r="AM487" s="9">
        <f>COUNT(H487:AL487)</f>
        <v/>
      </c>
      <c r="AT487" s="9">
        <f>SUM(H487:AL487)</f>
        <v/>
      </c>
      <c r="AV487" s="9">
        <f>SUM(H487,I487,J487,K487,L487,M487,N487,O487,T487,U487,AA487,AB487,AH487,AI487)</f>
        <v/>
      </c>
    </row>
    <row r="488" ht="15.75" customHeight="1" s="1">
      <c r="A488" t="n">
        <v>482</v>
      </c>
      <c r="B488" t="inlineStr">
        <is>
          <t>Перевалов Евгений Владимирович</t>
        </is>
      </c>
      <c r="C488" t="inlineStr">
        <is>
          <t>Отдел технической поддержки</t>
        </is>
      </c>
      <c r="D488" t="inlineStr">
        <is>
          <t>Инженер</t>
        </is>
      </c>
      <c r="E488" t="inlineStr">
        <is>
          <t>Контракт № 615 - КГКУ Хабаровскуправтодор</t>
        </is>
      </c>
      <c r="F488" t="inlineStr">
        <is>
          <t>День</t>
        </is>
      </c>
      <c r="G488" t="inlineStr">
        <is>
          <t>К-ка</t>
        </is>
      </c>
      <c r="AB488" s="11" t="inlineStr">
        <is>
          <t>В</t>
        </is>
      </c>
      <c r="AC488" s="11" t="n">
        <v>8</v>
      </c>
      <c r="AD488" s="11" t="n">
        <v>8</v>
      </c>
      <c r="AE488" s="11" t="n">
        <v>8</v>
      </c>
      <c r="AF488" s="11" t="n">
        <v>8</v>
      </c>
      <c r="AG488" s="11" t="n">
        <v>8</v>
      </c>
      <c r="AH488" s="11" t="inlineStr">
        <is>
          <t>В</t>
        </is>
      </c>
      <c r="AM488" s="9">
        <f>SUM(H488:AL488)/8</f>
        <v/>
      </c>
      <c r="AS488" s="9">
        <f>COUNTIF(H488:AL488,"В")+SUM(H488:AL488)/8</f>
        <v/>
      </c>
      <c r="AT488" s="9">
        <f>SUM(H488:AL488)</f>
        <v/>
      </c>
    </row>
    <row r="489" ht="15.75" customHeight="1" s="1">
      <c r="A489" t="n">
        <v>483</v>
      </c>
      <c r="B489" t="inlineStr">
        <is>
          <t>Перевалов Евгений Владимирович</t>
        </is>
      </c>
      <c r="C489" t="inlineStr">
        <is>
          <t>Отдел технической поддержки</t>
        </is>
      </c>
      <c r="D489" t="inlineStr">
        <is>
          <t>Инженер</t>
        </is>
      </c>
      <c r="E489" t="inlineStr">
        <is>
          <t>Контракт № 580 - ОГКУ «Томскавтодор»</t>
        </is>
      </c>
      <c r="F489" t="inlineStr">
        <is>
          <t>День</t>
        </is>
      </c>
      <c r="G489" t="inlineStr">
        <is>
          <t>К-ка</t>
        </is>
      </c>
      <c r="AL489" s="11" t="n">
        <v>8</v>
      </c>
      <c r="AM489" s="9">
        <f>SUM(H489:AL489)/8</f>
        <v/>
      </c>
      <c r="AS489" s="9">
        <f>COUNTIF(H489:AL489,"В")+SUM(H489:AL489)/8</f>
        <v/>
      </c>
      <c r="AT489" s="9">
        <f>SUM(H489:AL489)</f>
        <v/>
      </c>
    </row>
    <row r="490">
      <c r="A490" s="9" t="n">
        <v>484</v>
      </c>
      <c r="B490" s="9" t="inlineStr">
        <is>
          <t>Перевалов Евгений Владимирович</t>
        </is>
      </c>
      <c r="C490" s="9" t="inlineStr">
        <is>
          <t>Отдел технической поддержки</t>
        </is>
      </c>
      <c r="D490" s="9" t="inlineStr">
        <is>
          <t>Инженер</t>
        </is>
      </c>
      <c r="E490" s="9" t="inlineStr">
        <is>
          <t>ИТОГО:</t>
        </is>
      </c>
      <c r="F490" s="9" t="n"/>
      <c r="G490" s="9" t="n"/>
      <c r="H490" s="9" t="n">
        <v>0</v>
      </c>
      <c r="I490" s="9" t="n">
        <v>0</v>
      </c>
      <c r="J490" s="9" t="n">
        <v>0</v>
      </c>
      <c r="K490" s="9" t="n">
        <v>0</v>
      </c>
      <c r="L490" s="9" t="n">
        <v>0</v>
      </c>
      <c r="M490" s="9" t="n">
        <v>0</v>
      </c>
      <c r="N490" s="9" t="n">
        <v>0</v>
      </c>
      <c r="O490" s="9" t="n">
        <v>0</v>
      </c>
      <c r="P490" s="9" t="n">
        <v>8</v>
      </c>
      <c r="Q490" s="9" t="n">
        <v>8</v>
      </c>
      <c r="R490" s="9" t="n">
        <v>8</v>
      </c>
      <c r="S490" s="9" t="n">
        <v>8</v>
      </c>
      <c r="T490" s="9" t="n">
        <v>0</v>
      </c>
      <c r="U490" s="9" t="n">
        <v>0</v>
      </c>
      <c r="V490" s="9" t="n">
        <v>8</v>
      </c>
      <c r="W490" s="9" t="n">
        <v>8</v>
      </c>
      <c r="X490" s="9" t="n">
        <v>8</v>
      </c>
      <c r="Y490" s="9" t="n">
        <v>8</v>
      </c>
      <c r="Z490" s="9" t="n">
        <v>8</v>
      </c>
      <c r="AA490" s="9" t="n">
        <v>0</v>
      </c>
      <c r="AB490" s="9" t="n">
        <v>0</v>
      </c>
      <c r="AC490" s="9" t="n">
        <v>8</v>
      </c>
      <c r="AD490" s="9" t="n">
        <v>8</v>
      </c>
      <c r="AE490" s="9" t="n">
        <v>8</v>
      </c>
      <c r="AF490" s="9" t="n">
        <v>8</v>
      </c>
      <c r="AG490" s="9" t="n">
        <v>8</v>
      </c>
      <c r="AH490" s="9" t="n">
        <v>0</v>
      </c>
      <c r="AI490" s="9" t="n">
        <v>0</v>
      </c>
      <c r="AJ490" s="9" t="n">
        <v>8</v>
      </c>
      <c r="AK490" s="9" t="n">
        <v>8</v>
      </c>
      <c r="AL490" s="9" t="n">
        <v>8</v>
      </c>
      <c r="AM490" s="9">
        <f>COUNT(IF(SUM(H485,H486)&gt;0,1,"FALSE"),IF(SUM(I486,I485)&gt;0,1,"FALSE"),IF(SUM(J485,J486)&gt;0,1,"FALSE"),IF(SUM(K485,K486)&gt;0,1,"FALSE"),IF(SUM(L486,L485)&gt;0,1,"FALSE"),IF(SUM(M485,M486)&gt;0,1,"FALSE"),IF(SUM(N486,N485)&gt;0,1,"FALSE"),IF(SUM(O486,O485)&gt;0,1,"FALSE"),IF(SUM(P485,P487)&gt;0,1,"FALSE"),IF(SUM(Q487,Q485)&gt;0,1,"FALSE"),IF(SUM(R485,R487)&gt;0,1,"FALSE"),IF(SUM(S485,S487)&gt;0,1,"FALSE"),IF(SUM(T485,T487)&gt;0,1,"FALSE"),IF(SUM(U487,U485)&gt;0,1,"FALSE"),IF(SUM(V485,V487)&gt;0,1,"FALSE"),IF(SUM(W487,W485)&gt;0,1,"FALSE"),IF(SUM(X485,X487)&gt;0,1,"FALSE"),IF(SUM(Y485,Y487)&gt;0,1,"FALSE"),IF(SUM(Z487,Z485)&gt;0,1,"FALSE"),IF(SUM(AA487,AA485)&gt;0,1,"FALSE"),IF(SUM(AI485,AI487)&gt;0,1,"FALSE"),IF(SUM(AJ487,AJ485)&gt;0,1,"FALSE"),IF(SUM(AK485)&gt;0,1,"FALSE"),IF(SUM(AB488)&gt;0,1,"FALSE"),IF(SUM(AC488)&gt;0,1,"FALSE"),IF(SUM(AD488)&gt;0,1,"FALSE"),IF(SUM(AE488)&gt;0,1,"FALSE"),IF(SUM(AF488)&gt;0,1,"FALSE"),IF(SUM(AG488)&gt;0,1,"FALSE"),IF(SUM(AH488)&gt;0,1,"FALSE"),IF(SUM(AL489)&gt;0,1,"FALSE"))</f>
        <v/>
      </c>
      <c r="AN490" s="9" t="n"/>
      <c r="AO490" s="9">
        <f>MAX(AO485:AO489)</f>
        <v/>
      </c>
      <c r="AP490" s="9">
        <f>MAX(AP485:AP489)</f>
        <v/>
      </c>
      <c r="AQ490" s="9">
        <f>MAX(AQ485:AQ489)</f>
        <v/>
      </c>
      <c r="AR490" s="9">
        <f>MAX(AR485:AR489)</f>
        <v/>
      </c>
      <c r="AS490" s="9">
        <f>SUM(AS485:AS489)</f>
        <v/>
      </c>
      <c r="AT490" s="9">
        <f>SUM(AT485:AT489)</f>
        <v/>
      </c>
      <c r="AU490" s="9">
        <f>SUM(AU485:AU489)</f>
        <v/>
      </c>
      <c r="AV490" s="9">
        <f>SUM(AV485:AV489)</f>
        <v/>
      </c>
      <c r="AW490" s="9">
        <f>SUM(AW485:AW489)</f>
        <v/>
      </c>
    </row>
    <row r="491">
      <c r="A491" t="n">
        <v>485</v>
      </c>
      <c r="B491" t="inlineStr">
        <is>
          <t>Пурбуев Аркадий Норбо-Самбуевич</t>
        </is>
      </c>
      <c r="C491" t="inlineStr">
        <is>
          <t>Отдел технической поддержки</t>
        </is>
      </c>
      <c r="D491" t="inlineStr">
        <is>
          <t>Специалист технической поддержки</t>
        </is>
      </c>
      <c r="E491" t="inlineStr">
        <is>
          <t>Офис</t>
        </is>
      </c>
      <c r="F491" t="inlineStr">
        <is>
          <t>День</t>
        </is>
      </c>
      <c r="N491" t="n">
        <v>12</v>
      </c>
      <c r="O491" t="n">
        <v>12</v>
      </c>
      <c r="V491" t="n">
        <v>12</v>
      </c>
      <c r="W491" t="n">
        <v>12</v>
      </c>
      <c r="AD491" t="n">
        <v>12</v>
      </c>
      <c r="AE491" t="n">
        <v>12</v>
      </c>
      <c r="AL491" t="n">
        <v>12</v>
      </c>
      <c r="AM491" s="9">
        <f>COUNT(H491:AL491)</f>
        <v/>
      </c>
      <c r="AO491" s="9">
        <f>COUNTIF(H491:AL491,"О")</f>
        <v/>
      </c>
      <c r="AP491" s="9">
        <f>COUNTIF(H491:AL491,"От")</f>
        <v/>
      </c>
      <c r="AQ491" s="9">
        <f>COUNTIF(H491:AL491,"Б")</f>
        <v/>
      </c>
      <c r="AR491" s="9">
        <f>COUNTIF(H491:AL491,"Н")</f>
        <v/>
      </c>
      <c r="AT491" s="9">
        <f>SUM(H491:AL491)</f>
        <v/>
      </c>
      <c r="AV491" s="9">
        <f>SUM(H491,I491,J491,K491,L491,M491,N491,O491,T491,U491,AA491,AB491,AH491,AI491)</f>
        <v/>
      </c>
    </row>
    <row r="492">
      <c r="A492" t="n">
        <v>486</v>
      </c>
      <c r="B492" t="inlineStr">
        <is>
          <t>Пурбуев Аркадий Норбо-Самбуевич</t>
        </is>
      </c>
      <c r="C492" t="inlineStr">
        <is>
          <t>Отдел технической поддержки</t>
        </is>
      </c>
      <c r="D492" t="inlineStr">
        <is>
          <t>Специалист технической поддержки</t>
        </is>
      </c>
      <c r="E492" t="inlineStr">
        <is>
          <t>Офис</t>
        </is>
      </c>
      <c r="F492" t="inlineStr">
        <is>
          <t>Ночь</t>
        </is>
      </c>
      <c r="H492" t="n">
        <v>12</v>
      </c>
      <c r="R492" t="n">
        <v>12</v>
      </c>
      <c r="S492" t="n">
        <v>12</v>
      </c>
      <c r="Z492" t="n">
        <v>12</v>
      </c>
      <c r="AA492" t="n">
        <v>12</v>
      </c>
      <c r="AH492" t="n">
        <v>12</v>
      </c>
      <c r="AN492" s="9">
        <f>COUNT(H492:AL492)</f>
        <v/>
      </c>
      <c r="AO492" s="9">
        <f>COUNTIF(H492:AL492,"О")</f>
        <v/>
      </c>
      <c r="AP492" s="9">
        <f>COUNTIF(H492:AL492,"От")</f>
        <v/>
      </c>
      <c r="AQ492" s="9">
        <f>COUNTIF(H492:AL492,"Б")</f>
        <v/>
      </c>
      <c r="AR492" s="9">
        <f>COUNTIF(H492:AL492,"Н")</f>
        <v/>
      </c>
      <c r="AU492" s="9">
        <f>SUM(H492:AL492)</f>
        <v/>
      </c>
      <c r="AW492" s="9">
        <f>SUM(H492,I492,J492,K492,L492,M492,N492,O492,T492,U492,AA492,AB492,AH492,AI492)</f>
        <v/>
      </c>
    </row>
    <row r="493">
      <c r="A493" s="9" t="n">
        <v>487</v>
      </c>
      <c r="B493" s="9" t="inlineStr">
        <is>
          <t>Пурбуев Аркадий Норбо-Самбуевич</t>
        </is>
      </c>
      <c r="C493" s="9" t="inlineStr">
        <is>
          <t>Отдел технической поддержки</t>
        </is>
      </c>
      <c r="D493" s="9" t="inlineStr">
        <is>
          <t>Специалист технической поддержки</t>
        </is>
      </c>
      <c r="E493" s="9" t="inlineStr">
        <is>
          <t>ИТОГО:</t>
        </is>
      </c>
      <c r="F493" s="9" t="n"/>
      <c r="G493" s="9" t="n"/>
      <c r="H493" s="9" t="n">
        <v>12</v>
      </c>
      <c r="I493" s="9" t="n"/>
      <c r="J493" s="9" t="n"/>
      <c r="K493" s="9" t="n"/>
      <c r="L493" s="9" t="n"/>
      <c r="M493" s="9" t="n"/>
      <c r="N493" s="9" t="n">
        <v>12</v>
      </c>
      <c r="O493" s="9" t="n">
        <v>12</v>
      </c>
      <c r="P493" s="9" t="n"/>
      <c r="Q493" s="9" t="n"/>
      <c r="R493" s="9" t="n">
        <v>12</v>
      </c>
      <c r="S493" s="9" t="n">
        <v>12</v>
      </c>
      <c r="T493" s="9" t="n"/>
      <c r="U493" s="9" t="n"/>
      <c r="V493" s="9" t="n">
        <v>12</v>
      </c>
      <c r="W493" s="9" t="n">
        <v>12</v>
      </c>
      <c r="X493" s="9" t="n"/>
      <c r="Y493" s="9" t="n"/>
      <c r="Z493" s="9" t="n">
        <v>12</v>
      </c>
      <c r="AA493" s="9" t="n">
        <v>12</v>
      </c>
      <c r="AB493" s="9" t="n"/>
      <c r="AC493" s="9" t="n"/>
      <c r="AD493" s="9" t="n">
        <v>12</v>
      </c>
      <c r="AE493" s="9" t="n">
        <v>12</v>
      </c>
      <c r="AF493" s="9" t="n"/>
      <c r="AG493" s="9" t="n"/>
      <c r="AH493" s="9" t="n">
        <v>12</v>
      </c>
      <c r="AI493" s="9" t="n"/>
      <c r="AJ493" s="9" t="n"/>
      <c r="AK493" s="9" t="n"/>
      <c r="AL493" s="9" t="n">
        <v>12</v>
      </c>
      <c r="AM493" s="9">
        <f>COUNT(IF(SUM(N491)&gt;0,1,"FALSE"),IF(SUM(O491)&gt;0,1,"FALSE"),IF(SUM(V491)&gt;0,1,"FALSE"),IF(SUM(W491)&gt;0,1,"FALSE"),IF(SUM(AD491)&gt;0,1,"FALSE"),IF(SUM(AE491)&gt;0,1,"FALSE"),IF(SUM(AL491)&gt;0,1,"FALSE"))</f>
        <v/>
      </c>
      <c r="AN493" s="9">
        <f>COUNT(IF(SUM(H492)&gt;0,1,"FALSE"),IF(SUM(R492)&gt;0,1,"FALSE"),IF(SUM(S492)&gt;0,1,"FALSE"),IF(SUM(Z492)&gt;0,1,"FALSE"),IF(SUM(AA492)&gt;0,1,"FALSE"),IF(SUM(AH492)&gt;0,1,"FALSE"))</f>
        <v/>
      </c>
      <c r="AO493" s="9">
        <f>MAX(AO491:AO492)</f>
        <v/>
      </c>
      <c r="AP493" s="9">
        <f>MAX(AP491:AP492)</f>
        <v/>
      </c>
      <c r="AQ493" s="9">
        <f>MAX(AQ491:AQ492)</f>
        <v/>
      </c>
      <c r="AR493" s="9">
        <f>MAX(AR491:AR492)</f>
        <v/>
      </c>
      <c r="AS493" s="9">
        <f>SUM(AS491:AS492)</f>
        <v/>
      </c>
      <c r="AT493" s="9">
        <f>SUM(AT491:AT492)</f>
        <v/>
      </c>
      <c r="AU493" s="9">
        <f>SUM(AU491:AU492)</f>
        <v/>
      </c>
      <c r="AV493" s="9">
        <f>SUM(AV491:AV492)</f>
        <v/>
      </c>
      <c r="AW493" s="9">
        <f>SUM(AW491:AW492)</f>
        <v/>
      </c>
    </row>
    <row r="494" ht="15.75" customHeight="1" s="1">
      <c r="A494" t="n">
        <v>488</v>
      </c>
      <c r="B494" t="inlineStr">
        <is>
          <t>Пыкин Михаил Алексеевич</t>
        </is>
      </c>
      <c r="C494" t="inlineStr">
        <is>
          <t>Отдел технической поддержки</t>
        </is>
      </c>
      <c r="D494" t="inlineStr">
        <is>
          <t>Администратор WIM</t>
        </is>
      </c>
      <c r="E494" t="inlineStr">
        <is>
          <t>Офис</t>
        </is>
      </c>
      <c r="F494" t="inlineStr">
        <is>
          <t>День</t>
        </is>
      </c>
      <c r="H494" t="inlineStr">
        <is>
          <t>В</t>
        </is>
      </c>
      <c r="I494" t="inlineStr">
        <is>
          <t>В</t>
        </is>
      </c>
      <c r="J494" s="11" t="n">
        <v>9</v>
      </c>
      <c r="K494" s="11" t="n">
        <v>9</v>
      </c>
      <c r="L494" t="inlineStr">
        <is>
          <t>В</t>
        </is>
      </c>
      <c r="M494" t="inlineStr">
        <is>
          <t>В</t>
        </is>
      </c>
      <c r="N494" t="inlineStr">
        <is>
          <t>В</t>
        </is>
      </c>
      <c r="O494" t="inlineStr">
        <is>
          <t>В</t>
        </is>
      </c>
      <c r="P494" t="n">
        <v>8</v>
      </c>
      <c r="Q494" t="n">
        <v>8</v>
      </c>
      <c r="R494" t="n">
        <v>4.1</v>
      </c>
      <c r="S494" t="n">
        <v>8</v>
      </c>
      <c r="T494" t="inlineStr">
        <is>
          <t>В</t>
        </is>
      </c>
      <c r="U494" t="inlineStr">
        <is>
          <t>В</t>
        </is>
      </c>
      <c r="V494" t="n">
        <v>8</v>
      </c>
      <c r="AA494" t="inlineStr">
        <is>
          <t>В</t>
        </is>
      </c>
      <c r="AB494" t="inlineStr">
        <is>
          <t>В</t>
        </is>
      </c>
      <c r="AF494" t="n">
        <v>1.38333</v>
      </c>
      <c r="AH494" t="inlineStr">
        <is>
          <t>В</t>
        </is>
      </c>
      <c r="AI494" t="inlineStr">
        <is>
          <t>В</t>
        </is>
      </c>
      <c r="AK494" t="n">
        <v>7.41667</v>
      </c>
      <c r="AL494" t="n">
        <v>4.41667</v>
      </c>
      <c r="AM494" s="9">
        <f>COUNT(H494:AL494)</f>
        <v/>
      </c>
      <c r="AO494" s="9">
        <f>COUNTIF(H494:AL494,"О")</f>
        <v/>
      </c>
      <c r="AP494" s="9">
        <f>COUNTIF(H494:AL494,"От")</f>
        <v/>
      </c>
      <c r="AQ494" s="9">
        <f>COUNTIF(H494:AL494,"Б")</f>
        <v/>
      </c>
      <c r="AR494" s="9">
        <f>COUNTIF(H494:AL494,"Н")</f>
        <v/>
      </c>
      <c r="AT494" s="9">
        <f>SUM(H494:AL494)</f>
        <v/>
      </c>
      <c r="AV494" s="9">
        <f>SUM(H494,I494,J494,K494,L494,M494,N494,O494,T494,U494,AA494,AB494,AH494,AI494)</f>
        <v/>
      </c>
    </row>
    <row r="495">
      <c r="A495" t="n">
        <v>489</v>
      </c>
      <c r="B495" t="inlineStr">
        <is>
          <t>Пыкин Михаил Алексеевич</t>
        </is>
      </c>
      <c r="C495" t="inlineStr">
        <is>
          <t>Отдел технической поддержки</t>
        </is>
      </c>
      <c r="D495" t="inlineStr">
        <is>
          <t>Администратор WIM</t>
        </is>
      </c>
      <c r="E495" t="inlineStr">
        <is>
          <t xml:space="preserve">Контракт № 546 - Новосибдорстрой </t>
        </is>
      </c>
      <c r="F495" t="inlineStr">
        <is>
          <t>День</t>
        </is>
      </c>
      <c r="AM495" s="9">
        <f>COUNT(H495:AL495)</f>
        <v/>
      </c>
      <c r="AT495" s="9">
        <f>SUM(H495:AL495)</f>
        <v/>
      </c>
      <c r="AV495" s="9">
        <f>SUM(H495,I495,J495,K495,L495,M495,N495,O495,T495,U495,AA495,AB495,AH495,AI495)</f>
        <v/>
      </c>
    </row>
    <row r="496" ht="15.75" customHeight="1" s="1">
      <c r="A496" t="n">
        <v>490</v>
      </c>
      <c r="B496" t="inlineStr">
        <is>
          <t>Пыкин Михаил Алексеевич</t>
        </is>
      </c>
      <c r="C496" t="inlineStr">
        <is>
          <t>Отдел технической поддержки</t>
        </is>
      </c>
      <c r="D496" t="inlineStr">
        <is>
          <t>Администратор WIM</t>
        </is>
      </c>
      <c r="E496" t="inlineStr">
        <is>
          <t>Контракт № 494 - КГКУ «Алтайавтодор»</t>
        </is>
      </c>
      <c r="F496" t="inlineStr">
        <is>
          <t>День</t>
        </is>
      </c>
      <c r="R496" s="11" t="n">
        <v>1.15</v>
      </c>
      <c r="AM496" s="9">
        <f>COUNT(H496:AL496)</f>
        <v/>
      </c>
      <c r="AT496" s="9">
        <f>SUM(H496:AL496)</f>
        <v/>
      </c>
      <c r="AV496" s="9">
        <f>SUM(H496,I496,J496,K496,L496,M496,N496,O496,T496,U496,AA496,AB496,AH496,AI496)</f>
        <v/>
      </c>
    </row>
    <row r="497" ht="15.75" customHeight="1" s="1">
      <c r="A497" t="n">
        <v>491</v>
      </c>
      <c r="B497" t="inlineStr">
        <is>
          <t>Пыкин Михаил Алексеевич</t>
        </is>
      </c>
      <c r="C497" t="inlineStr">
        <is>
          <t>Отдел технической поддержки</t>
        </is>
      </c>
      <c r="D497" t="inlineStr">
        <is>
          <t>Администратор WIM</t>
        </is>
      </c>
      <c r="E497" t="inlineStr">
        <is>
          <t>Контракт № 512 - ГКУ НСО ТУАД</t>
        </is>
      </c>
      <c r="F497" t="inlineStr">
        <is>
          <t>День</t>
        </is>
      </c>
      <c r="R497" s="11" t="n">
        <v>0.66667</v>
      </c>
      <c r="AM497" s="9">
        <f>COUNT(H497:AL497)</f>
        <v/>
      </c>
      <c r="AT497" s="9">
        <f>SUM(H497:AL497)</f>
        <v/>
      </c>
      <c r="AV497" s="9">
        <f>SUM(H497,I497,J497,K497,L497,M497,N497,O497,T497,U497,AA497,AB497,AH497,AI497)</f>
        <v/>
      </c>
    </row>
    <row r="498" ht="15.75" customHeight="1" s="1">
      <c r="A498" t="n">
        <v>492</v>
      </c>
      <c r="B498" t="inlineStr">
        <is>
          <t>Пыкин Михаил Алексеевич</t>
        </is>
      </c>
      <c r="C498" t="inlineStr">
        <is>
          <t>Отдел технической поддержки</t>
        </is>
      </c>
      <c r="D498" t="inlineStr">
        <is>
          <t>Администратор WIM</t>
        </is>
      </c>
      <c r="E498" t="inlineStr">
        <is>
          <t>Контракт № 621 - Томскавтодор</t>
        </is>
      </c>
      <c r="F498" t="inlineStr">
        <is>
          <t>День</t>
        </is>
      </c>
      <c r="R498" s="11" t="n">
        <v>2.08333</v>
      </c>
      <c r="AF498" s="11" t="n">
        <v>4.53333</v>
      </c>
      <c r="AG498" s="11" t="n">
        <v>9</v>
      </c>
      <c r="AJ498" s="11" t="n">
        <v>5.21604</v>
      </c>
      <c r="AK498" s="11" t="n">
        <v>0.58333</v>
      </c>
      <c r="AM498" s="9">
        <f>COUNT(H498:AL498)</f>
        <v/>
      </c>
      <c r="AT498" s="9">
        <f>SUM(H498:AL498)</f>
        <v/>
      </c>
      <c r="AV498" s="9">
        <f>SUM(H498,I498,J498,K498,L498,M498,N498,O498,T498,U498,AA498,AB498,AH498,AI498)</f>
        <v/>
      </c>
    </row>
    <row r="499" ht="15.75" customHeight="1" s="1">
      <c r="A499" t="n">
        <v>493</v>
      </c>
      <c r="B499" t="inlineStr">
        <is>
          <t>Пыкин Михаил Алексеевич</t>
        </is>
      </c>
      <c r="C499" t="inlineStr">
        <is>
          <t>Отдел технической поддержки</t>
        </is>
      </c>
      <c r="D499" t="inlineStr">
        <is>
          <t>Администратор WIM</t>
        </is>
      </c>
      <c r="E499" t="inlineStr">
        <is>
          <t>Контракт № 543 - ООО Техно-СЕРВИС</t>
        </is>
      </c>
      <c r="F499" t="inlineStr">
        <is>
          <t>День</t>
        </is>
      </c>
      <c r="W499" s="11" t="n">
        <v>8</v>
      </c>
      <c r="AM499" s="9">
        <f>COUNT(H499:AL499)</f>
        <v/>
      </c>
      <c r="AT499" s="9">
        <f>SUM(H499:AL499)</f>
        <v/>
      </c>
      <c r="AV499" s="9">
        <f>SUM(H499,I499,J499,K499,L499,M499,N499,O499,T499,U499,AA499,AB499,AH499,AI499)</f>
        <v/>
      </c>
    </row>
    <row r="500" ht="15.75" customHeight="1" s="1">
      <c r="A500" t="n">
        <v>494</v>
      </c>
      <c r="B500" t="inlineStr">
        <is>
          <t>Пыкин Михаил Алексеевич</t>
        </is>
      </c>
      <c r="C500" t="inlineStr">
        <is>
          <t>Отдел технической поддержки</t>
        </is>
      </c>
      <c r="D500" t="inlineStr">
        <is>
          <t>Администратор WIM</t>
        </is>
      </c>
      <c r="E500" t="inlineStr">
        <is>
          <t>Контракт № 626 - ТЕХНО-СЕРВИС</t>
        </is>
      </c>
      <c r="F500" t="inlineStr">
        <is>
          <t>День</t>
        </is>
      </c>
      <c r="X500" s="11" t="n">
        <v>8</v>
      </c>
      <c r="Y500" s="11" t="n">
        <v>8</v>
      </c>
      <c r="Z500" s="11" t="n">
        <v>8</v>
      </c>
      <c r="AC500" s="11" t="n">
        <v>8</v>
      </c>
      <c r="AD500" s="11" t="n">
        <v>4.39385</v>
      </c>
      <c r="AE500" s="11" t="n">
        <v>7.98716</v>
      </c>
      <c r="AM500" s="9">
        <f>COUNT(H500:AL500)</f>
        <v/>
      </c>
      <c r="AT500" s="9">
        <f>SUM(H500:AL500)</f>
        <v/>
      </c>
      <c r="AV500" s="9">
        <f>SUM(H500,I500,J500,K500,L500,M500,N500,O500,T500,U500,AA500,AB500,AH500,AI500)</f>
        <v/>
      </c>
    </row>
    <row r="501" ht="15.75" customHeight="1" s="1">
      <c r="A501" t="n">
        <v>495</v>
      </c>
      <c r="B501" t="inlineStr">
        <is>
          <t>Пыкин Михаил Алексеевич</t>
        </is>
      </c>
      <c r="C501" t="inlineStr">
        <is>
          <t>Отдел технической поддержки</t>
        </is>
      </c>
      <c r="D501" t="inlineStr">
        <is>
          <t>Администратор WIM</t>
        </is>
      </c>
      <c r="E501" t="inlineStr">
        <is>
          <t>Контракт № 600 - ГКУ Бурятрегионавтодор</t>
        </is>
      </c>
      <c r="F501" t="inlineStr">
        <is>
          <t>День</t>
        </is>
      </c>
      <c r="AD501" s="11" t="n">
        <v>2.27692</v>
      </c>
      <c r="AM501" s="9">
        <f>COUNT(H501:AL501)</f>
        <v/>
      </c>
      <c r="AT501" s="9">
        <f>SUM(H501:AL501)</f>
        <v/>
      </c>
      <c r="AV501" s="9">
        <f>SUM(H501,I501,J501,K501,L501,M501,N501,O501,T501,U501,AA501,AB501,AH501,AI501)</f>
        <v/>
      </c>
    </row>
    <row r="502" ht="15.75" customHeight="1" s="1">
      <c r="A502" t="n">
        <v>496</v>
      </c>
      <c r="B502" t="inlineStr">
        <is>
          <t>Пыкин Михаил Алексеевич</t>
        </is>
      </c>
      <c r="C502" t="inlineStr">
        <is>
          <t>Отдел технической поддержки</t>
        </is>
      </c>
      <c r="D502" t="inlineStr">
        <is>
          <t>Администратор WIM</t>
        </is>
      </c>
      <c r="E502" t="inlineStr">
        <is>
          <t>Контракт № 617 - КУ РК Управтодор РК</t>
        </is>
      </c>
      <c r="F502" t="inlineStr">
        <is>
          <t>День</t>
        </is>
      </c>
      <c r="AD502" s="11" t="n">
        <v>1.32923</v>
      </c>
      <c r="AJ502" s="11" t="n">
        <v>2.78396</v>
      </c>
      <c r="AM502" s="9">
        <f>COUNT(H502:AL502)</f>
        <v/>
      </c>
      <c r="AT502" s="9">
        <f>SUM(H502:AL502)</f>
        <v/>
      </c>
      <c r="AV502" s="9">
        <f>SUM(H502,I502,J502,K502,L502,M502,N502,O502,T502,U502,AA502,AB502,AH502,AI502)</f>
        <v/>
      </c>
    </row>
    <row r="503" ht="15.75" customHeight="1" s="1">
      <c r="A503" t="n">
        <v>497</v>
      </c>
      <c r="B503" t="inlineStr">
        <is>
          <t>Пыкин Михаил Алексеевич</t>
        </is>
      </c>
      <c r="C503" t="inlineStr">
        <is>
          <t>Отдел технической поддержки</t>
        </is>
      </c>
      <c r="D503" t="inlineStr">
        <is>
          <t>Администратор WIM</t>
        </is>
      </c>
      <c r="E503" t="inlineStr">
        <is>
          <t>Контракт № 548 - ГКУ Управление Региональных автомобильных дорог Республики Бурятия</t>
        </is>
      </c>
      <c r="F503" t="inlineStr">
        <is>
          <t>День</t>
        </is>
      </c>
      <c r="AE503" s="11" t="n">
        <v>0.01284</v>
      </c>
      <c r="AL503" s="11" t="n">
        <v>3.58333</v>
      </c>
      <c r="AM503" s="9">
        <f>COUNT(H503:AL503)</f>
        <v/>
      </c>
      <c r="AT503" s="9">
        <f>SUM(H503:AL503)</f>
        <v/>
      </c>
      <c r="AV503" s="9">
        <f>SUM(H503,I503,J503,K503,L503,M503,N503,O503,T503,U503,AA503,AB503,AH503,AI503)</f>
        <v/>
      </c>
    </row>
    <row r="504" ht="15.75" customHeight="1" s="1">
      <c r="A504" t="n">
        <v>498</v>
      </c>
      <c r="B504" t="inlineStr">
        <is>
          <t>Пыкин Михаил Алексеевич</t>
        </is>
      </c>
      <c r="C504" t="inlineStr">
        <is>
          <t>Отдел технической поддержки</t>
        </is>
      </c>
      <c r="D504" t="inlineStr">
        <is>
          <t>Администратор WIM</t>
        </is>
      </c>
      <c r="E504" t="inlineStr">
        <is>
          <t>Контракт № 625 - Нижний Новгород</t>
        </is>
      </c>
      <c r="F504" t="inlineStr">
        <is>
          <t>День</t>
        </is>
      </c>
      <c r="AF504" s="11" t="n">
        <v>5.08333</v>
      </c>
      <c r="AM504" s="9">
        <f>COUNT(H504:AL504)</f>
        <v/>
      </c>
      <c r="AT504" s="9">
        <f>SUM(H504:AL504)</f>
        <v/>
      </c>
      <c r="AV504" s="9">
        <f>SUM(H504,I504,J504,K504,L504,M504,N504,O504,T504,U504,AA504,AB504,AH504,AI504)</f>
        <v/>
      </c>
    </row>
    <row r="505" ht="15.75" customHeight="1" s="1">
      <c r="A505" t="n">
        <v>499</v>
      </c>
      <c r="B505" t="inlineStr">
        <is>
          <t>Пыкин Михаил Алексеевич</t>
        </is>
      </c>
      <c r="C505" t="inlineStr">
        <is>
          <t>Отдел технической поддержки</t>
        </is>
      </c>
      <c r="D505" t="inlineStr">
        <is>
          <t>Администратор WIM</t>
        </is>
      </c>
      <c r="E505" t="inlineStr">
        <is>
          <t>Контракт № 625 - Нижний Новгород</t>
        </is>
      </c>
      <c r="F505" t="inlineStr">
        <is>
          <t>День</t>
        </is>
      </c>
      <c r="AG505" s="11" t="n">
        <v>2</v>
      </c>
      <c r="AM505" s="9">
        <f>COUNT(H505:AL505)</f>
        <v/>
      </c>
      <c r="AT505" s="9">
        <f>SUM(H505:AL505)</f>
        <v/>
      </c>
      <c r="AV505" s="9">
        <f>SUM(H505,I505,J505,K505,L505,M505,N505,O505,T505,U505,AA505,AB505,AH505,AI505)</f>
        <v/>
      </c>
    </row>
    <row r="506">
      <c r="A506" s="9" t="n">
        <v>500</v>
      </c>
      <c r="B506" s="9" t="inlineStr">
        <is>
          <t>Пыкин Михаил Алексеевич</t>
        </is>
      </c>
      <c r="C506" s="9" t="inlineStr">
        <is>
          <t>Отдел технической поддержки</t>
        </is>
      </c>
      <c r="D506" s="9" t="inlineStr">
        <is>
          <t>Администратор WIM</t>
        </is>
      </c>
      <c r="E506" s="9" t="inlineStr">
        <is>
          <t>ИТОГО:</t>
        </is>
      </c>
      <c r="F506" s="9" t="n"/>
      <c r="G506" s="9" t="n"/>
      <c r="H506" s="9" t="n">
        <v>0</v>
      </c>
      <c r="I506" s="9" t="n">
        <v>0</v>
      </c>
      <c r="J506" s="9" t="n">
        <v>0</v>
      </c>
      <c r="K506" s="9" t="n">
        <v>0</v>
      </c>
      <c r="L506" s="9" t="n">
        <v>0</v>
      </c>
      <c r="M506" s="9" t="n">
        <v>0</v>
      </c>
      <c r="N506" s="9" t="n">
        <v>0</v>
      </c>
      <c r="O506" s="9" t="n">
        <v>0</v>
      </c>
      <c r="P506" s="9" t="n">
        <v>8</v>
      </c>
      <c r="Q506" s="9" t="n">
        <v>8</v>
      </c>
      <c r="R506" s="9" t="n">
        <v>8</v>
      </c>
      <c r="S506" s="9" t="n">
        <v>8</v>
      </c>
      <c r="T506" s="9" t="n">
        <v>0</v>
      </c>
      <c r="U506" s="9" t="n">
        <v>0</v>
      </c>
      <c r="V506" s="9" t="n">
        <v>8</v>
      </c>
      <c r="W506" s="9" t="n">
        <v>8</v>
      </c>
      <c r="X506" s="9" t="n">
        <v>8</v>
      </c>
      <c r="Y506" s="9" t="n">
        <v>8</v>
      </c>
      <c r="Z506" s="9" t="n">
        <v>8</v>
      </c>
      <c r="AA506" s="9" t="n">
        <v>0</v>
      </c>
      <c r="AB506" s="9" t="n">
        <v>0</v>
      </c>
      <c r="AC506" s="9" t="n">
        <v>8</v>
      </c>
      <c r="AD506" s="9" t="n">
        <v>8</v>
      </c>
      <c r="AE506" s="9" t="n">
        <v>8</v>
      </c>
      <c r="AF506" s="9" t="n">
        <v>8</v>
      </c>
      <c r="AG506" s="9" t="n">
        <v>10</v>
      </c>
      <c r="AH506" s="9" t="n">
        <v>0</v>
      </c>
      <c r="AI506" s="9" t="n">
        <v>0</v>
      </c>
      <c r="AJ506" s="9" t="n">
        <v>8</v>
      </c>
      <c r="AK506" s="9" t="n">
        <v>8</v>
      </c>
      <c r="AL506" s="9" t="n">
        <v>8</v>
      </c>
      <c r="AM506" s="9">
        <f>COUNT(IF(SUM(H494,H495)&gt;0,1,"FALSE"),IF(SUM(I495,I494)&gt;0,1,"FALSE"),IF(SUM(J494,J495)&gt;0,1,"FALSE"),IF(SUM(K494)&gt;0,1,"FALSE"),IF(SUM(L494)&gt;0,1,"FALSE"),IF(SUM(M494)&gt;0,1,"FALSE"),IF(SUM(N494)&gt;0,1,"FALSE"),IF(SUM(O494)&gt;0,1,"FALSE"),IF(SUM(P494)&gt;0,1,"FALSE"),IF(SUM(Q494)&gt;0,1,"FALSE"),IF(SUM(R496,R494,R497,R498)&gt;0,1,"FALSE"),IF(SUM(S494)&gt;0,1,"FALSE"),IF(SUM(T494)&gt;0,1,"FALSE"),IF(SUM(U494)&gt;0,1,"FALSE"),IF(SUM(V494)&gt;0,1,"FALSE"),IF(SUM(W494,W499)&gt;0,1,"FALSE"),IF(SUM(X500,X494)&gt;0,1,"FALSE"),IF(SUM(Y500,Y494)&gt;0,1,"FALSE"),IF(SUM(Z500,Z494)&gt;0,1,"FALSE"),IF(SUM(AA500,AA494)&gt;0,1,"FALSE"),IF(SUM(AB494,AB500)&gt;0,1,"FALSE"),IF(SUM(AC500,AC494)&gt;0,1,"FALSE"),IF(SUM(AD501,AD502,AD500,AD494)&gt;0,1,"FALSE"),IF(SUM(AE500,AE503,AE494)&gt;0,1,"FALSE"),IF(SUM(AF494,AF498,AF504)&gt;0,1,"FALSE"),IF(SUM(AG498,AG505,AG494)&gt;0,1,"FALSE"),IF(SUM(AH498,AH494)&gt;0,1,"FALSE"),IF(SUM(AI498,AI494)&gt;0,1,"FALSE"),IF(SUM(AJ502,AJ494,AJ498)&gt;0,1,"FALSE"),IF(SUM(AK494,AK498)&gt;0,1,"FALSE"),IF(SUM(AL503,AL494)&gt;0,1,"FALSE"))</f>
        <v/>
      </c>
      <c r="AN506" s="9" t="n"/>
      <c r="AO506" s="9">
        <f>MAX(AO494:AO505)</f>
        <v/>
      </c>
      <c r="AP506" s="9">
        <f>MAX(AP494:AP505)</f>
        <v/>
      </c>
      <c r="AQ506" s="9">
        <f>MAX(AQ494:AQ505)</f>
        <v/>
      </c>
      <c r="AR506" s="9">
        <f>MAX(AR494:AR505)</f>
        <v/>
      </c>
      <c r="AS506" s="9">
        <f>SUM(AS494:AS505)</f>
        <v/>
      </c>
      <c r="AT506" s="9">
        <f>SUM(AT494:AT505)</f>
        <v/>
      </c>
      <c r="AU506" s="9">
        <f>SUM(AU494:AU505)</f>
        <v/>
      </c>
      <c r="AV506" s="9">
        <f>SUM(AV494:AV505)</f>
        <v/>
      </c>
      <c r="AW506" s="9">
        <f>SUM(AW494:AW505)</f>
        <v/>
      </c>
    </row>
    <row r="507" ht="15.75" customHeight="1" s="1">
      <c r="A507" t="n">
        <v>501</v>
      </c>
      <c r="B507" t="inlineStr">
        <is>
          <t>Сушко Алексей Викторович</t>
        </is>
      </c>
      <c r="C507" t="inlineStr">
        <is>
          <t>Отдел технической поддержки</t>
        </is>
      </c>
      <c r="D507" t="inlineStr">
        <is>
          <t>Ведущий специалист по комплексам ФВФ</t>
        </is>
      </c>
      <c r="E507" t="inlineStr">
        <is>
          <t>Офис</t>
        </is>
      </c>
      <c r="F507" t="inlineStr">
        <is>
          <t>День</t>
        </is>
      </c>
      <c r="H507" t="inlineStr">
        <is>
          <t>В</t>
        </is>
      </c>
      <c r="I507" t="inlineStr">
        <is>
          <t>В</t>
        </is>
      </c>
      <c r="J507" t="inlineStr">
        <is>
          <t>В</t>
        </is>
      </c>
      <c r="K507" t="inlineStr">
        <is>
          <t>В</t>
        </is>
      </c>
      <c r="L507" s="11" t="n">
        <v>9</v>
      </c>
      <c r="M507" s="11" t="n">
        <v>9</v>
      </c>
      <c r="N507" s="11" t="n">
        <v>9</v>
      </c>
      <c r="O507" s="11" t="n">
        <v>9</v>
      </c>
      <c r="P507" t="n">
        <v>7.46667</v>
      </c>
      <c r="Q507" t="n">
        <v>8</v>
      </c>
      <c r="S507" t="n">
        <v>4.13333</v>
      </c>
      <c r="T507" t="inlineStr">
        <is>
          <t>В</t>
        </is>
      </c>
      <c r="U507" t="inlineStr">
        <is>
          <t>В</t>
        </is>
      </c>
      <c r="V507" t="n">
        <v>1.78333</v>
      </c>
      <c r="W507" t="n">
        <v>4.71667</v>
      </c>
      <c r="AA507" t="inlineStr">
        <is>
          <t>В</t>
        </is>
      </c>
      <c r="AB507" t="inlineStr">
        <is>
          <t>В</t>
        </is>
      </c>
      <c r="AC507" t="n">
        <v>7.03333</v>
      </c>
      <c r="AD507" t="n">
        <v>8</v>
      </c>
      <c r="AE507" t="n">
        <v>8</v>
      </c>
      <c r="AF507" t="n">
        <v>5.91667</v>
      </c>
      <c r="AG507" t="n">
        <v>2.21667</v>
      </c>
      <c r="AH507" t="inlineStr">
        <is>
          <t>В</t>
        </is>
      </c>
      <c r="AI507" t="inlineStr">
        <is>
          <t>В</t>
        </is>
      </c>
      <c r="AM507" s="9">
        <f>COUNT(H507:AL507)</f>
        <v/>
      </c>
      <c r="AO507" s="9">
        <f>COUNTIF(H507:AL507,"О")</f>
        <v/>
      </c>
      <c r="AP507" s="9">
        <f>COUNTIF(H507:AL507,"От")</f>
        <v/>
      </c>
      <c r="AQ507" s="9">
        <f>COUNTIF(H507:AL507,"Б")</f>
        <v/>
      </c>
      <c r="AR507" s="9">
        <f>COUNTIF(H507:AL507,"Н")</f>
        <v/>
      </c>
      <c r="AT507" s="9">
        <f>SUM(H507:AL507)</f>
        <v/>
      </c>
      <c r="AV507" s="9">
        <f>SUM(H507,I507,J507,K507,L507,M507,N507,O507,T507,U507,AA507,AB507,AH507,AI507)</f>
        <v/>
      </c>
    </row>
    <row r="508">
      <c r="A508" t="n">
        <v>502</v>
      </c>
      <c r="B508" t="inlineStr">
        <is>
          <t>Сушко Алексей Викторович</t>
        </is>
      </c>
      <c r="C508" t="inlineStr">
        <is>
          <t>Отдел технической поддержки</t>
        </is>
      </c>
      <c r="D508" t="inlineStr">
        <is>
          <t>Ведущий специалист по комплексам ФВФ</t>
        </is>
      </c>
      <c r="E508" t="inlineStr">
        <is>
          <t>Контракт № 501 - КУ РК Управтодор РК</t>
        </is>
      </c>
      <c r="F508" t="inlineStr">
        <is>
          <t>День</t>
        </is>
      </c>
      <c r="AM508" s="9">
        <f>COUNT(H508:AL508)</f>
        <v/>
      </c>
      <c r="AT508" s="9">
        <f>SUM(H508:AL508)</f>
        <v/>
      </c>
      <c r="AV508" s="9">
        <f>SUM(H508,I508,J508,K508,L508,M508,N508,O508,T508,U508,AA508,AB508,AH508,AI508)</f>
        <v/>
      </c>
    </row>
    <row r="509" ht="15.75" customHeight="1" s="1">
      <c r="A509" t="n">
        <v>503</v>
      </c>
      <c r="B509" t="inlineStr">
        <is>
          <t>Сушко Алексей Викторович</t>
        </is>
      </c>
      <c r="C509" t="inlineStr">
        <is>
          <t>Отдел технической поддержки</t>
        </is>
      </c>
      <c r="D509" t="inlineStr">
        <is>
          <t>Ведущий специалист по комплексам ФВФ</t>
        </is>
      </c>
      <c r="E509" t="inlineStr">
        <is>
          <t>Контракт № 494 - КГКУ «Алтайавтодор»</t>
        </is>
      </c>
      <c r="F509" t="inlineStr">
        <is>
          <t>День</t>
        </is>
      </c>
      <c r="P509" s="11" t="n">
        <v>0.53333</v>
      </c>
      <c r="AL509" s="11" t="n">
        <v>4.21793</v>
      </c>
      <c r="AM509" s="9">
        <f>COUNT(H509:AL509)</f>
        <v/>
      </c>
      <c r="AT509" s="9">
        <f>SUM(H509:AL509)</f>
        <v/>
      </c>
      <c r="AV509" s="9">
        <f>SUM(H509,I509,J509,K509,L509,M509,N509,O509,T509,U509,AA509,AB509,AH509,AI509)</f>
        <v/>
      </c>
    </row>
    <row r="510" ht="15.75" customHeight="1" s="1">
      <c r="A510" t="n">
        <v>504</v>
      </c>
      <c r="B510" t="inlineStr">
        <is>
          <t>Сушко Алексей Викторович</t>
        </is>
      </c>
      <c r="C510" t="inlineStr">
        <is>
          <t>Отдел технической поддержки</t>
        </is>
      </c>
      <c r="D510" t="inlineStr">
        <is>
          <t>Ведущий специалист по комплексам ФВФ</t>
        </is>
      </c>
      <c r="E510" t="inlineStr">
        <is>
          <t>Контракт № 543 - ООО Техно-СЕРВИС</t>
        </is>
      </c>
      <c r="F510" t="inlineStr">
        <is>
          <t>День</t>
        </is>
      </c>
      <c r="R510" s="11" t="n">
        <v>8</v>
      </c>
      <c r="S510" s="11" t="n">
        <v>3.86667</v>
      </c>
      <c r="W510" s="11" t="n">
        <v>3.28333</v>
      </c>
      <c r="AM510" s="9">
        <f>COUNT(H510:AL510)</f>
        <v/>
      </c>
      <c r="AT510" s="9">
        <f>SUM(H510:AL510)</f>
        <v/>
      </c>
      <c r="AV510" s="9">
        <f>SUM(H510,I510,J510,K510,L510,M510,N510,O510,T510,U510,AA510,AB510,AH510,AI510)</f>
        <v/>
      </c>
    </row>
    <row r="511" ht="15.75" customHeight="1" s="1">
      <c r="A511" t="n">
        <v>505</v>
      </c>
      <c r="B511" t="inlineStr">
        <is>
          <t>Сушко Алексей Викторович</t>
        </is>
      </c>
      <c r="C511" t="inlineStr">
        <is>
          <t>Отдел технической поддержки</t>
        </is>
      </c>
      <c r="D511" t="inlineStr">
        <is>
          <t>Ведущий специалист по комплексам ФВФ</t>
        </is>
      </c>
      <c r="E511" t="inlineStr">
        <is>
          <t>Контракт № 600 - ГКУ Бурятрегионавтодор</t>
        </is>
      </c>
      <c r="F511" t="inlineStr">
        <is>
          <t>День</t>
        </is>
      </c>
      <c r="V511" s="11" t="n">
        <v>0.1</v>
      </c>
      <c r="AM511" s="9">
        <f>COUNT(H511:AL511)</f>
        <v/>
      </c>
      <c r="AT511" s="9">
        <f>SUM(H511:AL511)</f>
        <v/>
      </c>
      <c r="AV511" s="9">
        <f>SUM(H511,I511,J511,K511,L511,M511,N511,O511,T511,U511,AA511,AB511,AH511,AI511)</f>
        <v/>
      </c>
    </row>
    <row r="512" ht="15.75" customHeight="1" s="1">
      <c r="A512" t="n">
        <v>506</v>
      </c>
      <c r="B512" t="inlineStr">
        <is>
          <t>Сушко Алексей Викторович</t>
        </is>
      </c>
      <c r="C512" t="inlineStr">
        <is>
          <t>Отдел технической поддержки</t>
        </is>
      </c>
      <c r="D512" t="inlineStr">
        <is>
          <t>Ведущий специалист по комплексам ФВФ</t>
        </is>
      </c>
      <c r="E512" t="inlineStr">
        <is>
          <t>Контракт № 617 - КУ РК Управтодор РК</t>
        </is>
      </c>
      <c r="F512" t="inlineStr">
        <is>
          <t>День</t>
        </is>
      </c>
      <c r="V512" s="11" t="n">
        <v>6.08333</v>
      </c>
      <c r="AF512" s="11" t="n">
        <v>0.11667</v>
      </c>
      <c r="AM512" s="9">
        <f>COUNT(H512:AL512)</f>
        <v/>
      </c>
      <c r="AT512" s="9">
        <f>SUM(H512:AL512)</f>
        <v/>
      </c>
      <c r="AV512" s="9">
        <f>SUM(H512,I512,J512,K512,L512,M512,N512,O512,T512,U512,AA512,AB512,AH512,AI512)</f>
        <v/>
      </c>
    </row>
    <row r="513" ht="15.75" customHeight="1" s="1">
      <c r="A513" t="n">
        <v>507</v>
      </c>
      <c r="B513" t="inlineStr">
        <is>
          <t>Сушко Алексей Викторович</t>
        </is>
      </c>
      <c r="C513" t="inlineStr">
        <is>
          <t>Отдел технической поддержки</t>
        </is>
      </c>
      <c r="D513" t="inlineStr">
        <is>
          <t>Ведущий специалист по комплексам ФВФ</t>
        </is>
      </c>
      <c r="E513" t="inlineStr">
        <is>
          <t>Контракт № 512 - ГКУ НСО ТУАД</t>
        </is>
      </c>
      <c r="F513" t="inlineStr">
        <is>
          <t>День</t>
        </is>
      </c>
      <c r="V513" s="11" t="n">
        <v>0.03333</v>
      </c>
      <c r="AM513" s="9">
        <f>COUNT(H513:AL513)</f>
        <v/>
      </c>
      <c r="AT513" s="9">
        <f>SUM(H513:AL513)</f>
        <v/>
      </c>
      <c r="AV513" s="9">
        <f>SUM(H513,I513,J513,K513,L513,M513,N513,O513,T513,U513,AA513,AB513,AH513,AI513)</f>
        <v/>
      </c>
    </row>
    <row r="514" ht="15.75" customHeight="1" s="1">
      <c r="A514" t="n">
        <v>508</v>
      </c>
      <c r="B514" t="inlineStr">
        <is>
          <t>Сушко Алексей Викторович</t>
        </is>
      </c>
      <c r="C514" t="inlineStr">
        <is>
          <t>Отдел технической поддержки</t>
        </is>
      </c>
      <c r="D514" t="inlineStr">
        <is>
          <t>Ведущий специалист по комплексам ФВФ</t>
        </is>
      </c>
      <c r="E514" t="inlineStr">
        <is>
          <t>Контракт № 626 - ТЕХНО-СЕРВИС</t>
        </is>
      </c>
      <c r="F514" t="inlineStr">
        <is>
          <t>День</t>
        </is>
      </c>
      <c r="X514" s="11" t="n">
        <v>8</v>
      </c>
      <c r="Y514" s="11" t="n">
        <v>8</v>
      </c>
      <c r="Z514" s="11" t="n">
        <v>8</v>
      </c>
      <c r="AC514" s="11" t="n">
        <v>0.96667</v>
      </c>
      <c r="AF514" s="11" t="n">
        <v>1.96667</v>
      </c>
      <c r="AG514" s="11" t="n">
        <v>5.78333</v>
      </c>
      <c r="AM514" s="9">
        <f>COUNT(H514:AL514)</f>
        <v/>
      </c>
      <c r="AT514" s="9">
        <f>SUM(H514:AL514)</f>
        <v/>
      </c>
      <c r="AV514" s="9">
        <f>SUM(H514,I514,J514,K514,L514,M514,N514,O514,T514,U514,AA514,AB514,AH514,AI514)</f>
        <v/>
      </c>
    </row>
    <row r="515" ht="15.75" customHeight="1" s="1">
      <c r="A515" t="n">
        <v>509</v>
      </c>
      <c r="B515" t="inlineStr">
        <is>
          <t>Сушко Алексей Викторович</t>
        </is>
      </c>
      <c r="C515" t="inlineStr">
        <is>
          <t>Отдел технической поддержки</t>
        </is>
      </c>
      <c r="D515" t="inlineStr">
        <is>
          <t>Ведущий специалист по комплексам ФВФ</t>
        </is>
      </c>
      <c r="E515" t="inlineStr">
        <is>
          <t>Контракт № 619 - ГБУ ПО Псковавтодор</t>
        </is>
      </c>
      <c r="F515" t="inlineStr">
        <is>
          <t>День</t>
        </is>
      </c>
      <c r="AJ515" s="11" t="n">
        <v>0.01553</v>
      </c>
      <c r="AM515" s="9">
        <f>COUNT(H515:AL515)</f>
        <v/>
      </c>
      <c r="AT515" s="9">
        <f>SUM(H515:AL515)</f>
        <v/>
      </c>
      <c r="AV515" s="9">
        <f>SUM(H515,I515,J515,K515,L515,M515,N515,O515,T515,U515,AA515,AB515,AH515,AI515)</f>
        <v/>
      </c>
    </row>
    <row r="516" ht="15.75" customHeight="1" s="1">
      <c r="A516" t="n">
        <v>510</v>
      </c>
      <c r="B516" t="inlineStr">
        <is>
          <t>Сушко Алексей Викторович</t>
        </is>
      </c>
      <c r="C516" t="inlineStr">
        <is>
          <t>Отдел технической поддержки</t>
        </is>
      </c>
      <c r="D516" t="inlineStr">
        <is>
          <t>Ведущий специалист по комплексам ФВФ</t>
        </is>
      </c>
      <c r="E516" t="inlineStr">
        <is>
          <t>Контракт № 632 - ГКУ НСО ТУАД</t>
        </is>
      </c>
      <c r="F516" t="inlineStr">
        <is>
          <t>День</t>
        </is>
      </c>
      <c r="AJ516" s="11" t="n">
        <v>7.98447</v>
      </c>
      <c r="AK516" s="11" t="n">
        <v>7.94063</v>
      </c>
      <c r="AL516" s="11" t="n">
        <v>3.78207</v>
      </c>
      <c r="AM516" s="9">
        <f>COUNT(H516:AL516)</f>
        <v/>
      </c>
      <c r="AT516" s="9">
        <f>SUM(H516:AL516)</f>
        <v/>
      </c>
      <c r="AV516" s="9">
        <f>SUM(H516,I516,J516,K516,L516,M516,N516,O516,T516,U516,AA516,AB516,AH516,AI516)</f>
        <v/>
      </c>
    </row>
    <row r="517" ht="15.75" customHeight="1" s="1">
      <c r="A517" t="n">
        <v>511</v>
      </c>
      <c r="B517" t="inlineStr">
        <is>
          <t>Сушко Алексей Викторович</t>
        </is>
      </c>
      <c r="C517" t="inlineStr">
        <is>
          <t>Отдел технической поддержки</t>
        </is>
      </c>
      <c r="D517" t="inlineStr">
        <is>
          <t>Ведущий специалист по комплексам ФВФ</t>
        </is>
      </c>
      <c r="E517" t="inlineStr">
        <is>
          <t>Контракт № 583 - ООО ЦИФРА /Пенза</t>
        </is>
      </c>
      <c r="F517" t="inlineStr">
        <is>
          <t>День</t>
        </is>
      </c>
      <c r="AK517" s="11" t="n">
        <v>0.05937</v>
      </c>
      <c r="AM517" s="9">
        <f>COUNT(H517:AL517)</f>
        <v/>
      </c>
      <c r="AT517" s="9">
        <f>SUM(H517:AL517)</f>
        <v/>
      </c>
      <c r="AV517" s="9">
        <f>SUM(H517,I517,J517,K517,L517,M517,N517,O517,T517,U517,AA517,AB517,AH517,AI517)</f>
        <v/>
      </c>
    </row>
    <row r="518" ht="15.75" customHeight="1" s="1">
      <c r="A518" t="n">
        <v>512</v>
      </c>
      <c r="B518" t="inlineStr">
        <is>
          <t>Сушко Алексей Викторович</t>
        </is>
      </c>
      <c r="C518" t="inlineStr">
        <is>
          <t>Отдел технической поддержки</t>
        </is>
      </c>
      <c r="D518" t="inlineStr">
        <is>
          <t>Ведущий специалист по комплексам ФВФ</t>
        </is>
      </c>
      <c r="E518" t="inlineStr">
        <is>
          <t>Контракт № 622 - ГКУ СО  Управление дорог</t>
        </is>
      </c>
      <c r="F518" t="inlineStr">
        <is>
          <t>День</t>
        </is>
      </c>
      <c r="AL518" s="11" t="n"/>
      <c r="AM518" s="9">
        <f>COUNT(H518:AL518)</f>
        <v/>
      </c>
      <c r="AT518" s="9">
        <f>SUM(H518:AL518)</f>
        <v/>
      </c>
      <c r="AV518" s="9">
        <f>SUM(H518,I518,J518,K518,L518,M518,N518,O518,T518,U518,AA518,AB518,AH518,AI518)</f>
        <v/>
      </c>
    </row>
    <row r="519">
      <c r="A519" s="9" t="n">
        <v>513</v>
      </c>
      <c r="B519" s="9" t="inlineStr">
        <is>
          <t>Сушко Алексей Викторович</t>
        </is>
      </c>
      <c r="C519" s="9" t="inlineStr">
        <is>
          <t>Отдел технической поддержки</t>
        </is>
      </c>
      <c r="D519" s="9" t="inlineStr">
        <is>
          <t>Ведущий специалист по комплексам ФВФ</t>
        </is>
      </c>
      <c r="E519" s="9" t="inlineStr">
        <is>
          <t>ИТОГО:</t>
        </is>
      </c>
      <c r="F519" s="9" t="n"/>
      <c r="G519" s="9" t="n"/>
      <c r="H519" s="9" t="n">
        <v>0</v>
      </c>
      <c r="I519" s="9" t="n">
        <v>0</v>
      </c>
      <c r="J519" s="9" t="n">
        <v>0</v>
      </c>
      <c r="K519" s="9" t="n">
        <v>0</v>
      </c>
      <c r="L519" s="9" t="n">
        <v>0</v>
      </c>
      <c r="M519" s="9" t="n">
        <v>0</v>
      </c>
      <c r="N519" s="9" t="n">
        <v>0</v>
      </c>
      <c r="O519" s="9" t="n">
        <v>0</v>
      </c>
      <c r="P519" s="9" t="n">
        <v>8</v>
      </c>
      <c r="Q519" s="9" t="n">
        <v>8</v>
      </c>
      <c r="R519" s="9" t="n">
        <v>8</v>
      </c>
      <c r="S519" s="9" t="n">
        <v>8</v>
      </c>
      <c r="T519" s="9" t="n">
        <v>0</v>
      </c>
      <c r="U519" s="9" t="n">
        <v>0</v>
      </c>
      <c r="V519" s="9" t="n">
        <v>8</v>
      </c>
      <c r="W519" s="9" t="n">
        <v>8</v>
      </c>
      <c r="X519" s="9" t="n">
        <v>8</v>
      </c>
      <c r="Y519" s="9" t="n">
        <v>8</v>
      </c>
      <c r="Z519" s="9" t="n">
        <v>8</v>
      </c>
      <c r="AA519" s="9" t="n">
        <v>0</v>
      </c>
      <c r="AB519" s="9" t="n">
        <v>0</v>
      </c>
      <c r="AC519" s="9" t="n">
        <v>8</v>
      </c>
      <c r="AD519" s="9" t="n">
        <v>8</v>
      </c>
      <c r="AE519" s="9" t="n">
        <v>8</v>
      </c>
      <c r="AF519" s="9" t="n">
        <v>8</v>
      </c>
      <c r="AG519" s="9" t="n">
        <v>8</v>
      </c>
      <c r="AH519" s="9" t="n">
        <v>0</v>
      </c>
      <c r="AI519" s="9" t="n">
        <v>0</v>
      </c>
      <c r="AJ519" s="9" t="n">
        <v>8</v>
      </c>
      <c r="AK519" s="9" t="n">
        <v>8</v>
      </c>
      <c r="AL519" s="9" t="n">
        <v>8</v>
      </c>
      <c r="AM519" s="9">
        <f>COUNT(IF(SUM(H507)&gt;0,1,"FALSE"),IF(SUM(I507)&gt;0,1,"FALSE"),IF(SUM(J507)&gt;0,1,"FALSE"),IF(SUM(K507)&gt;0,1,"FALSE"),IF(SUM(L507)&gt;0,1,"FALSE"),IF(SUM(M507)&gt;0,1,"FALSE"),IF(SUM(N507)&gt;0,1,"FALSE"),IF(SUM(O507,O508)&gt;0,1,"FALSE"),IF(SUM(P509,P507)&gt;0,1,"FALSE"),IF(SUM(Q507)&gt;0,1,"FALSE"),IF(SUM(R507,R510)&gt;0,1,"FALSE"),IF(SUM(S507,S510)&gt;0,1,"FALSE"),IF(SUM(T507)&gt;0,1,"FALSE"),IF(SUM(U507)&gt;0,1,"FALSE"),IF(SUM(V513,V511,V507,V512)&gt;0,1,"FALSE"),IF(SUM(W507,W510)&gt;0,1,"FALSE"),IF(SUM(X507,X514)&gt;0,1,"FALSE"),IF(SUM(Y507,Y514)&gt;0,1,"FALSE"),IF(SUM(Z507,Z514)&gt;0,1,"FALSE"),IF(SUM(AA514,AA507)&gt;0,1,"FALSE"),IF(SUM(AB507,AB514)&gt;0,1,"FALSE"),IF(SUM(AC507,AC514)&gt;0,1,"FALSE"),IF(SUM(AD507)&gt;0,1,"FALSE"),IF(SUM(AE507)&gt;0,1,"FALSE"),IF(SUM(AF514,AF512,AF507)&gt;0,1,"FALSE"),IF(SUM(AG514,AG507)&gt;0,1,"FALSE"),IF(SUM(AH507)&gt;0,1,"FALSE"),IF(SUM(AI507)&gt;0,1,"FALSE"),IF(SUM(AJ516,AJ507,AJ515)&gt;0,1,"FALSE"),IF(SUM(AK507,AK517,AK516)&gt;0,1,"FALSE"),IF(SUM(AL509,AL507,AL516,AL518)&gt;0,1,"FALSE"))</f>
        <v/>
      </c>
      <c r="AN519" s="9" t="n"/>
      <c r="AO519" s="9">
        <f>MAX(AO507:AO518)</f>
        <v/>
      </c>
      <c r="AP519" s="9">
        <f>MAX(AP507:AP518)</f>
        <v/>
      </c>
      <c r="AQ519" s="9">
        <f>MAX(AQ507:AQ518)</f>
        <v/>
      </c>
      <c r="AR519" s="9">
        <f>MAX(AR507:AR518)</f>
        <v/>
      </c>
      <c r="AS519" s="9">
        <f>SUM(AS507:AS518)</f>
        <v/>
      </c>
      <c r="AT519" s="9">
        <f>SUM(AT507:AT518)</f>
        <v/>
      </c>
      <c r="AU519" s="9">
        <f>SUM(AU507:AU518)</f>
        <v/>
      </c>
      <c r="AV519" s="9">
        <f>SUM(AV507:AV518)</f>
        <v/>
      </c>
      <c r="AW519" s="9">
        <f>SUM(AW507:AW518)</f>
        <v/>
      </c>
    </row>
    <row r="520">
      <c r="A520" t="n">
        <v>514</v>
      </c>
      <c r="B520" t="inlineStr">
        <is>
          <t>Мальгин Денис Михайлович</t>
        </is>
      </c>
      <c r="C520" t="inlineStr">
        <is>
          <t>ПТО</t>
        </is>
      </c>
      <c r="D520" t="inlineStr">
        <is>
          <t>Инженер ПТО</t>
        </is>
      </c>
      <c r="E520" t="inlineStr">
        <is>
          <t>Общехозяйственный</t>
        </is>
      </c>
      <c r="F520" t="inlineStr">
        <is>
          <t>День</t>
        </is>
      </c>
      <c r="H520" t="inlineStr">
        <is>
          <t>В</t>
        </is>
      </c>
      <c r="I520" t="inlineStr">
        <is>
          <t>В</t>
        </is>
      </c>
      <c r="J520" t="inlineStr">
        <is>
          <t>В</t>
        </is>
      </c>
      <c r="K520" t="inlineStr">
        <is>
          <t>В</t>
        </is>
      </c>
      <c r="L520" t="inlineStr">
        <is>
          <t>В</t>
        </is>
      </c>
      <c r="M520" t="inlineStr">
        <is>
          <t>В</t>
        </is>
      </c>
      <c r="N520" t="inlineStr">
        <is>
          <t>В</t>
        </is>
      </c>
      <c r="O520" t="inlineStr">
        <is>
          <t>В</t>
        </is>
      </c>
      <c r="P520" t="n">
        <v>8</v>
      </c>
      <c r="Q520" t="n">
        <v>8</v>
      </c>
      <c r="R520" t="n">
        <v>8</v>
      </c>
      <c r="S520" t="n">
        <v>8</v>
      </c>
      <c r="T520" t="inlineStr">
        <is>
          <t>В</t>
        </is>
      </c>
      <c r="U520" t="inlineStr">
        <is>
          <t>В</t>
        </is>
      </c>
      <c r="V520" t="n">
        <v>8</v>
      </c>
      <c r="W520" t="n">
        <v>8</v>
      </c>
      <c r="X520" t="n">
        <v>8</v>
      </c>
      <c r="Y520" t="n">
        <v>8</v>
      </c>
      <c r="Z520" t="n">
        <v>8</v>
      </c>
      <c r="AA520" t="inlineStr">
        <is>
          <t>В</t>
        </is>
      </c>
      <c r="AB520" t="inlineStr">
        <is>
          <t>В</t>
        </is>
      </c>
      <c r="AC520" t="n">
        <v>8</v>
      </c>
      <c r="AD520" t="n">
        <v>8</v>
      </c>
      <c r="AE520" t="n">
        <v>8</v>
      </c>
      <c r="AF520" t="n">
        <v>8</v>
      </c>
      <c r="AG520" t="n">
        <v>8</v>
      </c>
      <c r="AH520" t="inlineStr">
        <is>
          <t>В</t>
        </is>
      </c>
      <c r="AI520" t="inlineStr">
        <is>
          <t>В</t>
        </is>
      </c>
      <c r="AJ520" t="n">
        <v>8</v>
      </c>
      <c r="AK520" t="n">
        <v>8</v>
      </c>
      <c r="AL520" t="n">
        <v>8</v>
      </c>
      <c r="AM520" s="9">
        <f>COUNT(H520:AL520)</f>
        <v/>
      </c>
      <c r="AO520" s="9">
        <f>COUNTIF(H520:AL520,"О")</f>
        <v/>
      </c>
      <c r="AP520" s="9">
        <f>COUNTIF(H520:AL520,"От")</f>
        <v/>
      </c>
      <c r="AQ520" s="9">
        <f>COUNTIF(H520:AL520,"Б")</f>
        <v/>
      </c>
      <c r="AR520" s="9">
        <f>COUNTIF(H520:AL520,"Н")</f>
        <v/>
      </c>
      <c r="AT520" s="9">
        <f>SUM(H520:AL520)</f>
        <v/>
      </c>
      <c r="AV520" s="9">
        <f>SUM(H520,I520,J520,K520,L520,M520,N520,O520,T520,U520,AA520,AB520,AH520,AI520)</f>
        <v/>
      </c>
    </row>
    <row r="521">
      <c r="A521" s="9" t="n">
        <v>515</v>
      </c>
      <c r="B521" s="9" t="inlineStr">
        <is>
          <t>Мальгин Денис Михайлович</t>
        </is>
      </c>
      <c r="C521" s="9" t="inlineStr">
        <is>
          <t>ПТО</t>
        </is>
      </c>
      <c r="D521" s="9" t="inlineStr">
        <is>
          <t>Инженер ПТО</t>
        </is>
      </c>
      <c r="E521" s="9" t="inlineStr">
        <is>
          <t>ИТОГО:</t>
        </is>
      </c>
      <c r="F521" s="9" t="n"/>
      <c r="G521" s="9" t="n"/>
      <c r="H521" s="9" t="n">
        <v>0</v>
      </c>
      <c r="I521" s="9" t="n">
        <v>0</v>
      </c>
      <c r="J521" s="9" t="n">
        <v>0</v>
      </c>
      <c r="K521" s="9" t="n">
        <v>0</v>
      </c>
      <c r="L521" s="9" t="n">
        <v>0</v>
      </c>
      <c r="M521" s="9" t="n">
        <v>0</v>
      </c>
      <c r="N521" s="9" t="n">
        <v>0</v>
      </c>
      <c r="O521" s="9" t="n">
        <v>0</v>
      </c>
      <c r="P521" s="9" t="n">
        <v>8</v>
      </c>
      <c r="Q521" s="9" t="n">
        <v>8</v>
      </c>
      <c r="R521" s="9" t="n">
        <v>8</v>
      </c>
      <c r="S521" s="9" t="n">
        <v>8</v>
      </c>
      <c r="T521" s="9" t="n">
        <v>0</v>
      </c>
      <c r="U521" s="9" t="n">
        <v>0</v>
      </c>
      <c r="V521" s="9" t="n">
        <v>8</v>
      </c>
      <c r="W521" s="9" t="n">
        <v>8</v>
      </c>
      <c r="X521" s="9" t="n">
        <v>8</v>
      </c>
      <c r="Y521" s="9" t="n">
        <v>8</v>
      </c>
      <c r="Z521" s="9" t="n">
        <v>8</v>
      </c>
      <c r="AA521" s="9" t="n">
        <v>0</v>
      </c>
      <c r="AB521" s="9" t="n">
        <v>0</v>
      </c>
      <c r="AC521" s="9" t="n">
        <v>8</v>
      </c>
      <c r="AD521" s="9" t="n">
        <v>8</v>
      </c>
      <c r="AE521" s="9" t="n">
        <v>8</v>
      </c>
      <c r="AF521" s="9" t="n">
        <v>8</v>
      </c>
      <c r="AG521" s="9" t="n">
        <v>8</v>
      </c>
      <c r="AH521" s="9" t="n">
        <v>0</v>
      </c>
      <c r="AI521" s="9" t="n">
        <v>0</v>
      </c>
      <c r="AJ521" s="9" t="n">
        <v>8</v>
      </c>
      <c r="AK521" s="9" t="n">
        <v>8</v>
      </c>
      <c r="AL521" s="9" t="n">
        <v>8</v>
      </c>
      <c r="AM521" s="9">
        <f>COUNT(IF(SUM(H520)&gt;0,1,"FALSE"),IF(SUM(I520)&gt;0,1,"FALSE"),IF(SUM(J520)&gt;0,1,"FALSE"),IF(SUM(K520)&gt;0,1,"FALSE"),IF(SUM(L520)&gt;0,1,"FALSE"),IF(SUM(M520)&gt;0,1,"FALSE"),IF(SUM(N520)&gt;0,1,"FALSE"),IF(SUM(O520)&gt;0,1,"FALSE"),IF(SUM(P520)&gt;0,1,"FALSE"),IF(SUM(Q520)&gt;0,1,"FALSE"),IF(SUM(R520)&gt;0,1,"FALSE"),IF(SUM(S520)&gt;0,1,"FALSE"),IF(SUM(T520)&gt;0,1,"FALSE"),IF(SUM(U520)&gt;0,1,"FALSE"),IF(SUM(V520)&gt;0,1,"FALSE"),IF(SUM(W520)&gt;0,1,"FALSE"),IF(SUM(X520)&gt;0,1,"FALSE"),IF(SUM(Y520)&gt;0,1,"FALSE"),IF(SUM(Z520)&gt;0,1,"FALSE"),IF(SUM(AA520)&gt;0,1,"FALSE"),IF(SUM(AB520)&gt;0,1,"FALSE"),IF(SUM(AC520)&gt;0,1,"FALSE"),IF(SUM(AD520)&gt;0,1,"FALSE"),IF(SUM(AE520)&gt;0,1,"FALSE"),IF(SUM(AF520)&gt;0,1,"FALSE"),IF(SUM(AG520)&gt;0,1,"FALSE"),IF(SUM(AH520)&gt;0,1,"FALSE"),IF(SUM(AI520)&gt;0,1,"FALSE"),IF(SUM(AJ520)&gt;0,1,"FALSE"),IF(SUM(AK520)&gt;0,1,"FALSE"),IF(SUM(AL520)&gt;0,1,"FALSE"))</f>
        <v/>
      </c>
      <c r="AN521" s="9" t="n"/>
      <c r="AO521" s="9">
        <f>MAX(AO520:AO520)</f>
        <v/>
      </c>
      <c r="AP521" s="9">
        <f>MAX(AP520:AP520)</f>
        <v/>
      </c>
      <c r="AQ521" s="9">
        <f>MAX(AQ520:AQ520)</f>
        <v/>
      </c>
      <c r="AR521" s="9">
        <f>MAX(AR520:AR520)</f>
        <v/>
      </c>
      <c r="AS521" s="9">
        <f>SUM(AS520:AS520)</f>
        <v/>
      </c>
      <c r="AT521" s="9">
        <f>SUM(AT520:AT520)</f>
        <v/>
      </c>
      <c r="AU521" s="9">
        <f>SUM(AU520:AU520)</f>
        <v/>
      </c>
      <c r="AV521" s="9">
        <f>SUM(AV520:AV520)</f>
        <v/>
      </c>
      <c r="AW521" s="9">
        <f>SUM(AW520:AW520)</f>
        <v/>
      </c>
    </row>
    <row r="522">
      <c r="A522" t="n">
        <v>516</v>
      </c>
      <c r="B522" t="inlineStr">
        <is>
          <t>Селезнева Анна Евгеньевна</t>
        </is>
      </c>
      <c r="C522" t="inlineStr">
        <is>
          <t>ПТО</t>
        </is>
      </c>
      <c r="D522" t="inlineStr">
        <is>
          <t>Инженер ПТО</t>
        </is>
      </c>
      <c r="E522" t="inlineStr">
        <is>
          <t>Общехозяйственный</t>
        </is>
      </c>
      <c r="F522" t="inlineStr">
        <is>
          <t>День</t>
        </is>
      </c>
      <c r="H522" t="inlineStr">
        <is>
          <t>В</t>
        </is>
      </c>
      <c r="I522" t="inlineStr">
        <is>
          <t>В</t>
        </is>
      </c>
      <c r="J522" t="inlineStr">
        <is>
          <t>В</t>
        </is>
      </c>
      <c r="K522" t="inlineStr">
        <is>
          <t>В</t>
        </is>
      </c>
      <c r="L522" t="inlineStr">
        <is>
          <t>В</t>
        </is>
      </c>
      <c r="M522" t="inlineStr">
        <is>
          <t>В</t>
        </is>
      </c>
      <c r="N522" t="inlineStr">
        <is>
          <t>В</t>
        </is>
      </c>
      <c r="O522" t="inlineStr">
        <is>
          <t>В</t>
        </is>
      </c>
      <c r="P522" t="n">
        <v>8</v>
      </c>
      <c r="Q522" t="n">
        <v>8</v>
      </c>
      <c r="R522" t="n">
        <v>8</v>
      </c>
      <c r="S522" t="n">
        <v>8</v>
      </c>
      <c r="T522" t="inlineStr">
        <is>
          <t>В</t>
        </is>
      </c>
      <c r="U522" t="inlineStr">
        <is>
          <t>В</t>
        </is>
      </c>
      <c r="V522" t="n">
        <v>8</v>
      </c>
      <c r="W522" t="n">
        <v>8</v>
      </c>
      <c r="X522" t="n">
        <v>8</v>
      </c>
      <c r="Y522" t="n">
        <v>8</v>
      </c>
      <c r="Z522" t="n">
        <v>8</v>
      </c>
      <c r="AA522" t="inlineStr">
        <is>
          <t>В</t>
        </is>
      </c>
      <c r="AB522" t="inlineStr">
        <is>
          <t>В</t>
        </is>
      </c>
      <c r="AC522" t="n">
        <v>8</v>
      </c>
      <c r="AD522" t="n">
        <v>8</v>
      </c>
      <c r="AE522" t="n">
        <v>8</v>
      </c>
      <c r="AF522" t="n">
        <v>8</v>
      </c>
      <c r="AG522" t="n">
        <v>8</v>
      </c>
      <c r="AH522" t="inlineStr">
        <is>
          <t>В</t>
        </is>
      </c>
      <c r="AI522" t="inlineStr">
        <is>
          <t>В</t>
        </is>
      </c>
      <c r="AJ522" t="n">
        <v>8</v>
      </c>
      <c r="AK522" t="n">
        <v>8</v>
      </c>
      <c r="AL522" t="n">
        <v>8</v>
      </c>
      <c r="AM522" s="9">
        <f>COUNT(H522:AL522)</f>
        <v/>
      </c>
      <c r="AO522" s="9">
        <f>COUNTIF(H522:AL522,"О")</f>
        <v/>
      </c>
      <c r="AP522" s="9">
        <f>COUNTIF(H522:AL522,"От")</f>
        <v/>
      </c>
      <c r="AQ522" s="9">
        <f>COUNTIF(H522:AL522,"Б")</f>
        <v/>
      </c>
      <c r="AR522" s="9">
        <f>COUNTIF(H522:AL522,"Н")</f>
        <v/>
      </c>
      <c r="AT522" s="9">
        <f>SUM(H522:AL522)</f>
        <v/>
      </c>
      <c r="AV522" s="9">
        <f>SUM(H522,I522,J522,K522,L522,M522,N522,O522,T522,U522,AA522,AB522,AH522,AI522)</f>
        <v/>
      </c>
    </row>
    <row r="523">
      <c r="A523" s="9" t="n">
        <v>517</v>
      </c>
      <c r="B523" s="9" t="inlineStr">
        <is>
          <t>Селезнева Анна Евгеньевна</t>
        </is>
      </c>
      <c r="C523" s="9" t="inlineStr">
        <is>
          <t>ПТО</t>
        </is>
      </c>
      <c r="D523" s="9" t="inlineStr">
        <is>
          <t>Инженер ПТО</t>
        </is>
      </c>
      <c r="E523" s="9" t="inlineStr">
        <is>
          <t>ИТОГО:</t>
        </is>
      </c>
      <c r="F523" s="9" t="n"/>
      <c r="G523" s="9" t="n"/>
      <c r="H523" s="9" t="n">
        <v>0</v>
      </c>
      <c r="I523" s="9" t="n">
        <v>0</v>
      </c>
      <c r="J523" s="9" t="n">
        <v>0</v>
      </c>
      <c r="K523" s="9" t="n">
        <v>0</v>
      </c>
      <c r="L523" s="9" t="n">
        <v>0</v>
      </c>
      <c r="M523" s="9" t="n">
        <v>0</v>
      </c>
      <c r="N523" s="9" t="n">
        <v>0</v>
      </c>
      <c r="O523" s="9" t="n">
        <v>0</v>
      </c>
      <c r="P523" s="9" t="n">
        <v>8</v>
      </c>
      <c r="Q523" s="9" t="n">
        <v>8</v>
      </c>
      <c r="R523" s="9" t="n">
        <v>8</v>
      </c>
      <c r="S523" s="9" t="n">
        <v>8</v>
      </c>
      <c r="T523" s="9" t="n">
        <v>0</v>
      </c>
      <c r="U523" s="9" t="n">
        <v>0</v>
      </c>
      <c r="V523" s="9" t="n">
        <v>8</v>
      </c>
      <c r="W523" s="9" t="n">
        <v>8</v>
      </c>
      <c r="X523" s="9" t="n">
        <v>8</v>
      </c>
      <c r="Y523" s="9" t="n">
        <v>8</v>
      </c>
      <c r="Z523" s="9" t="n">
        <v>8</v>
      </c>
      <c r="AA523" s="9" t="n">
        <v>0</v>
      </c>
      <c r="AB523" s="9" t="n">
        <v>0</v>
      </c>
      <c r="AC523" s="9" t="n">
        <v>8</v>
      </c>
      <c r="AD523" s="9" t="n">
        <v>8</v>
      </c>
      <c r="AE523" s="9" t="n">
        <v>8</v>
      </c>
      <c r="AF523" s="9" t="n">
        <v>8</v>
      </c>
      <c r="AG523" s="9" t="n">
        <v>8</v>
      </c>
      <c r="AH523" s="9" t="n">
        <v>0</v>
      </c>
      <c r="AI523" s="9" t="n">
        <v>0</v>
      </c>
      <c r="AJ523" s="9" t="n">
        <v>8</v>
      </c>
      <c r="AK523" s="9" t="n">
        <v>8</v>
      </c>
      <c r="AL523" s="9" t="n">
        <v>8</v>
      </c>
      <c r="AM523" s="9">
        <f>COUNT(IF(SUM(H522)&gt;0,1,"FALSE"),IF(SUM(I522)&gt;0,1,"FALSE"),IF(SUM(J522)&gt;0,1,"FALSE"),IF(SUM(K522)&gt;0,1,"FALSE"),IF(SUM(L522)&gt;0,1,"FALSE"),IF(SUM(M522)&gt;0,1,"FALSE"),IF(SUM(N522)&gt;0,1,"FALSE"),IF(SUM(O522)&gt;0,1,"FALSE"),IF(SUM(P522)&gt;0,1,"FALSE"),IF(SUM(Q522)&gt;0,1,"FALSE"),IF(SUM(R522)&gt;0,1,"FALSE"),IF(SUM(S522)&gt;0,1,"FALSE"),IF(SUM(T522)&gt;0,1,"FALSE"),IF(SUM(U522)&gt;0,1,"FALSE"),IF(SUM(V522)&gt;0,1,"FALSE"),IF(SUM(W522)&gt;0,1,"FALSE"),IF(SUM(X522)&gt;0,1,"FALSE"),IF(SUM(Y522)&gt;0,1,"FALSE"),IF(SUM(Z522)&gt;0,1,"FALSE"),IF(SUM(AA522)&gt;0,1,"FALSE"),IF(SUM(AB522)&gt;0,1,"FALSE"),IF(SUM(AC522)&gt;0,1,"FALSE"),IF(SUM(AD522)&gt;0,1,"FALSE"),IF(SUM(AE522)&gt;0,1,"FALSE"),IF(SUM(AF522)&gt;0,1,"FALSE"),IF(SUM(AG522)&gt;0,1,"FALSE"),IF(SUM(AH522)&gt;0,1,"FALSE"),IF(SUM(AI522)&gt;0,1,"FALSE"),IF(SUM(AJ522)&gt;0,1,"FALSE"),IF(SUM(AK522)&gt;0,1,"FALSE"),IF(SUM(AL522)&gt;0,1,"FALSE"))</f>
        <v/>
      </c>
      <c r="AN523" s="9" t="n"/>
      <c r="AO523" s="9">
        <f>MAX(AO522:AO522)</f>
        <v/>
      </c>
      <c r="AP523" s="9">
        <f>MAX(AP522:AP522)</f>
        <v/>
      </c>
      <c r="AQ523" s="9">
        <f>MAX(AQ522:AQ522)</f>
        <v/>
      </c>
      <c r="AR523" s="9">
        <f>MAX(AR522:AR522)</f>
        <v/>
      </c>
      <c r="AS523" s="9">
        <f>SUM(AS522:AS522)</f>
        <v/>
      </c>
      <c r="AT523" s="9">
        <f>SUM(AT522:AT522)</f>
        <v/>
      </c>
      <c r="AU523" s="9">
        <f>SUM(AU522:AU522)</f>
        <v/>
      </c>
      <c r="AV523" s="9">
        <f>SUM(AV522:AV522)</f>
        <v/>
      </c>
      <c r="AW523" s="9">
        <f>SUM(AW522:AW522)</f>
        <v/>
      </c>
    </row>
    <row r="524">
      <c r="A524" t="n">
        <v>518</v>
      </c>
      <c r="B524" t="inlineStr">
        <is>
          <t>Сорокин Андрей Анатольевич</t>
        </is>
      </c>
      <c r="C524" t="inlineStr">
        <is>
          <t>ПТО</t>
        </is>
      </c>
      <c r="D524" t="inlineStr">
        <is>
          <t>Начальник ПТО</t>
        </is>
      </c>
      <c r="E524" t="inlineStr">
        <is>
          <t>Общехозяйственный</t>
        </is>
      </c>
      <c r="F524" t="inlineStr">
        <is>
          <t>День</t>
        </is>
      </c>
      <c r="H524" t="inlineStr">
        <is>
          <t>В</t>
        </is>
      </c>
      <c r="I524" t="inlineStr">
        <is>
          <t>В</t>
        </is>
      </c>
      <c r="J524" t="inlineStr">
        <is>
          <t>В</t>
        </is>
      </c>
      <c r="K524" t="inlineStr">
        <is>
          <t>В</t>
        </is>
      </c>
      <c r="L524" t="inlineStr">
        <is>
          <t>В</t>
        </is>
      </c>
      <c r="M524" t="inlineStr">
        <is>
          <t>В</t>
        </is>
      </c>
      <c r="N524" t="inlineStr">
        <is>
          <t>В</t>
        </is>
      </c>
      <c r="O524" t="inlineStr">
        <is>
          <t>В</t>
        </is>
      </c>
      <c r="P524" t="n">
        <v>8</v>
      </c>
      <c r="Q524" t="n">
        <v>8</v>
      </c>
      <c r="R524" t="n">
        <v>8</v>
      </c>
      <c r="S524" t="n">
        <v>8</v>
      </c>
      <c r="T524" t="inlineStr">
        <is>
          <t>В</t>
        </is>
      </c>
      <c r="U524" t="inlineStr">
        <is>
          <t>В</t>
        </is>
      </c>
      <c r="V524" t="n">
        <v>8</v>
      </c>
      <c r="W524" t="n">
        <v>8</v>
      </c>
      <c r="X524" t="n">
        <v>8</v>
      </c>
      <c r="Y524" t="n">
        <v>8</v>
      </c>
      <c r="Z524" t="n">
        <v>8</v>
      </c>
      <c r="AA524" t="inlineStr">
        <is>
          <t>В</t>
        </is>
      </c>
      <c r="AB524" t="inlineStr">
        <is>
          <t>В</t>
        </is>
      </c>
      <c r="AC524" t="n">
        <v>8</v>
      </c>
      <c r="AD524" t="n">
        <v>8</v>
      </c>
      <c r="AE524" t="n">
        <v>8</v>
      </c>
      <c r="AH524" t="inlineStr">
        <is>
          <t>В</t>
        </is>
      </c>
      <c r="AI524" t="inlineStr">
        <is>
          <t>В</t>
        </is>
      </c>
      <c r="AJ524" t="n">
        <v>8</v>
      </c>
      <c r="AK524" t="n">
        <v>8</v>
      </c>
      <c r="AL524" t="n">
        <v>8</v>
      </c>
      <c r="AM524" s="9">
        <f>COUNT(H524:AL524)</f>
        <v/>
      </c>
      <c r="AO524" s="9">
        <f>COUNTIF(H524:AL524,"О")</f>
        <v/>
      </c>
      <c r="AP524" s="9">
        <f>COUNTIF(H524:AL524,"От")</f>
        <v/>
      </c>
      <c r="AQ524" s="9">
        <f>COUNTIF(H524:AL524,"Б")</f>
        <v/>
      </c>
      <c r="AR524" s="9">
        <f>COUNTIF(H524:AL524,"Н")</f>
        <v/>
      </c>
      <c r="AT524" s="9">
        <f>SUM(H524:AL524)</f>
        <v/>
      </c>
      <c r="AV524" s="9">
        <f>SUM(H524,I524,J524,K524,L524,M524,N524,O524,T524,U524,AA524,AB524,AH524,AI524)</f>
        <v/>
      </c>
    </row>
    <row r="525" ht="15.75" customHeight="1" s="1">
      <c r="A525" t="n">
        <v>519</v>
      </c>
      <c r="B525" t="inlineStr">
        <is>
          <t>Сорокин Андрей Анатольевич</t>
        </is>
      </c>
      <c r="C525" t="inlineStr">
        <is>
          <t>ПТО</t>
        </is>
      </c>
      <c r="D525" t="inlineStr">
        <is>
          <t>Начальник ПТО</t>
        </is>
      </c>
      <c r="E525" t="inlineStr">
        <is>
          <t>Контракт № 585 - ФКУ Сибуправтодор</t>
        </is>
      </c>
      <c r="F525" t="inlineStr">
        <is>
          <t>День</t>
        </is>
      </c>
      <c r="G525" t="inlineStr">
        <is>
          <t>К-ка</t>
        </is>
      </c>
      <c r="AF525" s="11" t="n">
        <v>8</v>
      </c>
      <c r="AG525" s="11" t="n">
        <v>8</v>
      </c>
      <c r="AM525" s="9">
        <f>SUM(H525:AL525)/8</f>
        <v/>
      </c>
      <c r="AS525" s="9">
        <f>COUNTIF(H525:AL525,"В")+SUM(H525:AL525)/8</f>
        <v/>
      </c>
      <c r="AT525" s="9">
        <f>SUM(H525:AL525)</f>
        <v/>
      </c>
    </row>
    <row r="526">
      <c r="A526" s="9" t="n">
        <v>520</v>
      </c>
      <c r="B526" s="9" t="inlineStr">
        <is>
          <t>Сорокин Андрей Анатольевич</t>
        </is>
      </c>
      <c r="C526" s="9" t="inlineStr">
        <is>
          <t>ПТО</t>
        </is>
      </c>
      <c r="D526" s="9" t="inlineStr">
        <is>
          <t>Начальник ПТО</t>
        </is>
      </c>
      <c r="E526" s="9" t="inlineStr">
        <is>
          <t>ИТОГО:</t>
        </is>
      </c>
      <c r="F526" s="9" t="n"/>
      <c r="G526" s="9" t="n"/>
      <c r="H526" s="9" t="n">
        <v>0</v>
      </c>
      <c r="I526" s="9" t="n">
        <v>0</v>
      </c>
      <c r="J526" s="9" t="n">
        <v>0</v>
      </c>
      <c r="K526" s="9" t="n">
        <v>0</v>
      </c>
      <c r="L526" s="9" t="n">
        <v>0</v>
      </c>
      <c r="M526" s="9" t="n">
        <v>0</v>
      </c>
      <c r="N526" s="9" t="n">
        <v>0</v>
      </c>
      <c r="O526" s="9" t="n">
        <v>0</v>
      </c>
      <c r="P526" s="9" t="n">
        <v>8</v>
      </c>
      <c r="Q526" s="9" t="n">
        <v>8</v>
      </c>
      <c r="R526" s="9" t="n">
        <v>8</v>
      </c>
      <c r="S526" s="9" t="n">
        <v>8</v>
      </c>
      <c r="T526" s="9" t="n">
        <v>0</v>
      </c>
      <c r="U526" s="9" t="n">
        <v>0</v>
      </c>
      <c r="V526" s="9" t="n">
        <v>8</v>
      </c>
      <c r="W526" s="9" t="n">
        <v>8</v>
      </c>
      <c r="X526" s="9" t="n">
        <v>8</v>
      </c>
      <c r="Y526" s="9" t="n">
        <v>8</v>
      </c>
      <c r="Z526" s="9" t="n">
        <v>8</v>
      </c>
      <c r="AA526" s="9" t="n">
        <v>0</v>
      </c>
      <c r="AB526" s="9" t="n">
        <v>0</v>
      </c>
      <c r="AC526" s="9" t="n">
        <v>8</v>
      </c>
      <c r="AD526" s="9" t="n">
        <v>8</v>
      </c>
      <c r="AE526" s="9" t="n">
        <v>8</v>
      </c>
      <c r="AF526" s="9" t="n">
        <v>8</v>
      </c>
      <c r="AG526" s="9" t="n">
        <v>8</v>
      </c>
      <c r="AH526" s="9" t="n">
        <v>0</v>
      </c>
      <c r="AI526" s="9" t="n">
        <v>0</v>
      </c>
      <c r="AJ526" s="9" t="n">
        <v>8</v>
      </c>
      <c r="AK526" s="9" t="n">
        <v>8</v>
      </c>
      <c r="AL526" s="9" t="n">
        <v>8</v>
      </c>
      <c r="AM526" s="9">
        <f>COUNT(IF(SUM(H524)&gt;0,1,"FALSE"),IF(SUM(I524)&gt;0,1,"FALSE"),IF(SUM(J524)&gt;0,1,"FALSE"),IF(SUM(K524)&gt;0,1,"FALSE"),IF(SUM(L524)&gt;0,1,"FALSE"),IF(SUM(M524)&gt;0,1,"FALSE"),IF(SUM(N524)&gt;0,1,"FALSE"),IF(SUM(O524)&gt;0,1,"FALSE"),IF(SUM(P524)&gt;0,1,"FALSE"),IF(SUM(Q524)&gt;0,1,"FALSE"),IF(SUM(R524)&gt;0,1,"FALSE"),IF(SUM(S524)&gt;0,1,"FALSE"),IF(SUM(T524)&gt;0,1,"FALSE"),IF(SUM(U524)&gt;0,1,"FALSE"),IF(SUM(V524)&gt;0,1,"FALSE"),IF(SUM(W524)&gt;0,1,"FALSE"),IF(SUM(X524)&gt;0,1,"FALSE"),IF(SUM(Y524)&gt;0,1,"FALSE"),IF(SUM(Z524)&gt;0,1,"FALSE"),IF(SUM(AA524)&gt;0,1,"FALSE"),IF(SUM(AB524)&gt;0,1,"FALSE"),IF(SUM(AC524)&gt;0,1,"FALSE"),IF(SUM(AD524)&gt;0,1,"FALSE"),IF(SUM(AE524)&gt;0,1,"FALSE"),IF(SUM(AH524)&gt;0,1,"FALSE"),IF(SUM(AI524)&gt;0,1,"FALSE"),IF(SUM(AJ524)&gt;0,1,"FALSE"),IF(SUM(AK524)&gt;0,1,"FALSE"),IF(SUM(AL524)&gt;0,1,"FALSE"),IF(SUM(AF525)&gt;0,1,"FALSE"),IF(SUM(AG525)&gt;0,1,"FALSE"))</f>
        <v/>
      </c>
      <c r="AN526" s="9" t="n"/>
      <c r="AO526" s="9">
        <f>MAX(AO524:AO525)</f>
        <v/>
      </c>
      <c r="AP526" s="9">
        <f>MAX(AP524:AP525)</f>
        <v/>
      </c>
      <c r="AQ526" s="9">
        <f>MAX(AQ524:AQ525)</f>
        <v/>
      </c>
      <c r="AR526" s="9">
        <f>MAX(AR524:AR525)</f>
        <v/>
      </c>
      <c r="AS526" s="9">
        <f>SUM(AS524:AS525)</f>
        <v/>
      </c>
      <c r="AT526" s="9">
        <f>SUM(AT524:AT525)</f>
        <v/>
      </c>
      <c r="AU526" s="9">
        <f>SUM(AU524:AU525)</f>
        <v/>
      </c>
      <c r="AV526" s="9">
        <f>SUM(AV524:AV525)</f>
        <v/>
      </c>
      <c r="AW526" s="9">
        <f>SUM(AW524:AW525)</f>
        <v/>
      </c>
    </row>
    <row r="527">
      <c r="A527" t="n">
        <v>521</v>
      </c>
      <c r="B527" t="inlineStr">
        <is>
          <t>Магута Софья Сергеевна</t>
        </is>
      </c>
      <c r="C527" t="inlineStr">
        <is>
          <t>Планово-экономический отдел</t>
        </is>
      </c>
      <c r="D527" t="inlineStr">
        <is>
          <t>Начальник ПЭО</t>
        </is>
      </c>
      <c r="E527" t="inlineStr">
        <is>
          <t>Офис</t>
        </is>
      </c>
      <c r="F527" t="inlineStr">
        <is>
          <t>День</t>
        </is>
      </c>
      <c r="H527" t="inlineStr">
        <is>
          <t>В</t>
        </is>
      </c>
      <c r="I527" t="inlineStr">
        <is>
          <t>В</t>
        </is>
      </c>
      <c r="J527" t="inlineStr">
        <is>
          <t>В</t>
        </is>
      </c>
      <c r="K527" t="inlineStr">
        <is>
          <t>В</t>
        </is>
      </c>
      <c r="L527" t="inlineStr">
        <is>
          <t>В</t>
        </is>
      </c>
      <c r="M527" t="inlineStr">
        <is>
          <t>В</t>
        </is>
      </c>
      <c r="N527" t="inlineStr">
        <is>
          <t>В</t>
        </is>
      </c>
      <c r="O527" t="inlineStr">
        <is>
          <t>В</t>
        </is>
      </c>
      <c r="P527" t="n">
        <v>8</v>
      </c>
      <c r="Q527" t="n">
        <v>8</v>
      </c>
      <c r="R527" t="n">
        <v>8</v>
      </c>
      <c r="S527" t="n">
        <v>8</v>
      </c>
      <c r="T527" t="inlineStr">
        <is>
          <t>В</t>
        </is>
      </c>
      <c r="U527" t="inlineStr">
        <is>
          <t>В</t>
        </is>
      </c>
      <c r="V527" t="n">
        <v>8</v>
      </c>
      <c r="W527" t="n">
        <v>8</v>
      </c>
      <c r="X527" t="n">
        <v>8</v>
      </c>
      <c r="Y527" t="n">
        <v>8</v>
      </c>
      <c r="Z527" t="n">
        <v>8</v>
      </c>
      <c r="AA527" t="inlineStr">
        <is>
          <t>В</t>
        </is>
      </c>
      <c r="AB527" t="inlineStr">
        <is>
          <t>В</t>
        </is>
      </c>
      <c r="AC527" t="n">
        <v>8</v>
      </c>
      <c r="AD527" t="n">
        <v>8</v>
      </c>
      <c r="AE527" t="n">
        <v>8</v>
      </c>
      <c r="AF527" t="n">
        <v>8</v>
      </c>
      <c r="AG527" t="n">
        <v>8</v>
      </c>
      <c r="AH527" t="inlineStr">
        <is>
          <t>В</t>
        </is>
      </c>
      <c r="AI527" t="inlineStr">
        <is>
          <t>В</t>
        </is>
      </c>
      <c r="AJ527" t="n">
        <v>8</v>
      </c>
      <c r="AK527" t="n">
        <v>8</v>
      </c>
      <c r="AL527" t="n">
        <v>8</v>
      </c>
      <c r="AM527" s="9">
        <f>COUNT(H527:AL527)</f>
        <v/>
      </c>
      <c r="AO527" s="9">
        <f>COUNTIF(H527:AL527,"О")</f>
        <v/>
      </c>
      <c r="AP527" s="9">
        <f>COUNTIF(H527:AL527,"От")</f>
        <v/>
      </c>
      <c r="AQ527" s="9">
        <f>COUNTIF(H527:AL527,"Б")</f>
        <v/>
      </c>
      <c r="AR527" s="9">
        <f>COUNTIF(H527:AL527,"Н")</f>
        <v/>
      </c>
      <c r="AT527" s="9">
        <f>SUM(H527:AL527)</f>
        <v/>
      </c>
      <c r="AV527" s="9">
        <f>SUM(H527,I527,J527,K527,L527,M527,N527,O527,T527,U527,AA527,AB527,AH527,AI527)</f>
        <v/>
      </c>
    </row>
    <row r="528">
      <c r="A528" s="9" t="n">
        <v>522</v>
      </c>
      <c r="B528" s="9" t="inlineStr">
        <is>
          <t>Магута Софья Сергеевна</t>
        </is>
      </c>
      <c r="C528" s="9" t="inlineStr">
        <is>
          <t>Планово-экономический отдел</t>
        </is>
      </c>
      <c r="D528" s="9" t="inlineStr">
        <is>
          <t>Начальник ПЭО</t>
        </is>
      </c>
      <c r="E528" s="9" t="inlineStr">
        <is>
          <t>ИТОГО:</t>
        </is>
      </c>
      <c r="F528" s="9" t="n"/>
      <c r="G528" s="9" t="n"/>
      <c r="H528" s="9" t="n">
        <v>0</v>
      </c>
      <c r="I528" s="9" t="n">
        <v>0</v>
      </c>
      <c r="J528" s="9" t="n">
        <v>0</v>
      </c>
      <c r="K528" s="9" t="n">
        <v>0</v>
      </c>
      <c r="L528" s="9" t="n">
        <v>0</v>
      </c>
      <c r="M528" s="9" t="n">
        <v>0</v>
      </c>
      <c r="N528" s="9" t="n">
        <v>0</v>
      </c>
      <c r="O528" s="9" t="n">
        <v>0</v>
      </c>
      <c r="P528" s="9" t="n">
        <v>8</v>
      </c>
      <c r="Q528" s="9" t="n">
        <v>8</v>
      </c>
      <c r="R528" s="9" t="n">
        <v>8</v>
      </c>
      <c r="S528" s="9" t="n">
        <v>8</v>
      </c>
      <c r="T528" s="9" t="n">
        <v>0</v>
      </c>
      <c r="U528" s="9" t="n">
        <v>0</v>
      </c>
      <c r="V528" s="9" t="n">
        <v>8</v>
      </c>
      <c r="W528" s="9" t="n">
        <v>8</v>
      </c>
      <c r="X528" s="9" t="n">
        <v>8</v>
      </c>
      <c r="Y528" s="9" t="n">
        <v>8</v>
      </c>
      <c r="Z528" s="9" t="n">
        <v>8</v>
      </c>
      <c r="AA528" s="9" t="n">
        <v>0</v>
      </c>
      <c r="AB528" s="9" t="n">
        <v>0</v>
      </c>
      <c r="AC528" s="9" t="n">
        <v>8</v>
      </c>
      <c r="AD528" s="9" t="n">
        <v>8</v>
      </c>
      <c r="AE528" s="9" t="n">
        <v>8</v>
      </c>
      <c r="AF528" s="9" t="n">
        <v>8</v>
      </c>
      <c r="AG528" s="9" t="n">
        <v>8</v>
      </c>
      <c r="AH528" s="9" t="n">
        <v>0</v>
      </c>
      <c r="AI528" s="9" t="n">
        <v>0</v>
      </c>
      <c r="AJ528" s="9" t="n">
        <v>8</v>
      </c>
      <c r="AK528" s="9" t="n">
        <v>8</v>
      </c>
      <c r="AL528" s="9" t="n">
        <v>8</v>
      </c>
      <c r="AM528" s="9">
        <f>COUNT(IF(SUM(H527)&gt;0,1,"FALSE"),IF(SUM(I527)&gt;0,1,"FALSE"),IF(SUM(J527)&gt;0,1,"FALSE"),IF(SUM(K527)&gt;0,1,"FALSE"),IF(SUM(L527)&gt;0,1,"FALSE"),IF(SUM(M527)&gt;0,1,"FALSE"),IF(SUM(N527)&gt;0,1,"FALSE"),IF(SUM(O527)&gt;0,1,"FALSE"),IF(SUM(P527)&gt;0,1,"FALSE"),IF(SUM(Q527)&gt;0,1,"FALSE"),IF(SUM(R527)&gt;0,1,"FALSE"),IF(SUM(S527)&gt;0,1,"FALSE"),IF(SUM(T527)&gt;0,1,"FALSE"),IF(SUM(U527)&gt;0,1,"FALSE"),IF(SUM(V527)&gt;0,1,"FALSE"),IF(SUM(W527)&gt;0,1,"FALSE"),IF(SUM(X527)&gt;0,1,"FALSE"),IF(SUM(Y527)&gt;0,1,"FALSE"),IF(SUM(Z527)&gt;0,1,"FALSE"),IF(SUM(AA527)&gt;0,1,"FALSE"),IF(SUM(AB527)&gt;0,1,"FALSE"),IF(SUM(AC527)&gt;0,1,"FALSE"),IF(SUM(AD527)&gt;0,1,"FALSE"),IF(SUM(AE527)&gt;0,1,"FALSE"),IF(SUM(AF527)&gt;0,1,"FALSE"),IF(SUM(AG527)&gt;0,1,"FALSE"),IF(SUM(AH527)&gt;0,1,"FALSE"),IF(SUM(AI527)&gt;0,1,"FALSE"),IF(SUM(AJ527)&gt;0,1,"FALSE"),IF(SUM(AK527)&gt;0,1,"FALSE"),IF(SUM(AL527)&gt;0,1,"FALSE"))</f>
        <v/>
      </c>
      <c r="AN528" s="9" t="n"/>
      <c r="AO528" s="9">
        <f>MAX(AO527:AO527)</f>
        <v/>
      </c>
      <c r="AP528" s="9">
        <f>MAX(AP527:AP527)</f>
        <v/>
      </c>
      <c r="AQ528" s="9">
        <f>MAX(AQ527:AQ527)</f>
        <v/>
      </c>
      <c r="AR528" s="9">
        <f>MAX(AR527:AR527)</f>
        <v/>
      </c>
      <c r="AS528" s="9">
        <f>SUM(AS527:AS527)</f>
        <v/>
      </c>
      <c r="AT528" s="9">
        <f>SUM(AT527:AT527)</f>
        <v/>
      </c>
      <c r="AU528" s="9">
        <f>SUM(AU527:AU527)</f>
        <v/>
      </c>
      <c r="AV528" s="9">
        <f>SUM(AV527:AV527)</f>
        <v/>
      </c>
      <c r="AW528" s="9">
        <f>SUM(AW527:AW527)</f>
        <v/>
      </c>
    </row>
    <row r="529">
      <c r="A529" t="n">
        <v>523</v>
      </c>
      <c r="B529" t="inlineStr">
        <is>
          <t>Егоров Валентин Александрович</t>
        </is>
      </c>
      <c r="C529" t="inlineStr">
        <is>
          <t>Служба механика</t>
        </is>
      </c>
      <c r="D529" t="inlineStr">
        <is>
          <t>Водитель автомобиля</t>
        </is>
      </c>
      <c r="E529" t="inlineStr">
        <is>
          <t>Общехозяйственный</t>
        </is>
      </c>
      <c r="F529" t="inlineStr">
        <is>
          <t>День</t>
        </is>
      </c>
      <c r="H529" t="inlineStr">
        <is>
          <t>В</t>
        </is>
      </c>
      <c r="I529" t="inlineStr">
        <is>
          <t>В</t>
        </is>
      </c>
      <c r="J529" t="inlineStr">
        <is>
          <t>В</t>
        </is>
      </c>
      <c r="K529" t="inlineStr">
        <is>
          <t>В</t>
        </is>
      </c>
      <c r="L529" t="inlineStr">
        <is>
          <t>В</t>
        </is>
      </c>
      <c r="M529" t="inlineStr">
        <is>
          <t>В</t>
        </is>
      </c>
      <c r="N529" t="inlineStr">
        <is>
          <t>В</t>
        </is>
      </c>
      <c r="O529" t="inlineStr">
        <is>
          <t>В</t>
        </is>
      </c>
      <c r="P529" t="n">
        <v>8</v>
      </c>
      <c r="Q529" t="n">
        <v>8</v>
      </c>
      <c r="R529" t="n">
        <v>8</v>
      </c>
      <c r="S529" t="n">
        <v>8</v>
      </c>
      <c r="T529" t="inlineStr">
        <is>
          <t>В</t>
        </is>
      </c>
      <c r="U529" t="inlineStr">
        <is>
          <t>В</t>
        </is>
      </c>
      <c r="V529" t="n">
        <v>8</v>
      </c>
      <c r="W529" t="n">
        <v>8</v>
      </c>
      <c r="X529" t="n">
        <v>8</v>
      </c>
      <c r="Y529" t="n">
        <v>8</v>
      </c>
      <c r="Z529" t="n">
        <v>8</v>
      </c>
      <c r="AA529" t="inlineStr">
        <is>
          <t>В</t>
        </is>
      </c>
      <c r="AB529" t="inlineStr">
        <is>
          <t>В</t>
        </is>
      </c>
      <c r="AC529" t="n">
        <v>8</v>
      </c>
      <c r="AD529" t="n">
        <v>8</v>
      </c>
      <c r="AE529" t="n">
        <v>8</v>
      </c>
      <c r="AF529" t="n">
        <v>8</v>
      </c>
      <c r="AG529" t="n">
        <v>8</v>
      </c>
      <c r="AH529" t="inlineStr">
        <is>
          <t>В</t>
        </is>
      </c>
      <c r="AI529" t="inlineStr">
        <is>
          <t>В</t>
        </is>
      </c>
      <c r="AJ529" t="n">
        <v>8</v>
      </c>
      <c r="AK529" t="n">
        <v>8</v>
      </c>
      <c r="AL529" t="n">
        <v>8</v>
      </c>
      <c r="AM529" s="9">
        <f>COUNT(H529:AL529)</f>
        <v/>
      </c>
      <c r="AO529" s="9">
        <f>COUNTIF(H529:AL529,"О")</f>
        <v/>
      </c>
      <c r="AP529" s="9">
        <f>COUNTIF(H529:AL529,"От")</f>
        <v/>
      </c>
      <c r="AQ529" s="9">
        <f>COUNTIF(H529:AL529,"Б")</f>
        <v/>
      </c>
      <c r="AR529" s="9">
        <f>COUNTIF(H529:AL529,"Н")</f>
        <v/>
      </c>
      <c r="AT529" s="9">
        <f>SUM(H529:AL529)</f>
        <v/>
      </c>
      <c r="AV529" s="9">
        <f>SUM(H529,I529,J529,K529,L529,M529,N529,O529,T529,U529,AA529,AB529,AH529,AI529)</f>
        <v/>
      </c>
    </row>
    <row r="530">
      <c r="A530" s="9" t="n">
        <v>524</v>
      </c>
      <c r="B530" s="9" t="inlineStr">
        <is>
          <t>Егоров Валентин Александрович</t>
        </is>
      </c>
      <c r="C530" s="9" t="inlineStr">
        <is>
          <t>Служба механика</t>
        </is>
      </c>
      <c r="D530" s="9" t="inlineStr">
        <is>
          <t>Водитель автомобиля</t>
        </is>
      </c>
      <c r="E530" s="9" t="inlineStr">
        <is>
          <t>ИТОГО:</t>
        </is>
      </c>
      <c r="F530" s="9" t="n"/>
      <c r="G530" s="9" t="n"/>
      <c r="H530" s="9" t="n">
        <v>0</v>
      </c>
      <c r="I530" s="9" t="n">
        <v>0</v>
      </c>
      <c r="J530" s="9" t="n">
        <v>0</v>
      </c>
      <c r="K530" s="9" t="n">
        <v>0</v>
      </c>
      <c r="L530" s="9" t="n">
        <v>0</v>
      </c>
      <c r="M530" s="9" t="n">
        <v>0</v>
      </c>
      <c r="N530" s="9" t="n">
        <v>0</v>
      </c>
      <c r="O530" s="9" t="n">
        <v>0</v>
      </c>
      <c r="P530" s="9" t="n">
        <v>8</v>
      </c>
      <c r="Q530" s="9" t="n">
        <v>8</v>
      </c>
      <c r="R530" s="9" t="n">
        <v>8</v>
      </c>
      <c r="S530" s="9" t="n">
        <v>8</v>
      </c>
      <c r="T530" s="9" t="n">
        <v>0</v>
      </c>
      <c r="U530" s="9" t="n">
        <v>0</v>
      </c>
      <c r="V530" s="9" t="n">
        <v>8</v>
      </c>
      <c r="W530" s="9" t="n">
        <v>8</v>
      </c>
      <c r="X530" s="9" t="n">
        <v>8</v>
      </c>
      <c r="Y530" s="9" t="n">
        <v>8</v>
      </c>
      <c r="Z530" s="9" t="n">
        <v>8</v>
      </c>
      <c r="AA530" s="9" t="n">
        <v>0</v>
      </c>
      <c r="AB530" s="9" t="n">
        <v>0</v>
      </c>
      <c r="AC530" s="9" t="n">
        <v>8</v>
      </c>
      <c r="AD530" s="9" t="n">
        <v>8</v>
      </c>
      <c r="AE530" s="9" t="n">
        <v>8</v>
      </c>
      <c r="AF530" s="9" t="n">
        <v>8</v>
      </c>
      <c r="AG530" s="9" t="n">
        <v>8</v>
      </c>
      <c r="AH530" s="9" t="n">
        <v>0</v>
      </c>
      <c r="AI530" s="9" t="n">
        <v>0</v>
      </c>
      <c r="AJ530" s="9" t="n">
        <v>8</v>
      </c>
      <c r="AK530" s="9" t="n">
        <v>8</v>
      </c>
      <c r="AL530" s="9" t="n">
        <v>8</v>
      </c>
      <c r="AM530" s="9">
        <f>COUNT(IF(SUM(H529)&gt;0,1,"FALSE"),IF(SUM(I529)&gt;0,1,"FALSE"),IF(SUM(J529)&gt;0,1,"FALSE"),IF(SUM(K529)&gt;0,1,"FALSE"),IF(SUM(L529)&gt;0,1,"FALSE"),IF(SUM(M529)&gt;0,1,"FALSE"),IF(SUM(N529)&gt;0,1,"FALSE"),IF(SUM(O529)&gt;0,1,"FALSE"),IF(SUM(P529)&gt;0,1,"FALSE"),IF(SUM(Q529)&gt;0,1,"FALSE"),IF(SUM(R529)&gt;0,1,"FALSE"),IF(SUM(S529)&gt;0,1,"FALSE"),IF(SUM(T529)&gt;0,1,"FALSE"),IF(SUM(U529)&gt;0,1,"FALSE"),IF(SUM(V529)&gt;0,1,"FALSE"),IF(SUM(W529)&gt;0,1,"FALSE"),IF(SUM(X529)&gt;0,1,"FALSE"),IF(SUM(Y529)&gt;0,1,"FALSE"),IF(SUM(Z529)&gt;0,1,"FALSE"),IF(SUM(AA529)&gt;0,1,"FALSE"),IF(SUM(AB529)&gt;0,1,"FALSE"),IF(SUM(AC529)&gt;0,1,"FALSE"),IF(SUM(AD529)&gt;0,1,"FALSE"),IF(SUM(AE529)&gt;0,1,"FALSE"),IF(SUM(AF529)&gt;0,1,"FALSE"),IF(SUM(AG529)&gt;0,1,"FALSE"),IF(SUM(AH529)&gt;0,1,"FALSE"),IF(SUM(AI529)&gt;0,1,"FALSE"),IF(SUM(AJ529)&gt;0,1,"FALSE"),IF(SUM(AK529)&gt;0,1,"FALSE"),IF(SUM(AL529)&gt;0,1,"FALSE"))</f>
        <v/>
      </c>
      <c r="AN530" s="9" t="n"/>
      <c r="AO530" s="9">
        <f>MAX(AO529:AO529)</f>
        <v/>
      </c>
      <c r="AP530" s="9">
        <f>MAX(AP529:AP529)</f>
        <v/>
      </c>
      <c r="AQ530" s="9">
        <f>MAX(AQ529:AQ529)</f>
        <v/>
      </c>
      <c r="AR530" s="9">
        <f>MAX(AR529:AR529)</f>
        <v/>
      </c>
      <c r="AS530" s="9">
        <f>SUM(AS529:AS529)</f>
        <v/>
      </c>
      <c r="AT530" s="9">
        <f>SUM(AT529:AT529)</f>
        <v/>
      </c>
      <c r="AU530" s="9">
        <f>SUM(AU529:AU529)</f>
        <v/>
      </c>
      <c r="AV530" s="9">
        <f>SUM(AV529:AV529)</f>
        <v/>
      </c>
      <c r="AW530" s="9">
        <f>SUM(AW529:AW529)</f>
        <v/>
      </c>
    </row>
    <row r="531">
      <c r="A531" t="n">
        <v>525</v>
      </c>
      <c r="B531" t="inlineStr">
        <is>
          <t>Егоров Сергей Сергеевич</t>
        </is>
      </c>
      <c r="C531" t="inlineStr">
        <is>
          <t>Служба механика</t>
        </is>
      </c>
      <c r="D531" t="inlineStr">
        <is>
          <t>Водитель автомобиля</t>
        </is>
      </c>
      <c r="E531" t="inlineStr">
        <is>
          <t>Общехозяйственный</t>
        </is>
      </c>
      <c r="F531" t="inlineStr">
        <is>
          <t>День</t>
        </is>
      </c>
      <c r="H531" t="inlineStr">
        <is>
          <t>В</t>
        </is>
      </c>
      <c r="I531" t="inlineStr">
        <is>
          <t>В</t>
        </is>
      </c>
      <c r="J531" t="inlineStr">
        <is>
          <t>В</t>
        </is>
      </c>
      <c r="K531" t="inlineStr">
        <is>
          <t>В</t>
        </is>
      </c>
      <c r="L531" t="inlineStr">
        <is>
          <t>В</t>
        </is>
      </c>
      <c r="M531" t="inlineStr">
        <is>
          <t>В</t>
        </is>
      </c>
      <c r="N531" t="inlineStr">
        <is>
          <t>В</t>
        </is>
      </c>
      <c r="O531" t="inlineStr">
        <is>
          <t>В</t>
        </is>
      </c>
      <c r="P531" t="n">
        <v>8</v>
      </c>
      <c r="Q531" t="n">
        <v>8</v>
      </c>
      <c r="R531" t="n">
        <v>8</v>
      </c>
      <c r="S531" t="n">
        <v>8</v>
      </c>
      <c r="T531" t="inlineStr">
        <is>
          <t>В</t>
        </is>
      </c>
      <c r="U531" t="inlineStr">
        <is>
          <t>В</t>
        </is>
      </c>
      <c r="V531" t="n">
        <v>8</v>
      </c>
      <c r="W531" t="n">
        <v>8</v>
      </c>
      <c r="X531" t="n">
        <v>8</v>
      </c>
      <c r="AA531" t="inlineStr">
        <is>
          <t>В</t>
        </is>
      </c>
      <c r="AB531" t="inlineStr">
        <is>
          <t>В</t>
        </is>
      </c>
      <c r="AC531" t="n">
        <v>8</v>
      </c>
      <c r="AM531" s="9">
        <f>COUNT(H531:AL531)</f>
        <v/>
      </c>
      <c r="AO531" s="9">
        <f>COUNTIF(H531:AL531,"О")</f>
        <v/>
      </c>
      <c r="AP531" s="9">
        <f>COUNTIF(H531:AL531,"От")</f>
        <v/>
      </c>
      <c r="AQ531" s="9">
        <f>COUNTIF(H531:AL531,"Б")</f>
        <v/>
      </c>
      <c r="AR531" s="9">
        <f>COUNTIF(H531:AL531,"Н")</f>
        <v/>
      </c>
      <c r="AT531" s="9">
        <f>SUM(H531:AL531)</f>
        <v/>
      </c>
      <c r="AV531" s="9">
        <f>SUM(H531,I531,J531,K531,L531,M531,N531,O531,T531,U531,AA531,AB531,AH531,AI531)</f>
        <v/>
      </c>
    </row>
    <row r="532" ht="15.75" customHeight="1" s="1">
      <c r="A532" t="n">
        <v>526</v>
      </c>
      <c r="B532" t="inlineStr">
        <is>
          <t>Егоров Сергей Сергеевич</t>
        </is>
      </c>
      <c r="C532" t="inlineStr">
        <is>
          <t>Служба механика</t>
        </is>
      </c>
      <c r="D532" t="inlineStr">
        <is>
          <t>Водитель автомобиля</t>
        </is>
      </c>
      <c r="E532" t="inlineStr">
        <is>
          <t>Контракт № 613 - МБУ ГЦОДД</t>
        </is>
      </c>
      <c r="F532" t="inlineStr">
        <is>
          <t>День</t>
        </is>
      </c>
      <c r="K532" s="11" t="n">
        <v>9</v>
      </c>
      <c r="AM532" s="9">
        <f>COUNT(H532:AL532)</f>
        <v/>
      </c>
      <c r="AT532" s="9">
        <f>SUM(H532:AL532)</f>
        <v/>
      </c>
      <c r="AV532" s="9">
        <f>SUM(H532,I532,J532,K532,L532,M532,N532,O532,T532,U532,AA532,AB532,AH532,AI532)</f>
        <v/>
      </c>
    </row>
    <row r="533" ht="15.75" customHeight="1" s="1">
      <c r="A533" t="n">
        <v>527</v>
      </c>
      <c r="B533" t="inlineStr">
        <is>
          <t>Егоров Сергей Сергеевич</t>
        </is>
      </c>
      <c r="C533" t="inlineStr">
        <is>
          <t>Служба механика</t>
        </is>
      </c>
      <c r="D533" t="inlineStr">
        <is>
          <t>Водитель автомобиля</t>
        </is>
      </c>
      <c r="E533" t="inlineStr">
        <is>
          <t>Контракт № 621 - Томскавтодор</t>
        </is>
      </c>
      <c r="F533" t="inlineStr">
        <is>
          <t>День</t>
        </is>
      </c>
      <c r="G533" t="inlineStr">
        <is>
          <t>К-ка</t>
        </is>
      </c>
      <c r="Y533" s="11" t="n">
        <v>8</v>
      </c>
      <c r="Z533" s="11" t="n">
        <v>8</v>
      </c>
      <c r="AM533" s="9">
        <f>SUM(H533:AL533)/8</f>
        <v/>
      </c>
      <c r="AS533" s="9">
        <f>COUNTIF(H533:AL533,"В")+SUM(H533:AL533)/8</f>
        <v/>
      </c>
      <c r="AT533" s="9">
        <f>SUM(H533:AL533)</f>
        <v/>
      </c>
    </row>
    <row r="534" ht="15.75" customHeight="1" s="1">
      <c r="A534" t="n">
        <v>528</v>
      </c>
      <c r="B534" t="inlineStr">
        <is>
          <t>Егоров Сергей Сергеевич</t>
        </is>
      </c>
      <c r="C534" t="inlineStr">
        <is>
          <t>Служба механика</t>
        </is>
      </c>
      <c r="D534" t="inlineStr">
        <is>
          <t>Водитель автомобиля</t>
        </is>
      </c>
      <c r="E534" t="inlineStr">
        <is>
          <t>Контракт № 625 - Нижний Новгород</t>
        </is>
      </c>
      <c r="F534" t="inlineStr">
        <is>
          <t>День</t>
        </is>
      </c>
      <c r="AH534" s="11" t="n">
        <v>8</v>
      </c>
      <c r="AI534" s="11" t="n">
        <v>9</v>
      </c>
      <c r="AM534" s="9">
        <f>COUNT(H534:AL534)</f>
        <v/>
      </c>
      <c r="AT534" s="9">
        <f>SUM(H534:AL534)</f>
        <v/>
      </c>
      <c r="AV534" s="9">
        <f>SUM(H534,I534,J534,K534,L534,M534,N534,O534,T534,U534,AA534,AB534,AH534,AI534)</f>
        <v/>
      </c>
    </row>
    <row r="535" ht="15.75" customHeight="1" s="1">
      <c r="A535" t="n">
        <v>529</v>
      </c>
      <c r="B535" t="inlineStr">
        <is>
          <t>Егоров Сергей Сергеевич</t>
        </is>
      </c>
      <c r="C535" t="inlineStr">
        <is>
          <t>Служба механика</t>
        </is>
      </c>
      <c r="D535" t="inlineStr">
        <is>
          <t>Водитель автомобиля</t>
        </is>
      </c>
      <c r="E535" t="inlineStr">
        <is>
          <t>Контракт № 625 - Нижний Новгород</t>
        </is>
      </c>
      <c r="F535" t="inlineStr">
        <is>
          <t>День</t>
        </is>
      </c>
      <c r="G535" t="inlineStr">
        <is>
          <t>К-ка</t>
        </is>
      </c>
      <c r="AD535" s="11" t="n">
        <v>8</v>
      </c>
      <c r="AE535" s="11" t="n">
        <v>8</v>
      </c>
      <c r="AF535" s="11" t="n">
        <v>8</v>
      </c>
      <c r="AG535" s="11" t="n">
        <v>8</v>
      </c>
      <c r="AH535" s="11" t="inlineStr">
        <is>
          <t>В</t>
        </is>
      </c>
      <c r="AI535" s="11" t="inlineStr">
        <is>
          <t>В</t>
        </is>
      </c>
      <c r="AJ535" s="11" t="n">
        <v>8</v>
      </c>
      <c r="AK535" s="11" t="n">
        <v>8</v>
      </c>
      <c r="AL535" s="11" t="n">
        <v>8</v>
      </c>
      <c r="AM535" s="9">
        <f>SUM(H535:AL535)/8</f>
        <v/>
      </c>
      <c r="AS535" s="9">
        <f>COUNTIF(H535:AL535,"В")+SUM(H535:AL535)/8</f>
        <v/>
      </c>
      <c r="AT535" s="9">
        <f>SUM(H535:AL535)</f>
        <v/>
      </c>
    </row>
    <row r="536">
      <c r="A536" s="9" t="n">
        <v>530</v>
      </c>
      <c r="B536" s="9" t="inlineStr">
        <is>
          <t>Егоров Сергей Сергеевич</t>
        </is>
      </c>
      <c r="C536" s="9" t="inlineStr">
        <is>
          <t>Служба механика</t>
        </is>
      </c>
      <c r="D536" s="9" t="inlineStr">
        <is>
          <t>Водитель автомобиля</t>
        </is>
      </c>
      <c r="E536" s="9" t="inlineStr">
        <is>
          <t>ИТОГО:</t>
        </is>
      </c>
      <c r="F536" s="9" t="n"/>
      <c r="G536" s="9" t="n"/>
      <c r="H536" s="9" t="n">
        <v>0</v>
      </c>
      <c r="I536" s="9" t="n">
        <v>0</v>
      </c>
      <c r="J536" s="9" t="n">
        <v>0</v>
      </c>
      <c r="K536" s="9" t="n">
        <v>9</v>
      </c>
      <c r="L536" s="9" t="n">
        <v>0</v>
      </c>
      <c r="M536" s="9" t="n">
        <v>0</v>
      </c>
      <c r="N536" s="9" t="n">
        <v>0</v>
      </c>
      <c r="O536" s="9" t="n">
        <v>0</v>
      </c>
      <c r="P536" s="9" t="n">
        <v>8</v>
      </c>
      <c r="Q536" s="9" t="n">
        <v>8</v>
      </c>
      <c r="R536" s="9" t="n">
        <v>8</v>
      </c>
      <c r="S536" s="9" t="n">
        <v>8</v>
      </c>
      <c r="T536" s="9" t="n">
        <v>0</v>
      </c>
      <c r="U536" s="9" t="n">
        <v>0</v>
      </c>
      <c r="V536" s="9" t="n">
        <v>8</v>
      </c>
      <c r="W536" s="9" t="n">
        <v>8</v>
      </c>
      <c r="X536" s="9" t="n">
        <v>8</v>
      </c>
      <c r="Y536" s="9" t="n">
        <v>8</v>
      </c>
      <c r="Z536" s="9" t="n">
        <v>8</v>
      </c>
      <c r="AA536" s="9" t="n">
        <v>0</v>
      </c>
      <c r="AB536" s="9" t="n">
        <v>0</v>
      </c>
      <c r="AC536" s="9" t="n">
        <v>8</v>
      </c>
      <c r="AD536" s="9" t="n">
        <v>8</v>
      </c>
      <c r="AE536" s="9" t="n">
        <v>8</v>
      </c>
      <c r="AF536" s="9" t="n">
        <v>8</v>
      </c>
      <c r="AG536" s="9" t="n">
        <v>8</v>
      </c>
      <c r="AH536" s="9" t="n">
        <v>8</v>
      </c>
      <c r="AI536" s="9" t="n">
        <v>9</v>
      </c>
      <c r="AJ536" s="9" t="n">
        <v>8</v>
      </c>
      <c r="AK536" s="9" t="n">
        <v>8</v>
      </c>
      <c r="AL536" s="9" t="n">
        <v>8</v>
      </c>
      <c r="AM536" s="9">
        <f>COUNT(IF(SUM(H531)&gt;0,1,"FALSE"),IF(SUM(I531)&gt;0,1,"FALSE"),IF(SUM(J531)&gt;0,1,"FALSE"),IF(SUM(K531,K532)&gt;0,1,"FALSE"),IF(SUM(L531)&gt;0,1,"FALSE"),IF(SUM(M531)&gt;0,1,"FALSE"),IF(SUM(N531)&gt;0,1,"FALSE"),IF(SUM(O531)&gt;0,1,"FALSE"),IF(SUM(P531)&gt;0,1,"FALSE"),IF(SUM(Q531)&gt;0,1,"FALSE"),IF(SUM(R531)&gt;0,1,"FALSE"),IF(SUM(S531)&gt;0,1,"FALSE"),IF(SUM(T531)&gt;0,1,"FALSE"),IF(SUM(U531)&gt;0,1,"FALSE"),IF(SUM(V531)&gt;0,1,"FALSE"),IF(SUM(W531)&gt;0,1,"FALSE"),IF(SUM(X531)&gt;0,1,"FALSE"),IF(SUM(AA531)&gt;0,1,"FALSE"),IF(SUM(AB531)&gt;0,1,"FALSE"),IF(SUM(AC531)&gt;0,1,"FALSE"),IF(SUM(Y533)&gt;0,1,"FALSE"),IF(SUM(Z533)&gt;0,1,"FALSE"),IF(SUM(AH535,AH534)&gt;0,1,"FALSE"),IF(SUM(AI534,AI535)&gt;0,1,"FALSE"),IF(SUM(AD535)&gt;0,1,"FALSE"),IF(SUM(AE535)&gt;0,1,"FALSE"),IF(SUM(AF535)&gt;0,1,"FALSE"),IF(SUM(AG535)&gt;0,1,"FALSE"),IF(SUM(AJ535)&gt;0,1,"FALSE"),IF(SUM(AK535)&gt;0,1,"FALSE"),IF(SUM(AL535)&gt;0,1,"FALSE"))</f>
        <v/>
      </c>
      <c r="AN536" s="9" t="n"/>
      <c r="AO536" s="9">
        <f>MAX(AO531:AO535)</f>
        <v/>
      </c>
      <c r="AP536" s="9">
        <f>MAX(AP531:AP535)</f>
        <v/>
      </c>
      <c r="AQ536" s="9">
        <f>MAX(AQ531:AQ535)</f>
        <v/>
      </c>
      <c r="AR536" s="9">
        <f>MAX(AR531:AR535)</f>
        <v/>
      </c>
      <c r="AS536" s="9">
        <f>SUM(AS531:AS535)</f>
        <v/>
      </c>
      <c r="AT536" s="9">
        <f>SUM(AT531:AT535)</f>
        <v/>
      </c>
      <c r="AU536" s="9">
        <f>SUM(AU531:AU535)</f>
        <v/>
      </c>
      <c r="AV536" s="9">
        <f>SUM(AV531:AV535)</f>
        <v/>
      </c>
      <c r="AW536" s="9">
        <f>SUM(AW531:AW535)</f>
        <v/>
      </c>
    </row>
    <row r="537">
      <c r="A537" t="n">
        <v>531</v>
      </c>
      <c r="B537" t="inlineStr">
        <is>
          <t>Зубрицкий Дмитрий Геннадьевич</t>
        </is>
      </c>
      <c r="C537" t="inlineStr">
        <is>
          <t>Служба механика</t>
        </is>
      </c>
      <c r="D537" t="inlineStr">
        <is>
          <t>Главный механик</t>
        </is>
      </c>
      <c r="E537" t="inlineStr">
        <is>
          <t>Общехозяйственный</t>
        </is>
      </c>
      <c r="F537" t="inlineStr">
        <is>
          <t>День</t>
        </is>
      </c>
      <c r="H537" t="inlineStr">
        <is>
          <t>В</t>
        </is>
      </c>
      <c r="I537" t="inlineStr">
        <is>
          <t>В</t>
        </is>
      </c>
      <c r="J537" t="inlineStr">
        <is>
          <t>В</t>
        </is>
      </c>
      <c r="K537" t="inlineStr">
        <is>
          <t>В</t>
        </is>
      </c>
      <c r="L537" t="inlineStr">
        <is>
          <t>В</t>
        </is>
      </c>
      <c r="M537" t="inlineStr">
        <is>
          <t>В</t>
        </is>
      </c>
      <c r="N537" t="inlineStr">
        <is>
          <t>В</t>
        </is>
      </c>
      <c r="O537" t="inlineStr">
        <is>
          <t>В</t>
        </is>
      </c>
      <c r="P537" t="n">
        <v>8</v>
      </c>
      <c r="Q537" t="n">
        <v>8</v>
      </c>
      <c r="R537" t="n">
        <v>8</v>
      </c>
      <c r="S537" t="inlineStr">
        <is>
          <t>Б</t>
        </is>
      </c>
      <c r="T537" t="inlineStr">
        <is>
          <t>Б</t>
        </is>
      </c>
      <c r="U537" t="inlineStr">
        <is>
          <t>Б</t>
        </is>
      </c>
      <c r="V537" t="inlineStr">
        <is>
          <t>Б</t>
        </is>
      </c>
      <c r="W537" t="inlineStr">
        <is>
          <t>Б</t>
        </is>
      </c>
      <c r="X537" t="inlineStr">
        <is>
          <t>Б</t>
        </is>
      </c>
      <c r="Y537" t="inlineStr">
        <is>
          <t>Б</t>
        </is>
      </c>
      <c r="Z537" t="inlineStr">
        <is>
          <t>Б</t>
        </is>
      </c>
      <c r="AA537" t="inlineStr">
        <is>
          <t>Б</t>
        </is>
      </c>
      <c r="AB537" t="inlineStr">
        <is>
          <t>Б</t>
        </is>
      </c>
      <c r="AC537" t="inlineStr">
        <is>
          <t>Б</t>
        </is>
      </c>
      <c r="AD537" t="inlineStr">
        <is>
          <t>Б</t>
        </is>
      </c>
      <c r="AE537" t="n">
        <v>8</v>
      </c>
      <c r="AF537" t="n">
        <v>8</v>
      </c>
      <c r="AG537" t="n">
        <v>8</v>
      </c>
      <c r="AH537" t="inlineStr">
        <is>
          <t>В</t>
        </is>
      </c>
      <c r="AI537" t="inlineStr">
        <is>
          <t>В</t>
        </is>
      </c>
      <c r="AJ537" t="n">
        <v>8</v>
      </c>
      <c r="AK537" t="n">
        <v>8</v>
      </c>
      <c r="AL537" t="n">
        <v>8</v>
      </c>
      <c r="AM537" s="9">
        <f>COUNT(H537:AL537)</f>
        <v/>
      </c>
      <c r="AO537" s="9">
        <f>COUNTIF(H537:AL537,"О")</f>
        <v/>
      </c>
      <c r="AP537" s="9">
        <f>COUNTIF(H537:AL537,"От")</f>
        <v/>
      </c>
      <c r="AQ537" s="9">
        <f>COUNTIF(H537:AL537,"Б")</f>
        <v/>
      </c>
      <c r="AR537" s="9">
        <f>COUNTIF(H537:AL537,"Н")</f>
        <v/>
      </c>
      <c r="AT537" s="9">
        <f>SUM(H537:AL537)</f>
        <v/>
      </c>
      <c r="AV537" s="9">
        <f>SUM(H537,I537,J537,K537,L537,M537,N537,O537,T537,U537,AA537,AB537,AH537,AI537)</f>
        <v/>
      </c>
    </row>
    <row r="538">
      <c r="A538" s="9" t="n">
        <v>532</v>
      </c>
      <c r="B538" s="9" t="inlineStr">
        <is>
          <t>Зубрицкий Дмитрий Геннадьевич</t>
        </is>
      </c>
      <c r="C538" s="9" t="inlineStr">
        <is>
          <t>Служба механика</t>
        </is>
      </c>
      <c r="D538" s="9" t="inlineStr">
        <is>
          <t>Главный механик</t>
        </is>
      </c>
      <c r="E538" s="9" t="inlineStr">
        <is>
          <t>ИТОГО:</t>
        </is>
      </c>
      <c r="F538" s="9" t="n"/>
      <c r="G538" s="9" t="n"/>
      <c r="H538" s="9" t="n">
        <v>0</v>
      </c>
      <c r="I538" s="9" t="n">
        <v>0</v>
      </c>
      <c r="J538" s="9" t="n">
        <v>0</v>
      </c>
      <c r="K538" s="9" t="n">
        <v>0</v>
      </c>
      <c r="L538" s="9" t="n">
        <v>0</v>
      </c>
      <c r="M538" s="9" t="n">
        <v>0</v>
      </c>
      <c r="N538" s="9" t="n">
        <v>0</v>
      </c>
      <c r="O538" s="9" t="n">
        <v>0</v>
      </c>
      <c r="P538" s="9" t="n">
        <v>8</v>
      </c>
      <c r="Q538" s="9" t="n">
        <v>8</v>
      </c>
      <c r="R538" s="9" t="n">
        <v>8</v>
      </c>
      <c r="S538" s="9" t="n">
        <v>0</v>
      </c>
      <c r="T538" s="9" t="n">
        <v>0</v>
      </c>
      <c r="U538" s="9" t="n">
        <v>0</v>
      </c>
      <c r="V538" s="9" t="n">
        <v>0</v>
      </c>
      <c r="W538" s="9" t="n">
        <v>0</v>
      </c>
      <c r="X538" s="9" t="n">
        <v>0</v>
      </c>
      <c r="Y538" s="9" t="n">
        <v>0</v>
      </c>
      <c r="Z538" s="9" t="n">
        <v>0</v>
      </c>
      <c r="AA538" s="9" t="n">
        <v>0</v>
      </c>
      <c r="AB538" s="9" t="n">
        <v>0</v>
      </c>
      <c r="AC538" s="9" t="n">
        <v>0</v>
      </c>
      <c r="AD538" s="9" t="n">
        <v>0</v>
      </c>
      <c r="AE538" s="9" t="n">
        <v>8</v>
      </c>
      <c r="AF538" s="9" t="n">
        <v>8</v>
      </c>
      <c r="AG538" s="9" t="n">
        <v>8</v>
      </c>
      <c r="AH538" s="9" t="n">
        <v>0</v>
      </c>
      <c r="AI538" s="9" t="n">
        <v>0</v>
      </c>
      <c r="AJ538" s="9" t="n">
        <v>8</v>
      </c>
      <c r="AK538" s="9" t="n">
        <v>8</v>
      </c>
      <c r="AL538" s="9" t="n">
        <v>8</v>
      </c>
      <c r="AM538" s="9">
        <f>COUNT(IF(SUM(H537)&gt;0,1,"FALSE"),IF(SUM(I537)&gt;0,1,"FALSE"),IF(SUM(J537)&gt;0,1,"FALSE"),IF(SUM(K537)&gt;0,1,"FALSE"),IF(SUM(L537)&gt;0,1,"FALSE"),IF(SUM(M537)&gt;0,1,"FALSE"),IF(SUM(N537)&gt;0,1,"FALSE"),IF(SUM(O537)&gt;0,1,"FALSE"),IF(SUM(P537)&gt;0,1,"FALSE"),IF(SUM(Q537)&gt;0,1,"FALSE"),IF(SUM(R537)&gt;0,1,"FALSE"),IF(SUM(S537)&gt;0,1,"FALSE"),IF(SUM(T537)&gt;0,1,"FALSE"),IF(SUM(U537)&gt;0,1,"FALSE"),IF(SUM(V537)&gt;0,1,"FALSE"),IF(SUM(W537)&gt;0,1,"FALSE"),IF(SUM(X537)&gt;0,1,"FALSE"),IF(SUM(Y537)&gt;0,1,"FALSE"),IF(SUM(Z537)&gt;0,1,"FALSE"),IF(SUM(AA537)&gt;0,1,"FALSE"),IF(SUM(AB537)&gt;0,1,"FALSE"),IF(SUM(AC537)&gt;0,1,"FALSE"),IF(SUM(AD537)&gt;0,1,"FALSE"),IF(SUM(AE537)&gt;0,1,"FALSE"),IF(SUM(AF537)&gt;0,1,"FALSE"),IF(SUM(AG537)&gt;0,1,"FALSE"),IF(SUM(AH537)&gt;0,1,"FALSE"),IF(SUM(AI537)&gt;0,1,"FALSE"),IF(SUM(AJ537)&gt;0,1,"FALSE"),IF(SUM(AK537)&gt;0,1,"FALSE"),IF(SUM(AL537)&gt;0,1,"FALSE"))</f>
        <v/>
      </c>
      <c r="AN538" s="9" t="n"/>
      <c r="AO538" s="9">
        <f>MAX(AO537:AO537)</f>
        <v/>
      </c>
      <c r="AP538" s="9">
        <f>MAX(AP537:AP537)</f>
        <v/>
      </c>
      <c r="AQ538" s="9">
        <f>MAX(AQ537:AQ537)</f>
        <v/>
      </c>
      <c r="AR538" s="9">
        <f>MAX(AR537:AR537)</f>
        <v/>
      </c>
      <c r="AS538" s="9">
        <f>SUM(AS537:AS537)</f>
        <v/>
      </c>
      <c r="AT538" s="9">
        <f>SUM(AT537:AT537)</f>
        <v/>
      </c>
      <c r="AU538" s="9">
        <f>SUM(AU537:AU537)</f>
        <v/>
      </c>
      <c r="AV538" s="9">
        <f>SUM(AV537:AV537)</f>
        <v/>
      </c>
      <c r="AW538" s="9">
        <f>SUM(AW537:AW537)</f>
        <v/>
      </c>
    </row>
    <row r="539">
      <c r="A539" t="n">
        <v>533</v>
      </c>
      <c r="B539" t="inlineStr">
        <is>
          <t>Ильенко Вячеслав Владимирович</t>
        </is>
      </c>
      <c r="C539" t="inlineStr">
        <is>
          <t>Служба механика</t>
        </is>
      </c>
      <c r="D539" t="inlineStr">
        <is>
          <t>Водитель автомобиля</t>
        </is>
      </c>
      <c r="E539" t="inlineStr">
        <is>
          <t>Общехозяйственный</t>
        </is>
      </c>
      <c r="F539" t="inlineStr">
        <is>
          <t>День</t>
        </is>
      </c>
      <c r="H539" t="inlineStr">
        <is>
          <t>В</t>
        </is>
      </c>
      <c r="I539" t="inlineStr">
        <is>
          <t>В</t>
        </is>
      </c>
      <c r="J539" t="inlineStr">
        <is>
          <t>В</t>
        </is>
      </c>
      <c r="K539" t="inlineStr">
        <is>
          <t>В</t>
        </is>
      </c>
      <c r="L539" t="inlineStr">
        <is>
          <t>В</t>
        </is>
      </c>
      <c r="M539" t="inlineStr">
        <is>
          <t>В</t>
        </is>
      </c>
      <c r="N539" t="inlineStr">
        <is>
          <t>В</t>
        </is>
      </c>
      <c r="O539" t="inlineStr">
        <is>
          <t>В</t>
        </is>
      </c>
      <c r="P539" t="n">
        <v>8</v>
      </c>
      <c r="Q539" t="n">
        <v>8</v>
      </c>
      <c r="R539" t="n">
        <v>8</v>
      </c>
      <c r="S539" t="n">
        <v>8</v>
      </c>
      <c r="T539" t="inlineStr">
        <is>
          <t>В</t>
        </is>
      </c>
      <c r="U539" t="inlineStr">
        <is>
          <t>В</t>
        </is>
      </c>
      <c r="V539" t="n">
        <v>8</v>
      </c>
      <c r="W539" t="n">
        <v>8</v>
      </c>
      <c r="X539" t="n">
        <v>8</v>
      </c>
      <c r="Y539" t="n">
        <v>8</v>
      </c>
      <c r="Z539" t="n">
        <v>8</v>
      </c>
      <c r="AA539" t="inlineStr">
        <is>
          <t>В</t>
        </is>
      </c>
      <c r="AB539" t="inlineStr">
        <is>
          <t>В</t>
        </is>
      </c>
      <c r="AC539" t="n">
        <v>8</v>
      </c>
      <c r="AD539" t="n">
        <v>8</v>
      </c>
      <c r="AE539" t="n">
        <v>8</v>
      </c>
      <c r="AG539" t="n">
        <v>8</v>
      </c>
      <c r="AH539" t="inlineStr">
        <is>
          <t>В</t>
        </is>
      </c>
      <c r="AI539" t="inlineStr">
        <is>
          <t>В</t>
        </is>
      </c>
      <c r="AJ539" t="n">
        <v>8</v>
      </c>
      <c r="AK539" t="n">
        <v>8</v>
      </c>
      <c r="AL539" t="n">
        <v>0.8833299999999999</v>
      </c>
      <c r="AM539" s="9">
        <f>COUNT(H539:AL539)</f>
        <v/>
      </c>
      <c r="AO539" s="9">
        <f>COUNTIF(H539:AL539,"О")</f>
        <v/>
      </c>
      <c r="AP539" s="9">
        <f>COUNTIF(H539:AL539,"От")</f>
        <v/>
      </c>
      <c r="AQ539" s="9">
        <f>COUNTIF(H539:AL539,"Б")</f>
        <v/>
      </c>
      <c r="AR539" s="9">
        <f>COUNTIF(H539:AL539,"Н")</f>
        <v/>
      </c>
      <c r="AT539" s="9">
        <f>SUM(H539:AL539)</f>
        <v/>
      </c>
      <c r="AV539" s="9">
        <f>SUM(H539,I539,J539,K539,L539,M539,N539,O539,T539,U539,AA539,AB539,AH539,AI539)</f>
        <v/>
      </c>
    </row>
    <row r="540" ht="15.75" customHeight="1" s="1">
      <c r="A540" t="n">
        <v>534</v>
      </c>
      <c r="B540" t="inlineStr">
        <is>
          <t>Ильенко Вячеслав Владимирович</t>
        </is>
      </c>
      <c r="C540" t="inlineStr">
        <is>
          <t>Служба механика</t>
        </is>
      </c>
      <c r="D540" t="inlineStr">
        <is>
          <t>Водитель автомобиля</t>
        </is>
      </c>
      <c r="E540" t="inlineStr">
        <is>
          <t>Контракт № 628 - МБУ ГЦОДД</t>
        </is>
      </c>
      <c r="F540" t="inlineStr">
        <is>
          <t>День</t>
        </is>
      </c>
      <c r="AF540" s="11" t="n">
        <v>8</v>
      </c>
      <c r="AG540" s="11" t="n"/>
      <c r="AM540" s="9">
        <f>COUNT(H540:AL540)</f>
        <v/>
      </c>
      <c r="AT540" s="9">
        <f>SUM(H540:AL540)</f>
        <v/>
      </c>
      <c r="AV540" s="9">
        <f>SUM(H540,I540,J540,K540,L540,M540,N540,O540,T540,U540,AA540,AB540,AH540,AI540)</f>
        <v/>
      </c>
    </row>
    <row r="541" ht="15.75" customHeight="1" s="1">
      <c r="A541" t="n">
        <v>535</v>
      </c>
      <c r="B541" t="inlineStr">
        <is>
          <t>Ильенко Вячеслав Владимирович</t>
        </is>
      </c>
      <c r="C541" t="inlineStr">
        <is>
          <t>Служба механика</t>
        </is>
      </c>
      <c r="D541" t="inlineStr">
        <is>
          <t>Водитель автомобиля</t>
        </is>
      </c>
      <c r="E541" t="inlineStr">
        <is>
          <t>Контракт № 631 - ГКУ НСО ТУАД</t>
        </is>
      </c>
      <c r="F541" t="inlineStr">
        <is>
          <t>День</t>
        </is>
      </c>
      <c r="AL541" s="11" t="n">
        <v>7.11667</v>
      </c>
      <c r="AM541" s="9">
        <f>COUNT(H541:AL541)</f>
        <v/>
      </c>
      <c r="AT541" s="9">
        <f>SUM(H541:AL541)</f>
        <v/>
      </c>
      <c r="AV541" s="9">
        <f>SUM(H541,I541,J541,K541,L541,M541,N541,O541,T541,U541,AA541,AB541,AH541,AI541)</f>
        <v/>
      </c>
    </row>
    <row r="542">
      <c r="A542" s="9" t="n">
        <v>536</v>
      </c>
      <c r="B542" s="9" t="inlineStr">
        <is>
          <t>Ильенко Вячеслав Владимирович</t>
        </is>
      </c>
      <c r="C542" s="9" t="inlineStr">
        <is>
          <t>Служба механика</t>
        </is>
      </c>
      <c r="D542" s="9" t="inlineStr">
        <is>
          <t>Водитель автомобиля</t>
        </is>
      </c>
      <c r="E542" s="9" t="inlineStr">
        <is>
          <t>ИТОГО:</t>
        </is>
      </c>
      <c r="F542" s="9" t="n"/>
      <c r="G542" s="9" t="n"/>
      <c r="H542" s="9" t="n">
        <v>0</v>
      </c>
      <c r="I542" s="9" t="n">
        <v>0</v>
      </c>
      <c r="J542" s="9" t="n">
        <v>0</v>
      </c>
      <c r="K542" s="9" t="n">
        <v>0</v>
      </c>
      <c r="L542" s="9" t="n">
        <v>0</v>
      </c>
      <c r="M542" s="9" t="n">
        <v>0</v>
      </c>
      <c r="N542" s="9" t="n">
        <v>0</v>
      </c>
      <c r="O542" s="9" t="n">
        <v>0</v>
      </c>
      <c r="P542" s="9" t="n">
        <v>8</v>
      </c>
      <c r="Q542" s="9" t="n">
        <v>8</v>
      </c>
      <c r="R542" s="9" t="n">
        <v>8</v>
      </c>
      <c r="S542" s="9" t="n">
        <v>8</v>
      </c>
      <c r="T542" s="9" t="n">
        <v>0</v>
      </c>
      <c r="U542" s="9" t="n">
        <v>0</v>
      </c>
      <c r="V542" s="9" t="n">
        <v>8</v>
      </c>
      <c r="W542" s="9" t="n">
        <v>8</v>
      </c>
      <c r="X542" s="9" t="n">
        <v>8</v>
      </c>
      <c r="Y542" s="9" t="n">
        <v>8</v>
      </c>
      <c r="Z542" s="9" t="n">
        <v>8</v>
      </c>
      <c r="AA542" s="9" t="n">
        <v>0</v>
      </c>
      <c r="AB542" s="9" t="n">
        <v>0</v>
      </c>
      <c r="AC542" s="9" t="n">
        <v>8</v>
      </c>
      <c r="AD542" s="9" t="n">
        <v>8</v>
      </c>
      <c r="AE542" s="9" t="n">
        <v>8</v>
      </c>
      <c r="AF542" s="9" t="n">
        <v>8</v>
      </c>
      <c r="AG542" s="9" t="n">
        <v>8</v>
      </c>
      <c r="AH542" s="9" t="n">
        <v>0</v>
      </c>
      <c r="AI542" s="9" t="n">
        <v>0</v>
      </c>
      <c r="AJ542" s="9" t="n">
        <v>8</v>
      </c>
      <c r="AK542" s="9" t="n">
        <v>8</v>
      </c>
      <c r="AL542" s="9" t="n">
        <v>8</v>
      </c>
      <c r="AM542" s="9">
        <f>COUNT(IF(SUM(H539)&gt;0,1,"FALSE"),IF(SUM(I539)&gt;0,1,"FALSE"),IF(SUM(J539)&gt;0,1,"FALSE"),IF(SUM(K539)&gt;0,1,"FALSE"),IF(SUM(L539)&gt;0,1,"FALSE"),IF(SUM(M539)&gt;0,1,"FALSE"),IF(SUM(N539)&gt;0,1,"FALSE"),IF(SUM(O539)&gt;0,1,"FALSE"),IF(SUM(P539)&gt;0,1,"FALSE"),IF(SUM(Q539)&gt;0,1,"FALSE"),IF(SUM(R539)&gt;0,1,"FALSE"),IF(SUM(S539)&gt;0,1,"FALSE"),IF(SUM(T539)&gt;0,1,"FALSE"),IF(SUM(U539)&gt;0,1,"FALSE"),IF(SUM(V539)&gt;0,1,"FALSE"),IF(SUM(W539)&gt;0,1,"FALSE"),IF(SUM(X539)&gt;0,1,"FALSE"),IF(SUM(Y539)&gt;0,1,"FALSE"),IF(SUM(Z539)&gt;0,1,"FALSE"),IF(SUM(AA539)&gt;0,1,"FALSE"),IF(SUM(AB539)&gt;0,1,"FALSE"),IF(SUM(AC539)&gt;0,1,"FALSE"),IF(SUM(AD539)&gt;0,1,"FALSE"),IF(SUM(AE539)&gt;0,1,"FALSE"),IF(SUM(AF540,AF539)&gt;0,1,"FALSE"),IF(SUM(AG539,AG540)&gt;0,1,"FALSE"),IF(SUM(AH539)&gt;0,1,"FALSE"),IF(SUM(AI539)&gt;0,1,"FALSE"),IF(SUM(AJ539)&gt;0,1,"FALSE"),IF(SUM(AK539)&gt;0,1,"FALSE"),IF(SUM(AL541,AL539)&gt;0,1,"FALSE"))</f>
        <v/>
      </c>
      <c r="AN542" s="9" t="n"/>
      <c r="AO542" s="9">
        <f>MAX(AO539:AO541)</f>
        <v/>
      </c>
      <c r="AP542" s="9">
        <f>MAX(AP539:AP541)</f>
        <v/>
      </c>
      <c r="AQ542" s="9">
        <f>MAX(AQ539:AQ541)</f>
        <v/>
      </c>
      <c r="AR542" s="9">
        <f>MAX(AR539:AR541)</f>
        <v/>
      </c>
      <c r="AS542" s="9">
        <f>SUM(AS539:AS541)</f>
        <v/>
      </c>
      <c r="AT542" s="9">
        <f>SUM(AT539:AT541)</f>
        <v/>
      </c>
      <c r="AU542" s="9">
        <f>SUM(AU539:AU541)</f>
        <v/>
      </c>
      <c r="AV542" s="9">
        <f>SUM(AV539:AV541)</f>
        <v/>
      </c>
      <c r="AW542" s="9">
        <f>SUM(AW539:AW541)</f>
        <v/>
      </c>
    </row>
    <row r="543">
      <c r="A543" t="n">
        <v>537</v>
      </c>
      <c r="B543" t="inlineStr">
        <is>
          <t>Капустин Владимир Александрович</t>
        </is>
      </c>
      <c r="C543" t="inlineStr">
        <is>
          <t>Служба механика</t>
        </is>
      </c>
      <c r="D543" t="inlineStr">
        <is>
          <t>Водитель автомобиля</t>
        </is>
      </c>
      <c r="E543" t="inlineStr">
        <is>
          <t>Общехозяйственный</t>
        </is>
      </c>
      <c r="F543" t="inlineStr">
        <is>
          <t>День</t>
        </is>
      </c>
      <c r="H543" t="inlineStr">
        <is>
          <t>Б</t>
        </is>
      </c>
      <c r="I543" t="inlineStr">
        <is>
          <t>Б</t>
        </is>
      </c>
      <c r="J543" t="inlineStr">
        <is>
          <t>Б</t>
        </is>
      </c>
      <c r="K543" t="inlineStr">
        <is>
          <t>Б</t>
        </is>
      </c>
      <c r="L543" t="inlineStr">
        <is>
          <t>В</t>
        </is>
      </c>
      <c r="M543" t="inlineStr">
        <is>
          <t>В</t>
        </is>
      </c>
      <c r="N543" t="inlineStr">
        <is>
          <t>В</t>
        </is>
      </c>
      <c r="O543" t="inlineStr">
        <is>
          <t>В</t>
        </is>
      </c>
      <c r="R543" t="n">
        <v>0.18333</v>
      </c>
      <c r="T543" t="inlineStr">
        <is>
          <t>В</t>
        </is>
      </c>
      <c r="U543" t="inlineStr">
        <is>
          <t>В</t>
        </is>
      </c>
      <c r="V543" t="n">
        <v>8</v>
      </c>
      <c r="W543" t="n">
        <v>8</v>
      </c>
      <c r="X543" t="n">
        <v>8</v>
      </c>
      <c r="Y543" t="n">
        <v>8</v>
      </c>
      <c r="Z543" t="n">
        <v>8</v>
      </c>
      <c r="AA543" t="inlineStr">
        <is>
          <t>В</t>
        </is>
      </c>
      <c r="AB543" t="inlineStr">
        <is>
          <t>В</t>
        </is>
      </c>
      <c r="AC543" t="n">
        <v>8</v>
      </c>
      <c r="AD543" t="n">
        <v>8</v>
      </c>
      <c r="AE543" t="n">
        <v>8</v>
      </c>
      <c r="AF543" t="n">
        <v>8</v>
      </c>
      <c r="AG543" t="n">
        <v>8</v>
      </c>
      <c r="AH543" t="inlineStr">
        <is>
          <t>В</t>
        </is>
      </c>
      <c r="AI543" t="inlineStr">
        <is>
          <t>В</t>
        </is>
      </c>
      <c r="AJ543" t="n">
        <v>8</v>
      </c>
      <c r="AK543" t="n">
        <v>8</v>
      </c>
      <c r="AL543" t="n">
        <v>8</v>
      </c>
      <c r="AM543" s="9">
        <f>COUNT(H543:AL543)</f>
        <v/>
      </c>
      <c r="AO543" s="9">
        <f>COUNTIF(H543:AL543,"О")</f>
        <v/>
      </c>
      <c r="AP543" s="9">
        <f>COUNTIF(H543:AL543,"От")</f>
        <v/>
      </c>
      <c r="AQ543" s="9">
        <f>COUNTIF(H543:AL543,"Б")</f>
        <v/>
      </c>
      <c r="AR543" s="9">
        <f>COUNTIF(H543:AL543,"Н")</f>
        <v/>
      </c>
      <c r="AT543" s="9">
        <f>SUM(H543:AL543)</f>
        <v/>
      </c>
      <c r="AV543" s="9">
        <f>SUM(H543,I543,J543,K543,L543,M543,N543,O543,T543,U543,AA543,AB543,AH543,AI543)</f>
        <v/>
      </c>
    </row>
    <row r="544" ht="15.75" customHeight="1" s="1">
      <c r="A544" t="n">
        <v>538</v>
      </c>
      <c r="B544" t="inlineStr">
        <is>
          <t>Капустин Владимир Александрович</t>
        </is>
      </c>
      <c r="C544" t="inlineStr">
        <is>
          <t>Служба механика</t>
        </is>
      </c>
      <c r="D544" t="inlineStr">
        <is>
          <t>Водитель автомобиля</t>
        </is>
      </c>
      <c r="E544" t="inlineStr">
        <is>
          <t>Контракт № 592 - ООО Восток-М</t>
        </is>
      </c>
      <c r="F544" t="inlineStr">
        <is>
          <t>День</t>
        </is>
      </c>
      <c r="R544" s="11" t="n">
        <v>7.81667</v>
      </c>
      <c r="AM544" s="9">
        <f>COUNT(H544:AL544)</f>
        <v/>
      </c>
      <c r="AT544" s="9">
        <f>SUM(H544:AL544)</f>
        <v/>
      </c>
      <c r="AV544" s="9">
        <f>SUM(H544,I544,J544,K544,L544,M544,N544,O544,T544,U544,AA544,AB544,AH544,AI544)</f>
        <v/>
      </c>
    </row>
    <row r="545" ht="15.75" customHeight="1" s="1">
      <c r="A545" t="n">
        <v>539</v>
      </c>
      <c r="B545" t="inlineStr">
        <is>
          <t>Капустин Владимир Александрович</t>
        </is>
      </c>
      <c r="C545" t="inlineStr">
        <is>
          <t>Служба механика</t>
        </is>
      </c>
      <c r="D545" t="inlineStr">
        <is>
          <t>Водитель автомобиля</t>
        </is>
      </c>
      <c r="E545" t="inlineStr">
        <is>
          <t>Контракт № 621 - Томскавтодор</t>
        </is>
      </c>
      <c r="F545" t="inlineStr">
        <is>
          <t>День</t>
        </is>
      </c>
      <c r="S545" s="11" t="n">
        <v>8</v>
      </c>
      <c r="AM545" s="9">
        <f>COUNT(H545:AL545)</f>
        <v/>
      </c>
      <c r="AT545" s="9">
        <f>SUM(H545:AL545)</f>
        <v/>
      </c>
      <c r="AV545" s="9">
        <f>SUM(H545,I545,J545,K545,L545,M545,N545,O545,T545,U545,AA545,AB545,AH545,AI545)</f>
        <v/>
      </c>
    </row>
    <row r="546" ht="15.75" customHeight="1" s="1">
      <c r="A546" t="n">
        <v>540</v>
      </c>
      <c r="B546" t="inlineStr">
        <is>
          <t>Капустин Владимир Александрович</t>
        </is>
      </c>
      <c r="C546" t="inlineStr">
        <is>
          <t>Служба механика</t>
        </is>
      </c>
      <c r="D546" t="inlineStr">
        <is>
          <t>Водитель автомобиля</t>
        </is>
      </c>
      <c r="E546" t="inlineStr">
        <is>
          <t>Контракт № 512 - ГКУ НСО ТУАД</t>
        </is>
      </c>
      <c r="F546" t="inlineStr">
        <is>
          <t>День</t>
        </is>
      </c>
      <c r="L546" s="11" t="n">
        <v>5</v>
      </c>
      <c r="AM546" s="9">
        <f>COUNT(H546:AL546)</f>
        <v/>
      </c>
      <c r="AT546" s="9">
        <f>SUM(H546:AL546)</f>
        <v/>
      </c>
      <c r="AV546" s="9">
        <f>SUM(H546,I546,J546,K546,L546,M546,N546,O546,T546,U546,AA546,AB546,AH546,AI546)</f>
        <v/>
      </c>
    </row>
    <row r="547" ht="15.75" customHeight="1" s="1">
      <c r="A547" t="n">
        <v>541</v>
      </c>
      <c r="B547" t="inlineStr">
        <is>
          <t>Капустин Владимир Александрович</t>
        </is>
      </c>
      <c r="C547" t="inlineStr">
        <is>
          <t>Служба механика</t>
        </is>
      </c>
      <c r="D547" t="inlineStr">
        <is>
          <t>Водитель автомобиля</t>
        </is>
      </c>
      <c r="E547" t="inlineStr">
        <is>
          <t>Контракт № 592 - ООО Восток-М</t>
        </is>
      </c>
      <c r="F547" t="inlineStr">
        <is>
          <t>День</t>
        </is>
      </c>
      <c r="G547" t="inlineStr">
        <is>
          <t>К-ка</t>
        </is>
      </c>
      <c r="P547" s="11" t="n">
        <v>8</v>
      </c>
      <c r="Q547" s="11" t="n">
        <v>8</v>
      </c>
      <c r="AM547" s="9">
        <f>SUM(H547:AL547)/8</f>
        <v/>
      </c>
      <c r="AS547" s="9">
        <f>COUNTIF(H547:AL547,"В")+SUM(H547:AL547)/8</f>
        <v/>
      </c>
      <c r="AT547" s="9">
        <f>SUM(H547:AL547)</f>
        <v/>
      </c>
    </row>
    <row r="548">
      <c r="A548" s="9" t="n">
        <v>542</v>
      </c>
      <c r="B548" s="9" t="inlineStr">
        <is>
          <t>Капустин Владимир Александрович</t>
        </is>
      </c>
      <c r="C548" s="9" t="inlineStr">
        <is>
          <t>Служба механика</t>
        </is>
      </c>
      <c r="D548" s="9" t="inlineStr">
        <is>
          <t>Водитель автомобиля</t>
        </is>
      </c>
      <c r="E548" s="9" t="inlineStr">
        <is>
          <t>ИТОГО:</t>
        </is>
      </c>
      <c r="F548" s="9" t="n"/>
      <c r="G548" s="9" t="n"/>
      <c r="H548" s="9" t="n">
        <v>0</v>
      </c>
      <c r="I548" s="9" t="n">
        <v>0</v>
      </c>
      <c r="J548" s="9" t="n">
        <v>0</v>
      </c>
      <c r="K548" s="9" t="n">
        <v>0</v>
      </c>
      <c r="L548" s="9" t="n">
        <v>5</v>
      </c>
      <c r="M548" s="9" t="n">
        <v>0</v>
      </c>
      <c r="N548" s="9" t="n">
        <v>0</v>
      </c>
      <c r="O548" s="9" t="n">
        <v>0</v>
      </c>
      <c r="P548" s="9" t="n">
        <v>8</v>
      </c>
      <c r="Q548" s="9" t="n">
        <v>8</v>
      </c>
      <c r="R548" s="9" t="n">
        <v>8</v>
      </c>
      <c r="S548" s="9" t="n">
        <v>8</v>
      </c>
      <c r="T548" s="9" t="n">
        <v>0</v>
      </c>
      <c r="U548" s="9" t="n">
        <v>0</v>
      </c>
      <c r="V548" s="9" t="n">
        <v>8</v>
      </c>
      <c r="W548" s="9" t="n">
        <v>8</v>
      </c>
      <c r="X548" s="9" t="n">
        <v>8</v>
      </c>
      <c r="Y548" s="9" t="n">
        <v>8</v>
      </c>
      <c r="Z548" s="9" t="n">
        <v>8</v>
      </c>
      <c r="AA548" s="9" t="n">
        <v>0</v>
      </c>
      <c r="AB548" s="9" t="n">
        <v>0</v>
      </c>
      <c r="AC548" s="9" t="n">
        <v>8</v>
      </c>
      <c r="AD548" s="9" t="n">
        <v>8</v>
      </c>
      <c r="AE548" s="9" t="n">
        <v>8</v>
      </c>
      <c r="AF548" s="9" t="n">
        <v>8</v>
      </c>
      <c r="AG548" s="9" t="n">
        <v>8</v>
      </c>
      <c r="AH548" s="9" t="n">
        <v>0</v>
      </c>
      <c r="AI548" s="9" t="n">
        <v>0</v>
      </c>
      <c r="AJ548" s="9" t="n">
        <v>8</v>
      </c>
      <c r="AK548" s="9" t="n">
        <v>8</v>
      </c>
      <c r="AL548" s="9" t="n">
        <v>8</v>
      </c>
      <c r="AM548" s="9">
        <f>COUNT(IF(SUM(H543)&gt;0,1,"FALSE"),IF(SUM(I543)&gt;0,1,"FALSE"),IF(SUM(J543)&gt;0,1,"FALSE"),IF(SUM(K543)&gt;0,1,"FALSE"),IF(SUM(L546,L543)&gt;0,1,"FALSE"),IF(SUM(M543)&gt;0,1,"FALSE"),IF(SUM(N543)&gt;0,1,"FALSE"),IF(SUM(O543)&gt;0,1,"FALSE"),IF(SUM(R544,R543)&gt;0,1,"FALSE"),IF(SUM(S545,S543)&gt;0,1,"FALSE"),IF(SUM(T543)&gt;0,1,"FALSE"),IF(SUM(U543)&gt;0,1,"FALSE"),IF(SUM(V543)&gt;0,1,"FALSE"),IF(SUM(W543)&gt;0,1,"FALSE"),IF(SUM(X543)&gt;0,1,"FALSE"),IF(SUM(Y543)&gt;0,1,"FALSE"),IF(SUM(Z543)&gt;0,1,"FALSE"),IF(SUM(AA543)&gt;0,1,"FALSE"),IF(SUM(AB543)&gt;0,1,"FALSE"),IF(SUM(AC543)&gt;0,1,"FALSE"),IF(SUM(AD543)&gt;0,1,"FALSE"),IF(SUM(AE543)&gt;0,1,"FALSE"),IF(SUM(AF543)&gt;0,1,"FALSE"),IF(SUM(AG543)&gt;0,1,"FALSE"),IF(SUM(AH543)&gt;0,1,"FALSE"),IF(SUM(AI543)&gt;0,1,"FALSE"),IF(SUM(AJ543)&gt;0,1,"FALSE"),IF(SUM(AK543)&gt;0,1,"FALSE"),IF(SUM(AL543)&gt;0,1,"FALSE"),IF(SUM(P547)&gt;0,1,"FALSE"),IF(SUM(Q547)&gt;0,1,"FALSE"))</f>
        <v/>
      </c>
      <c r="AN548" s="9" t="n"/>
      <c r="AO548" s="9">
        <f>MAX(AO543:AO547)</f>
        <v/>
      </c>
      <c r="AP548" s="9">
        <f>MAX(AP543:AP547)</f>
        <v/>
      </c>
      <c r="AQ548" s="9">
        <f>MAX(AQ543:AQ547)</f>
        <v/>
      </c>
      <c r="AR548" s="9">
        <f>MAX(AR543:AR547)</f>
        <v/>
      </c>
      <c r="AS548" s="9">
        <f>SUM(AS543:AS547)</f>
        <v/>
      </c>
      <c r="AT548" s="9">
        <f>SUM(AT543:AT547)</f>
        <v/>
      </c>
      <c r="AU548" s="9">
        <f>SUM(AU543:AU547)</f>
        <v/>
      </c>
      <c r="AV548" s="9">
        <f>SUM(AV543:AV547)</f>
        <v/>
      </c>
      <c r="AW548" s="9">
        <f>SUM(AW543:AW547)</f>
        <v/>
      </c>
    </row>
    <row r="549">
      <c r="A549" t="n">
        <v>543</v>
      </c>
      <c r="B549" t="inlineStr">
        <is>
          <t>Яворский Игорь Сергеевич</t>
        </is>
      </c>
      <c r="C549" t="inlineStr">
        <is>
          <t>Служба энергетика</t>
        </is>
      </c>
      <c r="D549" t="inlineStr">
        <is>
          <t>Главный энергетик</t>
        </is>
      </c>
      <c r="E549" t="inlineStr">
        <is>
          <t>Общехозяйственный</t>
        </is>
      </c>
      <c r="F549" t="inlineStr">
        <is>
          <t>День</t>
        </is>
      </c>
      <c r="H549" t="inlineStr">
        <is>
          <t>В</t>
        </is>
      </c>
      <c r="I549" t="inlineStr">
        <is>
          <t>В</t>
        </is>
      </c>
      <c r="J549" t="inlineStr">
        <is>
          <t>В</t>
        </is>
      </c>
      <c r="K549" t="inlineStr">
        <is>
          <t>В</t>
        </is>
      </c>
      <c r="L549" t="inlineStr">
        <is>
          <t>В</t>
        </is>
      </c>
      <c r="M549" t="inlineStr">
        <is>
          <t>В</t>
        </is>
      </c>
      <c r="N549" t="inlineStr">
        <is>
          <t>В</t>
        </is>
      </c>
      <c r="O549" t="inlineStr">
        <is>
          <t>В</t>
        </is>
      </c>
      <c r="T549" t="inlineStr">
        <is>
          <t>В</t>
        </is>
      </c>
      <c r="U549" t="inlineStr">
        <is>
          <t>В</t>
        </is>
      </c>
      <c r="AA549" t="inlineStr">
        <is>
          <t>В</t>
        </is>
      </c>
      <c r="AB549" t="inlineStr">
        <is>
          <t>В</t>
        </is>
      </c>
      <c r="AE549" t="n">
        <v>3.36667</v>
      </c>
      <c r="AF549" t="n">
        <v>8</v>
      </c>
      <c r="AG549" t="n">
        <v>8</v>
      </c>
      <c r="AH549" t="inlineStr">
        <is>
          <t>В</t>
        </is>
      </c>
      <c r="AI549" t="inlineStr">
        <is>
          <t>В</t>
        </is>
      </c>
      <c r="AJ549" t="n">
        <v>0.58333</v>
      </c>
      <c r="AL549" t="n">
        <v>7.13333</v>
      </c>
      <c r="AM549" s="9">
        <f>COUNT(H549:AL549)</f>
        <v/>
      </c>
      <c r="AO549" s="9">
        <f>COUNTIF(H549:AL549,"О")</f>
        <v/>
      </c>
      <c r="AP549" s="9">
        <f>COUNTIF(H549:AL549,"От")</f>
        <v/>
      </c>
      <c r="AQ549" s="9">
        <f>COUNTIF(H549:AL549,"Б")</f>
        <v/>
      </c>
      <c r="AR549" s="9">
        <f>COUNTIF(H549:AL549,"Н")</f>
        <v/>
      </c>
      <c r="AT549" s="9">
        <f>SUM(H549:AL549)</f>
        <v/>
      </c>
      <c r="AV549" s="9">
        <f>SUM(H549,I549,J549,K549,L549,M549,N549,O549,T549,U549,AA549,AB549,AH549,AI549)</f>
        <v/>
      </c>
    </row>
    <row r="550" ht="15.75" customHeight="1" s="1">
      <c r="A550" t="n">
        <v>544</v>
      </c>
      <c r="B550" t="inlineStr">
        <is>
          <t>Яворский Игорь Сергеевич</t>
        </is>
      </c>
      <c r="C550" t="inlineStr">
        <is>
          <t>Служба энергетика</t>
        </is>
      </c>
      <c r="D550" t="inlineStr">
        <is>
          <t>Главный энергетик</t>
        </is>
      </c>
      <c r="E550" t="inlineStr">
        <is>
          <t>Контракт № 592 - ООО Восток-М</t>
        </is>
      </c>
      <c r="F550" t="inlineStr">
        <is>
          <t>День</t>
        </is>
      </c>
      <c r="P550" s="11" t="n">
        <v>1.75953</v>
      </c>
      <c r="Q550" s="11" t="n">
        <v>8</v>
      </c>
      <c r="R550" s="11" t="n">
        <v>1.96682</v>
      </c>
      <c r="S550" s="11" t="n">
        <v>3.97774</v>
      </c>
      <c r="V550" s="11" t="n">
        <v>4</v>
      </c>
      <c r="W550" s="11" t="n">
        <v>7.42222</v>
      </c>
      <c r="X550" s="11" t="n">
        <v>8</v>
      </c>
      <c r="Y550" s="11" t="n">
        <v>6.35009</v>
      </c>
      <c r="Z550" s="11" t="n">
        <v>6.28293</v>
      </c>
      <c r="AE550" s="11" t="n">
        <v>0.66667</v>
      </c>
      <c r="AM550" s="9">
        <f>COUNT(H550:AL550)</f>
        <v/>
      </c>
      <c r="AT550" s="9">
        <f>SUM(H550:AL550)</f>
        <v/>
      </c>
      <c r="AV550" s="9">
        <f>SUM(H550,I550,J550,K550,L550,M550,N550,O550,T550,U550,AA550,AB550,AH550,AI550)</f>
        <v/>
      </c>
    </row>
    <row r="551" ht="15.75" customHeight="1" s="1">
      <c r="A551" t="n">
        <v>545</v>
      </c>
      <c r="B551" t="inlineStr">
        <is>
          <t>Яворский Игорь Сергеевич</t>
        </is>
      </c>
      <c r="C551" t="inlineStr">
        <is>
          <t>Служба энергетика</t>
        </is>
      </c>
      <c r="D551" t="inlineStr">
        <is>
          <t>Главный энергетик</t>
        </is>
      </c>
      <c r="E551" t="inlineStr">
        <is>
          <t>Контракт № 511 - ГКУ НСО ТУАД</t>
        </is>
      </c>
      <c r="F551" t="inlineStr">
        <is>
          <t>День</t>
        </is>
      </c>
      <c r="P551" s="11" t="n">
        <v>6.24047</v>
      </c>
      <c r="R551" s="11" t="n">
        <v>3.58371</v>
      </c>
      <c r="S551" s="11" t="n">
        <v>0.04453</v>
      </c>
      <c r="Y551" s="11" t="n">
        <v>1.64991</v>
      </c>
      <c r="Z551" s="11" t="n">
        <v>0.92358</v>
      </c>
      <c r="AM551" s="9">
        <f>COUNT(H551:AL551)</f>
        <v/>
      </c>
      <c r="AT551" s="9">
        <f>SUM(H551:AL551)</f>
        <v/>
      </c>
      <c r="AV551" s="9">
        <f>SUM(H551,I551,J551,K551,L551,M551,N551,O551,T551,U551,AA551,AB551,AH551,AI551)</f>
        <v/>
      </c>
    </row>
    <row r="552" ht="15.75" customHeight="1" s="1">
      <c r="A552" t="n">
        <v>546</v>
      </c>
      <c r="B552" t="inlineStr">
        <is>
          <t>Яворский Игорь Сергеевич</t>
        </is>
      </c>
      <c r="C552" t="inlineStr">
        <is>
          <t>Служба энергетика</t>
        </is>
      </c>
      <c r="D552" t="inlineStr">
        <is>
          <t>Главный энергетик</t>
        </is>
      </c>
      <c r="E552" t="inlineStr">
        <is>
          <t>Контракт № 513 - ГКУ НСО ТУАД</t>
        </is>
      </c>
      <c r="F552" t="inlineStr">
        <is>
          <t>День</t>
        </is>
      </c>
      <c r="R552" s="11" t="n">
        <v>0.56712</v>
      </c>
      <c r="S552" s="11" t="n">
        <v>3.97774</v>
      </c>
      <c r="V552" s="11" t="n">
        <v>4</v>
      </c>
      <c r="W552" s="11" t="n">
        <v>0.57778</v>
      </c>
      <c r="AM552" s="9">
        <f>COUNT(H552:AL552)</f>
        <v/>
      </c>
      <c r="AT552" s="9">
        <f>SUM(H552:AL552)</f>
        <v/>
      </c>
      <c r="AV552" s="9">
        <f>SUM(H552,I552,J552,K552,L552,M552,N552,O552,T552,U552,AA552,AB552,AH552,AI552)</f>
        <v/>
      </c>
    </row>
    <row r="553" ht="15.75" customHeight="1" s="1">
      <c r="A553" t="n">
        <v>547</v>
      </c>
      <c r="B553" t="inlineStr">
        <is>
          <t>Яворский Игорь Сергеевич</t>
        </is>
      </c>
      <c r="C553" t="inlineStr">
        <is>
          <t>Служба энергетика</t>
        </is>
      </c>
      <c r="D553" t="inlineStr">
        <is>
          <t>Главный энергетик</t>
        </is>
      </c>
      <c r="E553" t="inlineStr">
        <is>
          <t>Контракт № 512 - ГКУ НСО ТУАД</t>
        </is>
      </c>
      <c r="F553" t="inlineStr">
        <is>
          <t>День</t>
        </is>
      </c>
      <c r="R553" s="11" t="n">
        <v>1.88235</v>
      </c>
      <c r="AM553" s="9">
        <f>COUNT(H553:AL553)</f>
        <v/>
      </c>
      <c r="AT553" s="9">
        <f>SUM(H553:AL553)</f>
        <v/>
      </c>
      <c r="AV553" s="9">
        <f>SUM(H553,I553,J553,K553,L553,M553,N553,O553,T553,U553,AA553,AB553,AH553,AI553)</f>
        <v/>
      </c>
    </row>
    <row r="554" ht="15.75" customHeight="1" s="1">
      <c r="A554" t="n">
        <v>548</v>
      </c>
      <c r="B554" t="inlineStr">
        <is>
          <t>Яворский Игорь Сергеевич</t>
        </is>
      </c>
      <c r="C554" t="inlineStr">
        <is>
          <t>Служба энергетика</t>
        </is>
      </c>
      <c r="D554" t="inlineStr">
        <is>
          <t>Главный энергетик</t>
        </is>
      </c>
      <c r="E554" t="inlineStr">
        <is>
          <t>Контракт № 630 - ГКУ НСО ТУАД</t>
        </is>
      </c>
      <c r="F554" t="inlineStr">
        <is>
          <t>День</t>
        </is>
      </c>
      <c r="Z554" s="11" t="n">
        <v>0.7935</v>
      </c>
      <c r="AE554" s="11" t="n">
        <v>1.73333</v>
      </c>
      <c r="AJ554" s="11" t="n">
        <v>4.43333</v>
      </c>
      <c r="AM554" s="9">
        <f>COUNT(H554:AL554)</f>
        <v/>
      </c>
      <c r="AT554" s="9">
        <f>SUM(H554:AL554)</f>
        <v/>
      </c>
      <c r="AV554" s="9">
        <f>SUM(H554,I554,J554,K554,L554,M554,N554,O554,T554,U554,AA554,AB554,AH554,AI554)</f>
        <v/>
      </c>
    </row>
    <row r="555" ht="15.75" customHeight="1" s="1">
      <c r="A555" t="n">
        <v>549</v>
      </c>
      <c r="B555" t="inlineStr">
        <is>
          <t>Яворский Игорь Сергеевич</t>
        </is>
      </c>
      <c r="C555" t="inlineStr">
        <is>
          <t>Служба энергетика</t>
        </is>
      </c>
      <c r="D555" t="inlineStr">
        <is>
          <t>Главный энергетик</t>
        </is>
      </c>
      <c r="E555" t="inlineStr">
        <is>
          <t>Контракт № 631 - ГКУ НСО ТУАД</t>
        </is>
      </c>
      <c r="F555" t="inlineStr">
        <is>
          <t>День</t>
        </is>
      </c>
      <c r="AE555" s="11" t="n">
        <v>2.23333</v>
      </c>
      <c r="AJ555" s="11" t="n">
        <v>2.98333</v>
      </c>
      <c r="AK555" s="11" t="n">
        <v>8</v>
      </c>
      <c r="AL555" s="11" t="n">
        <v>0.8666700000000001</v>
      </c>
      <c r="AM555" s="9">
        <f>COUNT(H555:AL555)</f>
        <v/>
      </c>
      <c r="AT555" s="9">
        <f>SUM(H555:AL555)</f>
        <v/>
      </c>
      <c r="AV555" s="9">
        <f>SUM(H555,I555,J555,K555,L555,M555,N555,O555,T555,U555,AA555,AB555,AH555,AI555)</f>
        <v/>
      </c>
    </row>
    <row r="556" ht="15.75" customHeight="1" s="1">
      <c r="A556" t="n">
        <v>550</v>
      </c>
      <c r="B556" t="inlineStr">
        <is>
          <t>Яворский Игорь Сергеевич</t>
        </is>
      </c>
      <c r="C556" t="inlineStr">
        <is>
          <t>Служба энергетика</t>
        </is>
      </c>
      <c r="D556" t="inlineStr">
        <is>
          <t>Главный энергетик</t>
        </is>
      </c>
      <c r="E556" t="inlineStr">
        <is>
          <t>Контракт № 585 - ФКУ Сибуправтодор</t>
        </is>
      </c>
      <c r="F556" t="inlineStr">
        <is>
          <t>День</t>
        </is>
      </c>
      <c r="G556" t="inlineStr">
        <is>
          <t>К-ка</t>
        </is>
      </c>
      <c r="AC556" s="11" t="n">
        <v>8</v>
      </c>
      <c r="AD556" s="11" t="n">
        <v>8</v>
      </c>
      <c r="AM556" s="9">
        <f>SUM(H556:AL556)/8</f>
        <v/>
      </c>
      <c r="AS556" s="9">
        <f>COUNTIF(H556:AL556,"В")+SUM(H556:AL556)/8</f>
        <v/>
      </c>
      <c r="AT556" s="9">
        <f>SUM(H556:AL556)</f>
        <v/>
      </c>
    </row>
    <row r="557">
      <c r="A557" s="9" t="n">
        <v>551</v>
      </c>
      <c r="B557" s="9" t="inlineStr">
        <is>
          <t>Яворский Игорь Сергеевич</t>
        </is>
      </c>
      <c r="C557" s="9" t="inlineStr">
        <is>
          <t>Служба энергетика</t>
        </is>
      </c>
      <c r="D557" s="9" t="inlineStr">
        <is>
          <t>Главный энергетик</t>
        </is>
      </c>
      <c r="E557" s="9" t="inlineStr">
        <is>
          <t>ИТОГО:</t>
        </is>
      </c>
      <c r="F557" s="9" t="n"/>
      <c r="G557" s="9" t="n"/>
      <c r="H557" s="9" t="n">
        <v>0</v>
      </c>
      <c r="I557" s="9" t="n">
        <v>0</v>
      </c>
      <c r="J557" s="9" t="n">
        <v>0</v>
      </c>
      <c r="K557" s="9" t="n">
        <v>0</v>
      </c>
      <c r="L557" s="9" t="n">
        <v>0</v>
      </c>
      <c r="M557" s="9" t="n">
        <v>0</v>
      </c>
      <c r="N557" s="9" t="n">
        <v>0</v>
      </c>
      <c r="O557" s="9" t="n">
        <v>0</v>
      </c>
      <c r="P557" s="9" t="n">
        <v>8</v>
      </c>
      <c r="Q557" s="9" t="n">
        <v>8</v>
      </c>
      <c r="R557" s="9" t="n">
        <v>8</v>
      </c>
      <c r="S557" s="9" t="n">
        <v>8</v>
      </c>
      <c r="T557" s="9" t="n">
        <v>0</v>
      </c>
      <c r="U557" s="9" t="n">
        <v>0</v>
      </c>
      <c r="V557" s="9" t="n">
        <v>8</v>
      </c>
      <c r="W557" s="9" t="n">
        <v>8</v>
      </c>
      <c r="X557" s="9" t="n">
        <v>8</v>
      </c>
      <c r="Y557" s="9" t="n">
        <v>8</v>
      </c>
      <c r="Z557" s="9" t="n">
        <v>8</v>
      </c>
      <c r="AA557" s="9" t="n">
        <v>0</v>
      </c>
      <c r="AB557" s="9" t="n">
        <v>0</v>
      </c>
      <c r="AC557" s="9" t="n">
        <v>8</v>
      </c>
      <c r="AD557" s="9" t="n">
        <v>8</v>
      </c>
      <c r="AE557" s="9" t="n">
        <v>8</v>
      </c>
      <c r="AF557" s="9" t="n">
        <v>8</v>
      </c>
      <c r="AG557" s="9" t="n">
        <v>8</v>
      </c>
      <c r="AH557" s="9" t="n">
        <v>0</v>
      </c>
      <c r="AI557" s="9" t="n">
        <v>0</v>
      </c>
      <c r="AJ557" s="9" t="n">
        <v>8</v>
      </c>
      <c r="AK557" s="9" t="n">
        <v>8</v>
      </c>
      <c r="AL557" s="9" t="n">
        <v>8</v>
      </c>
      <c r="AM557" s="9">
        <f>COUNT(IF(SUM(H549)&gt;0,1,"FALSE"),IF(SUM(I549)&gt;0,1,"FALSE"),IF(SUM(J549)&gt;0,1,"FALSE"),IF(SUM(K549)&gt;0,1,"FALSE"),IF(SUM(L549)&gt;0,1,"FALSE"),IF(SUM(M549)&gt;0,1,"FALSE"),IF(SUM(N549)&gt;0,1,"FALSE"),IF(SUM(O549)&gt;0,1,"FALSE"),IF(SUM(P551,P549,P550)&gt;0,1,"FALSE"),IF(SUM(Q550,Q549)&gt;0,1,"FALSE"),IF(SUM(R551,R550,R552,R553,R549)&gt;0,1,"FALSE"),IF(SUM(S549,S551,S550,S552)&gt;0,1,"FALSE"),IF(SUM(T549,T550,T552)&gt;0,1,"FALSE"),IF(SUM(U549,U550,U552)&gt;0,1,"FALSE"),IF(SUM(V549,V552,V550)&gt;0,1,"FALSE"),IF(SUM(W552,W550,W549)&gt;0,1,"FALSE"),IF(SUM(X550,X549)&gt;0,1,"FALSE"),IF(SUM(Y551,Y550,Y549)&gt;0,1,"FALSE"),IF(SUM(Z551,Z550,Z549,Z554)&gt;0,1,"FALSE"),IF(SUM(AA549,AA550)&gt;0,1,"FALSE"),IF(SUM(AB550,AB549)&gt;0,1,"FALSE"),IF(SUM(AE554,AE550,AE555,AE549)&gt;0,1,"FALSE"),IF(SUM(AF549)&gt;0,1,"FALSE"),IF(SUM(AG549)&gt;0,1,"FALSE"),IF(SUM(AH549)&gt;0,1,"FALSE"),IF(SUM(AI549)&gt;0,1,"FALSE"),IF(SUM(AJ555,AJ549,AJ554)&gt;0,1,"FALSE"),IF(SUM(AK555,AK549)&gt;0,1,"FALSE"),IF(SUM(AL549,AL555)&gt;0,1,"FALSE"),IF(SUM(AC556)&gt;0,1,"FALSE"),IF(SUM(AD556)&gt;0,1,"FALSE"))</f>
        <v/>
      </c>
      <c r="AN557" s="9" t="n"/>
      <c r="AO557" s="9">
        <f>MAX(AO549:AO556)</f>
        <v/>
      </c>
      <c r="AP557" s="9">
        <f>MAX(AP549:AP556)</f>
        <v/>
      </c>
      <c r="AQ557" s="9">
        <f>MAX(AQ549:AQ556)</f>
        <v/>
      </c>
      <c r="AR557" s="9">
        <f>MAX(AR549:AR556)</f>
        <v/>
      </c>
      <c r="AS557" s="9">
        <f>SUM(AS549:AS556)</f>
        <v/>
      </c>
      <c r="AT557" s="9">
        <f>SUM(AT549:AT556)</f>
        <v/>
      </c>
      <c r="AU557" s="9">
        <f>SUM(AU549:AU556)</f>
        <v/>
      </c>
      <c r="AV557" s="9">
        <f>SUM(AV549:AV556)</f>
        <v/>
      </c>
      <c r="AW557" s="9">
        <f>SUM(AW549:AW556)</f>
        <v/>
      </c>
    </row>
    <row r="558">
      <c r="A558" t="n">
        <v>552</v>
      </c>
      <c r="B558" t="inlineStr">
        <is>
          <t>Большанин Сергей Андреевич</t>
        </is>
      </c>
      <c r="C558" t="inlineStr">
        <is>
          <t>Группа содержания</t>
        </is>
      </c>
      <c r="D558" t="inlineStr">
        <is>
          <t>Ведущий инженер</t>
        </is>
      </c>
      <c r="E558" t="inlineStr">
        <is>
          <t>Общехозяйственный</t>
        </is>
      </c>
      <c r="F558" t="inlineStr">
        <is>
          <t>День</t>
        </is>
      </c>
      <c r="AC558" t="n">
        <v>8</v>
      </c>
      <c r="AE558" t="n">
        <v>8</v>
      </c>
      <c r="AG558" t="n">
        <v>8</v>
      </c>
      <c r="AH558" t="inlineStr">
        <is>
          <t>В</t>
        </is>
      </c>
      <c r="AI558" t="inlineStr">
        <is>
          <t>В</t>
        </is>
      </c>
      <c r="AM558" s="9">
        <f>COUNT(H558:AL558)</f>
        <v/>
      </c>
      <c r="AO558" s="9">
        <f>COUNTIF(H558:AL558,"О")</f>
        <v/>
      </c>
      <c r="AP558" s="9">
        <f>COUNTIF(H558:AL558,"От")</f>
        <v/>
      </c>
      <c r="AQ558" s="9">
        <f>COUNTIF(H558:AL558,"Б")</f>
        <v/>
      </c>
      <c r="AR558" s="9">
        <f>COUNTIF(H558:AL558,"Н")</f>
        <v/>
      </c>
      <c r="AT558" s="9">
        <f>SUM(H558:AL558)</f>
        <v/>
      </c>
      <c r="AV558" s="9">
        <f>SUM(H558,I558,J558,K558,L558,M558,N558,O558,T558,U558,AA558,AB558,AH558,AI558)</f>
        <v/>
      </c>
    </row>
    <row r="559">
      <c r="A559" t="n">
        <v>553</v>
      </c>
      <c r="B559" t="inlineStr">
        <is>
          <t>Большанин Сергей Андреевич</t>
        </is>
      </c>
      <c r="C559" t="inlineStr">
        <is>
          <t>Группа содержания</t>
        </is>
      </c>
      <c r="D559" t="inlineStr">
        <is>
          <t>Ведущий инженер</t>
        </is>
      </c>
      <c r="E559" t="inlineStr">
        <is>
          <t>Контракт № 631 - ГКУ НСО ТУАД</t>
        </is>
      </c>
      <c r="F559" t="inlineStr">
        <is>
          <t>День</t>
        </is>
      </c>
      <c r="AM559" s="9">
        <f>COUNT(H559:AL559)</f>
        <v/>
      </c>
      <c r="AT559" s="9">
        <f>SUM(H559:AL559)</f>
        <v/>
      </c>
      <c r="AV559" s="9">
        <f>SUM(H559,I559,J559,K559,L559,M559,N559,O559,T559,U559,AA559,AB559,AH559,AI559)</f>
        <v/>
      </c>
    </row>
    <row r="560" ht="15.75" customHeight="1" s="1">
      <c r="A560" t="n">
        <v>554</v>
      </c>
      <c r="B560" t="inlineStr">
        <is>
          <t>Большанин Сергей Андреевич</t>
        </is>
      </c>
      <c r="C560" t="inlineStr">
        <is>
          <t>Группа содержания</t>
        </is>
      </c>
      <c r="D560" t="inlineStr">
        <is>
          <t>Ведущий инженер</t>
        </is>
      </c>
      <c r="E560" t="inlineStr">
        <is>
          <t>Контракт № 630 - ГКУ НСО ТУАД</t>
        </is>
      </c>
      <c r="F560" t="inlineStr">
        <is>
          <t>День</t>
        </is>
      </c>
      <c r="AF560" s="11" t="n">
        <v>5.21793</v>
      </c>
      <c r="AM560" s="9">
        <f>COUNT(H560:AL560)</f>
        <v/>
      </c>
      <c r="AT560" s="9">
        <f>SUM(H560:AL560)</f>
        <v/>
      </c>
      <c r="AV560" s="9">
        <f>SUM(H560,I560,J560,K560,L560,M560,N560,O560,T560,U560,AA560,AB560,AH560,AI560)</f>
        <v/>
      </c>
    </row>
    <row r="561">
      <c r="A561" t="n">
        <v>555</v>
      </c>
      <c r="B561" t="inlineStr">
        <is>
          <t>Большанин Сергей Андреевич</t>
        </is>
      </c>
      <c r="C561" t="inlineStr">
        <is>
          <t>Группа содержания</t>
        </is>
      </c>
      <c r="D561" t="inlineStr">
        <is>
          <t>Ведущий инженер</t>
        </is>
      </c>
      <c r="E561" t="inlineStr">
        <is>
          <t>Контракт № 620 - МариинскАвтодор</t>
        </is>
      </c>
      <c r="F561" t="inlineStr">
        <is>
          <t>День</t>
        </is>
      </c>
      <c r="AM561" s="9">
        <f>COUNT(H561:AL561)</f>
        <v/>
      </c>
      <c r="AT561" s="9">
        <f>SUM(H561:AL561)</f>
        <v/>
      </c>
      <c r="AV561" s="9">
        <f>SUM(H561,I561,J561,K561,L561,M561,N561,O561,T561,U561,AA561,AB561,AH561,AI561)</f>
        <v/>
      </c>
    </row>
    <row r="562">
      <c r="A562" t="n">
        <v>556</v>
      </c>
      <c r="B562" t="inlineStr">
        <is>
          <t>Большанин Сергей Андреевич</t>
        </is>
      </c>
      <c r="C562" t="inlineStr">
        <is>
          <t>Группа содержания</t>
        </is>
      </c>
      <c r="D562" t="inlineStr">
        <is>
          <t>Ведущий инженер</t>
        </is>
      </c>
      <c r="E562" t="inlineStr">
        <is>
          <t>Контракт № 621 - Томскавтодор</t>
        </is>
      </c>
      <c r="F562" t="inlineStr">
        <is>
          <t>День</t>
        </is>
      </c>
      <c r="AM562" s="9">
        <f>COUNT(H562:AL562)</f>
        <v/>
      </c>
      <c r="AT562" s="9">
        <f>SUM(H562:AL562)</f>
        <v/>
      </c>
      <c r="AV562" s="9">
        <f>SUM(H562,I562,J562,K562,L562,M562,N562,O562,T562,U562,AA562,AB562,AH562,AI562)</f>
        <v/>
      </c>
    </row>
    <row r="563">
      <c r="A563" t="n">
        <v>557</v>
      </c>
      <c r="B563" t="inlineStr">
        <is>
          <t>Большанин Сергей Андреевич</t>
        </is>
      </c>
      <c r="C563" t="inlineStr">
        <is>
          <t>Группа содержания</t>
        </is>
      </c>
      <c r="D563" t="inlineStr">
        <is>
          <t>Ведущий инженер</t>
        </is>
      </c>
      <c r="E563" t="inlineStr">
        <is>
          <t>Контракт № 599 - Восток-М</t>
        </is>
      </c>
      <c r="F563" t="inlineStr">
        <is>
          <t>День</t>
        </is>
      </c>
      <c r="AM563" s="9">
        <f>COUNT(H563:AL563)</f>
        <v/>
      </c>
      <c r="AT563" s="9">
        <f>SUM(H563:AL563)</f>
        <v/>
      </c>
      <c r="AV563" s="9">
        <f>SUM(H563,I563,J563,K563,L563,M563,N563,O563,T563,U563,AA563,AB563,AH563,AI563)</f>
        <v/>
      </c>
    </row>
    <row r="564">
      <c r="A564" t="n">
        <v>558</v>
      </c>
      <c r="B564" t="inlineStr">
        <is>
          <t>Большанин Сергей Андреевич</t>
        </is>
      </c>
      <c r="C564" t="inlineStr">
        <is>
          <t>Группа содержания</t>
        </is>
      </c>
      <c r="D564" t="inlineStr">
        <is>
          <t>Ведущий инженер</t>
        </is>
      </c>
      <c r="E564" t="inlineStr">
        <is>
          <t>Контракт № 591 - ООО Восток-М</t>
        </is>
      </c>
      <c r="F564" t="inlineStr">
        <is>
          <t>День</t>
        </is>
      </c>
      <c r="AM564" s="9">
        <f>COUNT(H564:AL564)</f>
        <v/>
      </c>
      <c r="AT564" s="9">
        <f>SUM(H564:AL564)</f>
        <v/>
      </c>
      <c r="AV564" s="9">
        <f>SUM(H564,I564,J564,K564,L564,M564,N564,O564,T564,U564,AA564,AB564,AH564,AI564)</f>
        <v/>
      </c>
    </row>
    <row r="565" ht="15.75" customHeight="1" s="1">
      <c r="A565" t="n">
        <v>559</v>
      </c>
      <c r="B565" t="inlineStr">
        <is>
          <t>Большанин Сергей Андреевич</t>
        </is>
      </c>
      <c r="C565" t="inlineStr">
        <is>
          <t>Группа содержания</t>
        </is>
      </c>
      <c r="D565" t="inlineStr">
        <is>
          <t>Ведущий инженер</t>
        </is>
      </c>
      <c r="E565" t="inlineStr">
        <is>
          <t>Контракт № 579 - ООО Восток-М</t>
        </is>
      </c>
      <c r="F565" t="inlineStr">
        <is>
          <t>День</t>
        </is>
      </c>
      <c r="AD565" s="11" t="n">
        <v>7.96813</v>
      </c>
      <c r="AM565" s="9">
        <f>COUNT(H565:AL565)</f>
        <v/>
      </c>
      <c r="AT565" s="9">
        <f>SUM(H565:AL565)</f>
        <v/>
      </c>
      <c r="AV565" s="9">
        <f>SUM(H565,I565,J565,K565,L565,M565,N565,O565,T565,U565,AA565,AB565,AH565,AI565)</f>
        <v/>
      </c>
    </row>
    <row r="566">
      <c r="A566" t="n">
        <v>560</v>
      </c>
      <c r="B566" t="inlineStr">
        <is>
          <t>Большанин Сергей Андреевич</t>
        </is>
      </c>
      <c r="C566" t="inlineStr">
        <is>
          <t>Группа содержания</t>
        </is>
      </c>
      <c r="D566" t="inlineStr">
        <is>
          <t>Ведущий инженер</t>
        </is>
      </c>
      <c r="E566" t="inlineStr">
        <is>
          <t>Контракт № 585 - ФКУ Сибуправтодор</t>
        </is>
      </c>
      <c r="F566" t="inlineStr">
        <is>
          <t>День</t>
        </is>
      </c>
      <c r="AM566" s="9">
        <f>COUNT(H566:AL566)</f>
        <v/>
      </c>
      <c r="AT566" s="9">
        <f>SUM(H566:AL566)</f>
        <v/>
      </c>
      <c r="AV566" s="9">
        <f>SUM(H566,I566,J566,K566,L566,M566,N566,O566,T566,U566,AA566,AB566,AH566,AI566)</f>
        <v/>
      </c>
    </row>
    <row r="567">
      <c r="A567" t="n">
        <v>561</v>
      </c>
      <c r="B567" t="inlineStr">
        <is>
          <t>Большанин Сергей Андреевич</t>
        </is>
      </c>
      <c r="C567" t="inlineStr">
        <is>
          <t>Группа содержания</t>
        </is>
      </c>
      <c r="D567" t="inlineStr">
        <is>
          <t>Ведущий инженер</t>
        </is>
      </c>
      <c r="E567" t="inlineStr">
        <is>
          <t>Контракт № 580 - ОГКУ «Томскавтодор»</t>
        </is>
      </c>
      <c r="F567" t="inlineStr">
        <is>
          <t>День</t>
        </is>
      </c>
      <c r="AM567" s="9">
        <f>COUNT(H567:AL567)</f>
        <v/>
      </c>
      <c r="AT567" s="9">
        <f>SUM(H567:AL567)</f>
        <v/>
      </c>
      <c r="AV567" s="9">
        <f>SUM(H567,I567,J567,K567,L567,M567,N567,O567,T567,U567,AA567,AB567,AH567,AI567)</f>
        <v/>
      </c>
    </row>
    <row r="568">
      <c r="A568" t="n">
        <v>562</v>
      </c>
      <c r="B568" t="inlineStr">
        <is>
          <t>Большанин Сергей Андреевич</t>
        </is>
      </c>
      <c r="C568" t="inlineStr">
        <is>
          <t>Группа содержания</t>
        </is>
      </c>
      <c r="D568" t="inlineStr">
        <is>
          <t>Ведущий инженер</t>
        </is>
      </c>
      <c r="E568" t="inlineStr">
        <is>
          <t>Контракт № 515 - АО МариинскАвтодор</t>
        </is>
      </c>
      <c r="F568" t="inlineStr">
        <is>
          <t>День</t>
        </is>
      </c>
      <c r="AM568" s="9">
        <f>COUNT(H568:AL568)</f>
        <v/>
      </c>
      <c r="AT568" s="9">
        <f>SUM(H568:AL568)</f>
        <v/>
      </c>
      <c r="AV568" s="9">
        <f>SUM(H568,I568,J568,K568,L568,M568,N568,O568,T568,U568,AA568,AB568,AH568,AI568)</f>
        <v/>
      </c>
    </row>
    <row r="569">
      <c r="A569" t="n">
        <v>563</v>
      </c>
      <c r="B569" t="inlineStr">
        <is>
          <t>Большанин Сергей Андреевич</t>
        </is>
      </c>
      <c r="C569" t="inlineStr">
        <is>
          <t>Группа содержания</t>
        </is>
      </c>
      <c r="D569" t="inlineStr">
        <is>
          <t>Ведущий инженер</t>
        </is>
      </c>
      <c r="E569" t="inlineStr">
        <is>
          <t>Контракт № 513 - ГКУ НСО ТУАД</t>
        </is>
      </c>
      <c r="F569" t="inlineStr">
        <is>
          <t>День</t>
        </is>
      </c>
      <c r="AM569" s="9">
        <f>COUNT(H569:AL569)</f>
        <v/>
      </c>
      <c r="AT569" s="9">
        <f>SUM(H569:AL569)</f>
        <v/>
      </c>
      <c r="AV569" s="9">
        <f>SUM(H569,I569,J569,K569,L569,M569,N569,O569,T569,U569,AA569,AB569,AH569,AI569)</f>
        <v/>
      </c>
    </row>
    <row r="570">
      <c r="A570" t="n">
        <v>564</v>
      </c>
      <c r="B570" t="inlineStr">
        <is>
          <t>Большанин Сергей Андреевич</t>
        </is>
      </c>
      <c r="C570" t="inlineStr">
        <is>
          <t>Группа содержания</t>
        </is>
      </c>
      <c r="D570" t="inlineStr">
        <is>
          <t>Ведущий инженер</t>
        </is>
      </c>
      <c r="E570" t="inlineStr">
        <is>
          <t>Контракт № 512 - ГКУ НСО ТУАД</t>
        </is>
      </c>
      <c r="F570" t="inlineStr">
        <is>
          <t>День</t>
        </is>
      </c>
      <c r="AM570" s="9">
        <f>COUNT(H570:AL570)</f>
        <v/>
      </c>
      <c r="AT570" s="9">
        <f>SUM(H570:AL570)</f>
        <v/>
      </c>
      <c r="AV570" s="9">
        <f>SUM(H570,I570,J570,K570,L570,M570,N570,O570,T570,U570,AA570,AB570,AH570,AI570)</f>
        <v/>
      </c>
    </row>
    <row r="571">
      <c r="A571" t="n">
        <v>565</v>
      </c>
      <c r="B571" t="inlineStr">
        <is>
          <t>Большанин Сергей Андреевич</t>
        </is>
      </c>
      <c r="C571" t="inlineStr">
        <is>
          <t>Группа содержания</t>
        </is>
      </c>
      <c r="D571" t="inlineStr">
        <is>
          <t>Ведущий инженер</t>
        </is>
      </c>
      <c r="E571" t="inlineStr">
        <is>
          <t>Контракт № 511 - ГКУ НСО ТУАД</t>
        </is>
      </c>
      <c r="F571" t="inlineStr">
        <is>
          <t>День</t>
        </is>
      </c>
      <c r="AM571" s="9">
        <f>COUNT(H571:AL571)</f>
        <v/>
      </c>
      <c r="AT571" s="9">
        <f>SUM(H571:AL571)</f>
        <v/>
      </c>
      <c r="AV571" s="9">
        <f>SUM(H571,I571,J571,K571,L571,M571,N571,O571,T571,U571,AA571,AB571,AH571,AI571)</f>
        <v/>
      </c>
    </row>
    <row r="572" ht="15.75" customHeight="1" s="1">
      <c r="A572" t="n">
        <v>566</v>
      </c>
      <c r="B572" t="inlineStr">
        <is>
          <t>Большанин Сергей Андреевич</t>
        </is>
      </c>
      <c r="C572" t="inlineStr">
        <is>
          <t>Группа содержания</t>
        </is>
      </c>
      <c r="D572" t="inlineStr">
        <is>
          <t>Ведущий инженер</t>
        </is>
      </c>
      <c r="E572" t="inlineStr">
        <is>
          <t>Контракт № 517 - Маслянинское ДРСУ/АПВГК</t>
        </is>
      </c>
      <c r="F572" t="inlineStr">
        <is>
          <t>День</t>
        </is>
      </c>
      <c r="AD572" s="11" t="n">
        <v>0.03187</v>
      </c>
      <c r="AM572" s="9">
        <f>COUNT(H572:AL572)</f>
        <v/>
      </c>
      <c r="AT572" s="9">
        <f>SUM(H572:AL572)</f>
        <v/>
      </c>
      <c r="AV572" s="9">
        <f>SUM(H572,I572,J572,K572,L572,M572,N572,O572,T572,U572,AA572,AB572,AH572,AI572)</f>
        <v/>
      </c>
    </row>
    <row r="573" ht="15.75" customHeight="1" s="1">
      <c r="A573" t="n">
        <v>567</v>
      </c>
      <c r="B573" t="inlineStr">
        <is>
          <t>Большанин Сергей Андреевич</t>
        </is>
      </c>
      <c r="C573" t="inlineStr">
        <is>
          <t>Группа содержания</t>
        </is>
      </c>
      <c r="D573" t="inlineStr">
        <is>
          <t>Ведущий инженер</t>
        </is>
      </c>
      <c r="E573" t="inlineStr">
        <is>
          <t>Контракт № 632 - ГКУ НСО ТУАД</t>
        </is>
      </c>
      <c r="F573" t="inlineStr">
        <is>
          <t>День</t>
        </is>
      </c>
      <c r="AF573" s="11" t="n">
        <v>2.78207</v>
      </c>
      <c r="AM573" s="9">
        <f>COUNT(H573:AL573)</f>
        <v/>
      </c>
      <c r="AT573" s="9">
        <f>SUM(H573:AL573)</f>
        <v/>
      </c>
      <c r="AV573" s="9">
        <f>SUM(H573,I573,J573,K573,L573,M573,N573,O573,T573,U573,AA573,AB573,AH573,AI573)</f>
        <v/>
      </c>
    </row>
    <row r="574">
      <c r="A574" t="n">
        <v>568</v>
      </c>
      <c r="B574" t="inlineStr">
        <is>
          <t>Большанин Сергей Андреевич</t>
        </is>
      </c>
      <c r="C574" t="inlineStr">
        <is>
          <t>Группа содержания</t>
        </is>
      </c>
      <c r="D574" t="inlineStr">
        <is>
          <t>Ведущий инженер</t>
        </is>
      </c>
      <c r="E574" t="inlineStr">
        <is>
          <t>Контракт № 633 - ПАО Ростелеком Красноярск</t>
        </is>
      </c>
      <c r="F574" t="inlineStr">
        <is>
          <t>День</t>
        </is>
      </c>
      <c r="AM574" s="9">
        <f>COUNT(H574:AL574)</f>
        <v/>
      </c>
      <c r="AT574" s="9">
        <f>SUM(H574:AL574)</f>
        <v/>
      </c>
      <c r="AV574" s="9">
        <f>SUM(H574,I574,J574,K574,L574,M574,N574,O574,T574,U574,AA574,AB574,AH574,AI574)</f>
        <v/>
      </c>
    </row>
    <row r="575" ht="15.75" customHeight="1" s="1">
      <c r="A575" t="n">
        <v>569</v>
      </c>
      <c r="B575" t="inlineStr">
        <is>
          <t>Большанин Сергей Андреевич</t>
        </is>
      </c>
      <c r="C575" t="inlineStr">
        <is>
          <t>Группа содержания</t>
        </is>
      </c>
      <c r="D575" t="inlineStr">
        <is>
          <t>Ведущий инженер</t>
        </is>
      </c>
      <c r="E575" t="inlineStr">
        <is>
          <t>Контракт № 633 - ПАО Ростелеком Красноярск</t>
        </is>
      </c>
      <c r="F575" t="inlineStr">
        <is>
          <t>День</t>
        </is>
      </c>
      <c r="G575" t="inlineStr">
        <is>
          <t>К-ка</t>
        </is>
      </c>
      <c r="AJ575" s="11" t="n">
        <v>8</v>
      </c>
      <c r="AK575" s="11" t="n">
        <v>8</v>
      </c>
      <c r="AL575" s="11" t="n">
        <v>8</v>
      </c>
      <c r="AM575" s="9">
        <f>SUM(H575:AL575)/8</f>
        <v/>
      </c>
      <c r="AS575" s="9">
        <f>COUNTIF(H575:AL575,"В")+SUM(H575:AL575)/8</f>
        <v/>
      </c>
      <c r="AT575" s="9">
        <f>SUM(H575:AL575)</f>
        <v/>
      </c>
    </row>
    <row r="576">
      <c r="A576" s="9" t="n">
        <v>570</v>
      </c>
      <c r="B576" s="9" t="inlineStr">
        <is>
          <t>Большанин Сергей Андреевич</t>
        </is>
      </c>
      <c r="C576" s="9" t="inlineStr">
        <is>
          <t>Группа содержания</t>
        </is>
      </c>
      <c r="D576" s="9" t="inlineStr">
        <is>
          <t>Ведущий инженер</t>
        </is>
      </c>
      <c r="E576" s="9" t="inlineStr">
        <is>
          <t>ИТОГО:</t>
        </is>
      </c>
      <c r="F576" s="9" t="n"/>
      <c r="G576" s="9" t="n"/>
      <c r="H576" s="9" t="n"/>
      <c r="I576" s="9" t="n"/>
      <c r="J576" s="9" t="n"/>
      <c r="K576" s="9" t="n"/>
      <c r="L576" s="9" t="n"/>
      <c r="M576" s="9" t="n"/>
      <c r="N576" s="9" t="n"/>
      <c r="O576" s="9" t="n"/>
      <c r="P576" s="9" t="n"/>
      <c r="Q576" s="9" t="n"/>
      <c r="R576" s="9" t="n"/>
      <c r="S576" s="9" t="n"/>
      <c r="T576" s="9" t="n"/>
      <c r="U576" s="9" t="n"/>
      <c r="V576" s="9" t="n"/>
      <c r="W576" s="9" t="n"/>
      <c r="X576" s="9" t="n"/>
      <c r="Y576" s="9" t="n"/>
      <c r="Z576" s="9" t="n"/>
      <c r="AA576" s="9" t="n"/>
      <c r="AB576" s="9" t="n"/>
      <c r="AC576" s="9" t="n">
        <v>8</v>
      </c>
      <c r="AD576" s="9" t="n">
        <v>8</v>
      </c>
      <c r="AE576" s="9" t="n">
        <v>8</v>
      </c>
      <c r="AF576" s="9" t="n">
        <v>8</v>
      </c>
      <c r="AG576" s="9" t="n">
        <v>8</v>
      </c>
      <c r="AH576" s="9" t="n">
        <v>0</v>
      </c>
      <c r="AI576" s="9" t="n">
        <v>0</v>
      </c>
      <c r="AJ576" s="9" t="n">
        <v>8</v>
      </c>
      <c r="AK576" s="9" t="n">
        <v>8</v>
      </c>
      <c r="AL576" s="9" t="n">
        <v>8</v>
      </c>
      <c r="AM576" s="9">
        <f>COUNT(IF(SUM(AC571,AC570,AC561,AC562,AC558,AC559,AC564,AC568,AC569,AC560,AC567,AC563,AC565,AC566)&gt;0,1,"FALSE"),IF(SUM(AD564,AD563,AD558,AD567,AD571,AD570,AD560,AD572,AD562,AD565,AD561,AD566,AD559,AD569)&gt;0,1,"FALSE"),IF(SUM(AE561,AE564,AE573,AE571,AE565,AE562,AE563,AE569,AE559,AE567,AE560,AE566,AE558)&gt;0,1,"FALSE"),IF(SUM(AF561,AF565,AF563,AF566,AF559,AF560,AF567,AF569,AF571,AF564,AF574,AF573,AF562,AF558)&gt;0,1,"FALSE"),IF(SUM(AG571,AG558,AG561,AG560,AG567,AG559,AG569,AG563,AG566,AG573,AG565,AG564,AG574,AG562)&gt;0,1,"FALSE"),IF(SUM(AH571,AH574,AH561,AH573,AH566,AH562,AH563,AH565,AH560,AH569,AH567,AH559,AH564,AH558)&gt;0,1,"FALSE"),IF(SUM(AI573,AI558,AI560,AI562,AI566,AI565,AI571,AI559,AI561,AI563,AI564,AI567,AI574,AI569)&gt;0,1,"FALSE"),IF(SUM(AJ575)&gt;0,1,"FALSE"),IF(SUM(AK575)&gt;0,1,"FALSE"),IF(SUM(AL575)&gt;0,1,"FALSE"))</f>
        <v/>
      </c>
      <c r="AN576" s="9" t="n"/>
      <c r="AO576" s="9">
        <f>MAX(AO558:AO575)</f>
        <v/>
      </c>
      <c r="AP576" s="9">
        <f>MAX(AP558:AP575)</f>
        <v/>
      </c>
      <c r="AQ576" s="9">
        <f>MAX(AQ558:AQ575)</f>
        <v/>
      </c>
      <c r="AR576" s="9">
        <f>MAX(AR558:AR575)</f>
        <v/>
      </c>
      <c r="AS576" s="9">
        <f>SUM(AS558:AS575)</f>
        <v/>
      </c>
      <c r="AT576" s="9">
        <f>SUM(AT558:AT575)</f>
        <v/>
      </c>
      <c r="AU576" s="9">
        <f>SUM(AU558:AU575)</f>
        <v/>
      </c>
      <c r="AV576" s="9">
        <f>SUM(AV558:AV575)</f>
        <v/>
      </c>
      <c r="AW576" s="9">
        <f>SUM(AW558:AW575)</f>
        <v/>
      </c>
    </row>
    <row r="577">
      <c r="A577" t="n">
        <v>571</v>
      </c>
      <c r="B577" t="inlineStr">
        <is>
          <t>Некипелов Егор Андреевич</t>
        </is>
      </c>
      <c r="C577" t="inlineStr">
        <is>
          <t>Группа содержания</t>
        </is>
      </c>
      <c r="D577" t="inlineStr">
        <is>
          <t>Ведущий инженер</t>
        </is>
      </c>
      <c r="E577" t="inlineStr">
        <is>
          <t>Общехозяйственный</t>
        </is>
      </c>
      <c r="F577" t="inlineStr">
        <is>
          <t>День</t>
        </is>
      </c>
      <c r="AC577" t="n">
        <v>8</v>
      </c>
      <c r="AM577" s="9">
        <f>COUNT(H577:AL577)</f>
        <v/>
      </c>
      <c r="AO577" s="9">
        <f>COUNTIF(H577:AL577,"О")</f>
        <v/>
      </c>
      <c r="AP577" s="9">
        <f>COUNTIF(H577:AL577,"От")</f>
        <v/>
      </c>
      <c r="AQ577" s="9">
        <f>COUNTIF(H577:AL577,"Б")</f>
        <v/>
      </c>
      <c r="AR577" s="9">
        <f>COUNTIF(H577:AL577,"Н")</f>
        <v/>
      </c>
      <c r="AT577" s="9">
        <f>SUM(H577:AL577)</f>
        <v/>
      </c>
      <c r="AV577" s="9">
        <f>SUM(H577,I577,J577,K577,L577,M577,N577,O577,T577,U577,AA577,AB577,AH577,AI577)</f>
        <v/>
      </c>
    </row>
    <row r="578">
      <c r="A578" t="n">
        <v>572</v>
      </c>
      <c r="B578" t="inlineStr">
        <is>
          <t>Некипелов Егор Андреевич</t>
        </is>
      </c>
      <c r="C578" t="inlineStr">
        <is>
          <t>Группа содержания</t>
        </is>
      </c>
      <c r="D578" t="inlineStr">
        <is>
          <t>Ведущий инженер</t>
        </is>
      </c>
      <c r="E578" t="inlineStr">
        <is>
          <t>Контракт № 631 - ГКУ НСО ТУАД</t>
        </is>
      </c>
      <c r="F578" t="inlineStr">
        <is>
          <t>День</t>
        </is>
      </c>
      <c r="AM578" s="9">
        <f>COUNT(H578:AL578)</f>
        <v/>
      </c>
      <c r="AT578" s="9">
        <f>SUM(H578:AL578)</f>
        <v/>
      </c>
      <c r="AV578" s="9">
        <f>SUM(H578,I578,J578,K578,L578,M578,N578,O578,T578,U578,AA578,AB578,AH578,AI578)</f>
        <v/>
      </c>
    </row>
    <row r="579">
      <c r="A579" t="n">
        <v>573</v>
      </c>
      <c r="B579" t="inlineStr">
        <is>
          <t>Некипелов Егор Андреевич</t>
        </is>
      </c>
      <c r="C579" t="inlineStr">
        <is>
          <t>Группа содержания</t>
        </is>
      </c>
      <c r="D579" t="inlineStr">
        <is>
          <t>Ведущий инженер</t>
        </is>
      </c>
      <c r="E579" t="inlineStr">
        <is>
          <t>Контракт № 630 - ГКУ НСО ТУАД</t>
        </is>
      </c>
      <c r="F579" t="inlineStr">
        <is>
          <t>День</t>
        </is>
      </c>
      <c r="AM579" s="9">
        <f>COUNT(H579:AL579)</f>
        <v/>
      </c>
      <c r="AT579" s="9">
        <f>SUM(H579:AL579)</f>
        <v/>
      </c>
      <c r="AV579" s="9">
        <f>SUM(H579,I579,J579,K579,L579,M579,N579,O579,T579,U579,AA579,AB579,AH579,AI579)</f>
        <v/>
      </c>
    </row>
    <row r="580">
      <c r="A580" t="n">
        <v>574</v>
      </c>
      <c r="B580" t="inlineStr">
        <is>
          <t>Некипелов Егор Андреевич</t>
        </is>
      </c>
      <c r="C580" t="inlineStr">
        <is>
          <t>Группа содержания</t>
        </is>
      </c>
      <c r="D580" t="inlineStr">
        <is>
          <t>Ведущий инженер</t>
        </is>
      </c>
      <c r="E580" t="inlineStr">
        <is>
          <t>Контракт № 620 - МариинскАвтодор</t>
        </is>
      </c>
      <c r="F580" t="inlineStr">
        <is>
          <t>День</t>
        </is>
      </c>
      <c r="AM580" s="9">
        <f>COUNT(H580:AL580)</f>
        <v/>
      </c>
      <c r="AT580" s="9">
        <f>SUM(H580:AL580)</f>
        <v/>
      </c>
      <c r="AV580" s="9">
        <f>SUM(H580,I580,J580,K580,L580,M580,N580,O580,T580,U580,AA580,AB580,AH580,AI580)</f>
        <v/>
      </c>
    </row>
    <row r="581">
      <c r="A581" t="n">
        <v>575</v>
      </c>
      <c r="B581" t="inlineStr">
        <is>
          <t>Некипелов Егор Андреевич</t>
        </is>
      </c>
      <c r="C581" t="inlineStr">
        <is>
          <t>Группа содержания</t>
        </is>
      </c>
      <c r="D581" t="inlineStr">
        <is>
          <t>Ведущий инженер</t>
        </is>
      </c>
      <c r="E581" t="inlineStr">
        <is>
          <t>Контракт № 621 - Томскавтодор</t>
        </is>
      </c>
      <c r="F581" t="inlineStr">
        <is>
          <t>День</t>
        </is>
      </c>
      <c r="AM581" s="9">
        <f>COUNT(H581:AL581)</f>
        <v/>
      </c>
      <c r="AT581" s="9">
        <f>SUM(H581:AL581)</f>
        <v/>
      </c>
      <c r="AV581" s="9">
        <f>SUM(H581,I581,J581,K581,L581,M581,N581,O581,T581,U581,AA581,AB581,AH581,AI581)</f>
        <v/>
      </c>
    </row>
    <row r="582">
      <c r="A582" t="n">
        <v>576</v>
      </c>
      <c r="B582" t="inlineStr">
        <is>
          <t>Некипелов Егор Андреевич</t>
        </is>
      </c>
      <c r="C582" t="inlineStr">
        <is>
          <t>Группа содержания</t>
        </is>
      </c>
      <c r="D582" t="inlineStr">
        <is>
          <t>Ведущий инженер</t>
        </is>
      </c>
      <c r="E582" t="inlineStr">
        <is>
          <t>Контракт № 599 - Восток-М</t>
        </is>
      </c>
      <c r="F582" t="inlineStr">
        <is>
          <t>День</t>
        </is>
      </c>
      <c r="AM582" s="9">
        <f>COUNT(H582:AL582)</f>
        <v/>
      </c>
      <c r="AT582" s="9">
        <f>SUM(H582:AL582)</f>
        <v/>
      </c>
      <c r="AV582" s="9">
        <f>SUM(H582,I582,J582,K582,L582,M582,N582,O582,T582,U582,AA582,AB582,AH582,AI582)</f>
        <v/>
      </c>
    </row>
    <row r="583">
      <c r="A583" t="n">
        <v>577</v>
      </c>
      <c r="B583" t="inlineStr">
        <is>
          <t>Некипелов Егор Андреевич</t>
        </is>
      </c>
      <c r="C583" t="inlineStr">
        <is>
          <t>Группа содержания</t>
        </is>
      </c>
      <c r="D583" t="inlineStr">
        <is>
          <t>Ведущий инженер</t>
        </is>
      </c>
      <c r="E583" t="inlineStr">
        <is>
          <t>Контракт № 591 - ООО Восток-М</t>
        </is>
      </c>
      <c r="F583" t="inlineStr">
        <is>
          <t>День</t>
        </is>
      </c>
      <c r="AM583" s="9">
        <f>COUNT(H583:AL583)</f>
        <v/>
      </c>
      <c r="AT583" s="9">
        <f>SUM(H583:AL583)</f>
        <v/>
      </c>
      <c r="AV583" s="9">
        <f>SUM(H583,I583,J583,K583,L583,M583,N583,O583,T583,U583,AA583,AB583,AH583,AI583)</f>
        <v/>
      </c>
    </row>
    <row r="584">
      <c r="A584" t="n">
        <v>578</v>
      </c>
      <c r="B584" t="inlineStr">
        <is>
          <t>Некипелов Егор Андреевич</t>
        </is>
      </c>
      <c r="C584" t="inlineStr">
        <is>
          <t>Группа содержания</t>
        </is>
      </c>
      <c r="D584" t="inlineStr">
        <is>
          <t>Ведущий инженер</t>
        </is>
      </c>
      <c r="E584" t="inlineStr">
        <is>
          <t>Контракт № 579 - ООО Восток-М</t>
        </is>
      </c>
      <c r="F584" t="inlineStr">
        <is>
          <t>День</t>
        </is>
      </c>
      <c r="AM584" s="9">
        <f>COUNT(H584:AL584)</f>
        <v/>
      </c>
      <c r="AT584" s="9">
        <f>SUM(H584:AL584)</f>
        <v/>
      </c>
      <c r="AV584" s="9">
        <f>SUM(H584,I584,J584,K584,L584,M584,N584,O584,T584,U584,AA584,AB584,AH584,AI584)</f>
        <v/>
      </c>
    </row>
    <row r="585">
      <c r="A585" t="n">
        <v>579</v>
      </c>
      <c r="B585" t="inlineStr">
        <is>
          <t>Некипелов Егор Андреевич</t>
        </is>
      </c>
      <c r="C585" t="inlineStr">
        <is>
          <t>Группа содержания</t>
        </is>
      </c>
      <c r="D585" t="inlineStr">
        <is>
          <t>Ведущий инженер</t>
        </is>
      </c>
      <c r="E585" t="inlineStr">
        <is>
          <t>Контракт № 585 - ФКУ Сибуправтодор</t>
        </is>
      </c>
      <c r="F585" t="inlineStr">
        <is>
          <t>День</t>
        </is>
      </c>
      <c r="AM585" s="9">
        <f>COUNT(H585:AL585)</f>
        <v/>
      </c>
      <c r="AT585" s="9">
        <f>SUM(H585:AL585)</f>
        <v/>
      </c>
      <c r="AV585" s="9">
        <f>SUM(H585,I585,J585,K585,L585,M585,N585,O585,T585,U585,AA585,AB585,AH585,AI585)</f>
        <v/>
      </c>
    </row>
    <row r="586">
      <c r="A586" t="n">
        <v>580</v>
      </c>
      <c r="B586" t="inlineStr">
        <is>
          <t>Некипелов Егор Андреевич</t>
        </is>
      </c>
      <c r="C586" t="inlineStr">
        <is>
          <t>Группа содержания</t>
        </is>
      </c>
      <c r="D586" t="inlineStr">
        <is>
          <t>Ведущий инженер</t>
        </is>
      </c>
      <c r="E586" t="inlineStr">
        <is>
          <t>Контракт № 580 - ОГКУ «Томскавтодор»</t>
        </is>
      </c>
      <c r="F586" t="inlineStr">
        <is>
          <t>День</t>
        </is>
      </c>
      <c r="AM586" s="9">
        <f>COUNT(H586:AL586)</f>
        <v/>
      </c>
      <c r="AT586" s="9">
        <f>SUM(H586:AL586)</f>
        <v/>
      </c>
      <c r="AV586" s="9">
        <f>SUM(H586,I586,J586,K586,L586,M586,N586,O586,T586,U586,AA586,AB586,AH586,AI586)</f>
        <v/>
      </c>
    </row>
    <row r="587">
      <c r="A587" t="n">
        <v>581</v>
      </c>
      <c r="B587" t="inlineStr">
        <is>
          <t>Некипелов Егор Андреевич</t>
        </is>
      </c>
      <c r="C587" t="inlineStr">
        <is>
          <t>Группа содержания</t>
        </is>
      </c>
      <c r="D587" t="inlineStr">
        <is>
          <t>Ведущий инженер</t>
        </is>
      </c>
      <c r="E587" t="inlineStr">
        <is>
          <t>Контракт № 515 - АО МариинскАвтодор</t>
        </is>
      </c>
      <c r="F587" t="inlineStr">
        <is>
          <t>День</t>
        </is>
      </c>
      <c r="AM587" s="9">
        <f>COUNT(H587:AL587)</f>
        <v/>
      </c>
      <c r="AT587" s="9">
        <f>SUM(H587:AL587)</f>
        <v/>
      </c>
      <c r="AV587" s="9">
        <f>SUM(H587,I587,J587,K587,L587,M587,N587,O587,T587,U587,AA587,AB587,AH587,AI587)</f>
        <v/>
      </c>
    </row>
    <row r="588">
      <c r="A588" t="n">
        <v>582</v>
      </c>
      <c r="B588" t="inlineStr">
        <is>
          <t>Некипелов Егор Андреевич</t>
        </is>
      </c>
      <c r="C588" t="inlineStr">
        <is>
          <t>Группа содержания</t>
        </is>
      </c>
      <c r="D588" t="inlineStr">
        <is>
          <t>Ведущий инженер</t>
        </is>
      </c>
      <c r="E588" t="inlineStr">
        <is>
          <t>Контракт № 513 - ГКУ НСО ТУАД</t>
        </is>
      </c>
      <c r="F588" t="inlineStr">
        <is>
          <t>День</t>
        </is>
      </c>
      <c r="AM588" s="9">
        <f>COUNT(H588:AL588)</f>
        <v/>
      </c>
      <c r="AT588" s="9">
        <f>SUM(H588:AL588)</f>
        <v/>
      </c>
      <c r="AV588" s="9">
        <f>SUM(H588,I588,J588,K588,L588,M588,N588,O588,T588,U588,AA588,AB588,AH588,AI588)</f>
        <v/>
      </c>
    </row>
    <row r="589">
      <c r="A589" t="n">
        <v>583</v>
      </c>
      <c r="B589" t="inlineStr">
        <is>
          <t>Некипелов Егор Андреевич</t>
        </is>
      </c>
      <c r="C589" t="inlineStr">
        <is>
          <t>Группа содержания</t>
        </is>
      </c>
      <c r="D589" t="inlineStr">
        <is>
          <t>Ведущий инженер</t>
        </is>
      </c>
      <c r="E589" t="inlineStr">
        <is>
          <t>Контракт № 512 - ГКУ НСО ТУАД</t>
        </is>
      </c>
      <c r="F589" t="inlineStr">
        <is>
          <t>День</t>
        </is>
      </c>
      <c r="AM589" s="9">
        <f>COUNT(H589:AL589)</f>
        <v/>
      </c>
      <c r="AT589" s="9">
        <f>SUM(H589:AL589)</f>
        <v/>
      </c>
      <c r="AV589" s="9">
        <f>SUM(H589,I589,J589,K589,L589,M589,N589,O589,T589,U589,AA589,AB589,AH589,AI589)</f>
        <v/>
      </c>
    </row>
    <row r="590">
      <c r="A590" t="n">
        <v>584</v>
      </c>
      <c r="B590" t="inlineStr">
        <is>
          <t>Некипелов Егор Андреевич</t>
        </is>
      </c>
      <c r="C590" t="inlineStr">
        <is>
          <t>Группа содержания</t>
        </is>
      </c>
      <c r="D590" t="inlineStr">
        <is>
          <t>Ведущий инженер</t>
        </is>
      </c>
      <c r="E590" t="inlineStr">
        <is>
          <t>Контракт № 511 - ГКУ НСО ТУАД</t>
        </is>
      </c>
      <c r="F590" t="inlineStr">
        <is>
          <t>День</t>
        </is>
      </c>
      <c r="AM590" s="9">
        <f>COUNT(H590:AL590)</f>
        <v/>
      </c>
      <c r="AT590" s="9">
        <f>SUM(H590:AL590)</f>
        <v/>
      </c>
      <c r="AV590" s="9">
        <f>SUM(H590,I590,J590,K590,L590,M590,N590,O590,T590,U590,AA590,AB590,AH590,AI590)</f>
        <v/>
      </c>
    </row>
    <row r="591">
      <c r="A591" s="9" t="n">
        <v>585</v>
      </c>
      <c r="B591" s="9" t="inlineStr">
        <is>
          <t>Некипелов Егор Андреевич</t>
        </is>
      </c>
      <c r="C591" s="9" t="inlineStr">
        <is>
          <t>Группа содержания</t>
        </is>
      </c>
      <c r="D591" s="9" t="inlineStr">
        <is>
          <t>Ведущий инженер</t>
        </is>
      </c>
      <c r="E591" s="9" t="inlineStr">
        <is>
          <t>ИТОГО:</t>
        </is>
      </c>
      <c r="F591" s="9" t="n"/>
      <c r="G591" s="9" t="n"/>
      <c r="H591" s="9" t="n"/>
      <c r="I591" s="9" t="n"/>
      <c r="J591" s="9" t="n"/>
      <c r="K591" s="9" t="n"/>
      <c r="L591" s="9" t="n"/>
      <c r="M591" s="9" t="n"/>
      <c r="N591" s="9" t="n"/>
      <c r="O591" s="9" t="n"/>
      <c r="P591" s="9" t="n"/>
      <c r="Q591" s="9" t="n"/>
      <c r="R591" s="9" t="n"/>
      <c r="S591" s="9" t="n"/>
      <c r="T591" s="9" t="n"/>
      <c r="U591" s="9" t="n"/>
      <c r="V591" s="9" t="n"/>
      <c r="W591" s="9" t="n"/>
      <c r="X591" s="9" t="n"/>
      <c r="Y591" s="9" t="n"/>
      <c r="Z591" s="9" t="n"/>
      <c r="AA591" s="9" t="n"/>
      <c r="AB591" s="9" t="n"/>
      <c r="AC591" s="9" t="n">
        <v>8</v>
      </c>
      <c r="AD591" s="9" t="n"/>
      <c r="AE591" s="9" t="n"/>
      <c r="AF591" s="9" t="n"/>
      <c r="AG591" s="9" t="n"/>
      <c r="AH591" s="9" t="n"/>
      <c r="AI591" s="9" t="n"/>
      <c r="AJ591" s="9" t="n"/>
      <c r="AK591" s="9" t="n"/>
      <c r="AL591" s="9" t="n"/>
      <c r="AM591" s="9">
        <f>COUNT(IF(SUM(AC584,AC587,AC582,AC579,AC586,AC578,AC577,AC581,AC583,AC585,AC588,AC580,AC589,AC590)&gt;0,1,"FALSE"))</f>
        <v/>
      </c>
      <c r="AN591" s="9" t="n"/>
      <c r="AO591" s="9">
        <f>MAX(AO577:AO590)</f>
        <v/>
      </c>
      <c r="AP591" s="9">
        <f>MAX(AP577:AP590)</f>
        <v/>
      </c>
      <c r="AQ591" s="9">
        <f>MAX(AQ577:AQ590)</f>
        <v/>
      </c>
      <c r="AR591" s="9">
        <f>MAX(AR577:AR590)</f>
        <v/>
      </c>
      <c r="AS591" s="9">
        <f>SUM(AS577:AS590)</f>
        <v/>
      </c>
      <c r="AT591" s="9">
        <f>SUM(AT577:AT590)</f>
        <v/>
      </c>
      <c r="AU591" s="9">
        <f>SUM(AU577:AU590)</f>
        <v/>
      </c>
      <c r="AV591" s="9">
        <f>SUM(AV577:AV590)</f>
        <v/>
      </c>
      <c r="AW591" s="9">
        <f>SUM(AW577:AW590)</f>
        <v/>
      </c>
    </row>
    <row r="592">
      <c r="A592" t="n">
        <v>586</v>
      </c>
      <c r="B592" t="inlineStr">
        <is>
          <t>Старовойтов Артём Викторович</t>
        </is>
      </c>
      <c r="C592" t="inlineStr">
        <is>
          <t>Группа содержания</t>
        </is>
      </c>
      <c r="D592" t="inlineStr">
        <is>
          <t>Ведущий инженер</t>
        </is>
      </c>
      <c r="E592" t="inlineStr">
        <is>
          <t>Общехозяйственный</t>
        </is>
      </c>
      <c r="F592" t="inlineStr">
        <is>
          <t>День</t>
        </is>
      </c>
      <c r="AD592" t="n">
        <v>7.28333</v>
      </c>
      <c r="AG592" t="n">
        <v>8</v>
      </c>
      <c r="AH592" t="inlineStr">
        <is>
          <t>В</t>
        </is>
      </c>
      <c r="AI592" t="inlineStr">
        <is>
          <t>В</t>
        </is>
      </c>
      <c r="AM592" s="9">
        <f>COUNT(H592:AL592)</f>
        <v/>
      </c>
      <c r="AO592" s="9">
        <f>COUNTIF(H592:AL592,"О")</f>
        <v/>
      </c>
      <c r="AP592" s="9">
        <f>COUNTIF(H592:AL592,"От")</f>
        <v/>
      </c>
      <c r="AQ592" s="9">
        <f>COUNTIF(H592:AL592,"Б")</f>
        <v/>
      </c>
      <c r="AR592" s="9">
        <f>COUNTIF(H592:AL592,"Н")</f>
        <v/>
      </c>
      <c r="AT592" s="9">
        <f>SUM(H592:AL592)</f>
        <v/>
      </c>
      <c r="AV592" s="9">
        <f>SUM(H592,I592,J592,K592,L592,M592,N592,O592,T592,U592,AA592,AB592,AH592,AI592)</f>
        <v/>
      </c>
    </row>
    <row r="593" ht="15.75" customHeight="1" s="1">
      <c r="A593" t="n">
        <v>587</v>
      </c>
      <c r="B593" t="inlineStr">
        <is>
          <t>Старовойтов Артём Викторович</t>
        </is>
      </c>
      <c r="C593" t="inlineStr">
        <is>
          <t>Группа содержания</t>
        </is>
      </c>
      <c r="D593" t="inlineStr">
        <is>
          <t>Ведущий инженер</t>
        </is>
      </c>
      <c r="E593" t="inlineStr">
        <is>
          <t>Контракт № 631 - ГКУ НСО ТУАД</t>
        </is>
      </c>
      <c r="F593" t="inlineStr">
        <is>
          <t>День</t>
        </is>
      </c>
      <c r="AC593" s="11" t="n">
        <v>4.46607</v>
      </c>
      <c r="AD593" s="11" t="n"/>
      <c r="AM593" s="9">
        <f>COUNT(H593:AL593)</f>
        <v/>
      </c>
      <c r="AT593" s="9">
        <f>SUM(H593:AL593)</f>
        <v/>
      </c>
      <c r="AV593" s="9">
        <f>SUM(H593,I593,J593,K593,L593,M593,N593,O593,T593,U593,AA593,AB593,AH593,AI593)</f>
        <v/>
      </c>
    </row>
    <row r="594" ht="15.75" customHeight="1" s="1">
      <c r="A594" t="n">
        <v>588</v>
      </c>
      <c r="B594" t="inlineStr">
        <is>
          <t>Старовойтов Артём Викторович</t>
        </is>
      </c>
      <c r="C594" t="inlineStr">
        <is>
          <t>Группа содержания</t>
        </is>
      </c>
      <c r="D594" t="inlineStr">
        <is>
          <t>Ведущий инженер</t>
        </is>
      </c>
      <c r="E594" t="inlineStr">
        <is>
          <t>Контракт № 630 - ГКУ НСО ТУАД</t>
        </is>
      </c>
      <c r="F594" t="inlineStr">
        <is>
          <t>День</t>
        </is>
      </c>
      <c r="AD594" s="11" t="n">
        <v>0.71667</v>
      </c>
      <c r="AF594" s="11" t="n">
        <v>5.21793</v>
      </c>
      <c r="AM594" s="9">
        <f>COUNT(H594:AL594)</f>
        <v/>
      </c>
      <c r="AT594" s="9">
        <f>SUM(H594:AL594)</f>
        <v/>
      </c>
      <c r="AV594" s="9">
        <f>SUM(H594,I594,J594,K594,L594,M594,N594,O594,T594,U594,AA594,AB594,AH594,AI594)</f>
        <v/>
      </c>
    </row>
    <row r="595">
      <c r="A595" t="n">
        <v>589</v>
      </c>
      <c r="B595" t="inlineStr">
        <is>
          <t>Старовойтов Артём Викторович</t>
        </is>
      </c>
      <c r="C595" t="inlineStr">
        <is>
          <t>Группа содержания</t>
        </is>
      </c>
      <c r="D595" t="inlineStr">
        <is>
          <t>Ведущий инженер</t>
        </is>
      </c>
      <c r="E595" t="inlineStr">
        <is>
          <t>Контракт № 620 - МариинскАвтодор</t>
        </is>
      </c>
      <c r="F595" t="inlineStr">
        <is>
          <t>День</t>
        </is>
      </c>
      <c r="AM595" s="9">
        <f>COUNT(H595:AL595)</f>
        <v/>
      </c>
      <c r="AT595" s="9">
        <f>SUM(H595:AL595)</f>
        <v/>
      </c>
      <c r="AV595" s="9">
        <f>SUM(H595,I595,J595,K595,L595,M595,N595,O595,T595,U595,AA595,AB595,AH595,AI595)</f>
        <v/>
      </c>
    </row>
    <row r="596" ht="15.75" customHeight="1" s="1">
      <c r="A596" t="n">
        <v>590</v>
      </c>
      <c r="B596" t="inlineStr">
        <is>
          <t>Старовойтов Артём Викторович</t>
        </is>
      </c>
      <c r="C596" t="inlineStr">
        <is>
          <t>Группа содержания</t>
        </is>
      </c>
      <c r="D596" t="inlineStr">
        <is>
          <t>Ведущий инженер</t>
        </is>
      </c>
      <c r="E596" t="inlineStr">
        <is>
          <t>Контракт № 621 - Томскавтодор</t>
        </is>
      </c>
      <c r="F596" t="inlineStr">
        <is>
          <t>День</t>
        </is>
      </c>
      <c r="AE596" s="11" t="n">
        <v>8</v>
      </c>
      <c r="AM596" s="9">
        <f>COUNT(H596:AL596)</f>
        <v/>
      </c>
      <c r="AT596" s="9">
        <f>SUM(H596:AL596)</f>
        <v/>
      </c>
      <c r="AV596" s="9">
        <f>SUM(H596,I596,J596,K596,L596,M596,N596,O596,T596,U596,AA596,AB596,AH596,AI596)</f>
        <v/>
      </c>
    </row>
    <row r="597">
      <c r="A597" t="n">
        <v>591</v>
      </c>
      <c r="B597" t="inlineStr">
        <is>
          <t>Старовойтов Артём Викторович</t>
        </is>
      </c>
      <c r="C597" t="inlineStr">
        <is>
          <t>Группа содержания</t>
        </is>
      </c>
      <c r="D597" t="inlineStr">
        <is>
          <t>Ведущий инженер</t>
        </is>
      </c>
      <c r="E597" t="inlineStr">
        <is>
          <t>Контракт № 599 - Восток-М</t>
        </is>
      </c>
      <c r="F597" t="inlineStr">
        <is>
          <t>День</t>
        </is>
      </c>
      <c r="AM597" s="9">
        <f>COUNT(H597:AL597)</f>
        <v/>
      </c>
      <c r="AT597" s="9">
        <f>SUM(H597:AL597)</f>
        <v/>
      </c>
      <c r="AV597" s="9">
        <f>SUM(H597,I597,J597,K597,L597,M597,N597,O597,T597,U597,AA597,AB597,AH597,AI597)</f>
        <v/>
      </c>
    </row>
    <row r="598">
      <c r="A598" t="n">
        <v>592</v>
      </c>
      <c r="B598" t="inlineStr">
        <is>
          <t>Старовойтов Артём Викторович</t>
        </is>
      </c>
      <c r="C598" t="inlineStr">
        <is>
          <t>Группа содержания</t>
        </is>
      </c>
      <c r="D598" t="inlineStr">
        <is>
          <t>Ведущий инженер</t>
        </is>
      </c>
      <c r="E598" t="inlineStr">
        <is>
          <t>Контракт № 591 - ООО Восток-М</t>
        </is>
      </c>
      <c r="F598" t="inlineStr">
        <is>
          <t>День</t>
        </is>
      </c>
      <c r="AM598" s="9">
        <f>COUNT(H598:AL598)</f>
        <v/>
      </c>
      <c r="AT598" s="9">
        <f>SUM(H598:AL598)</f>
        <v/>
      </c>
      <c r="AV598" s="9">
        <f>SUM(H598,I598,J598,K598,L598,M598,N598,O598,T598,U598,AA598,AB598,AH598,AI598)</f>
        <v/>
      </c>
    </row>
    <row r="599">
      <c r="A599" t="n">
        <v>593</v>
      </c>
      <c r="B599" t="inlineStr">
        <is>
          <t>Старовойтов Артём Викторович</t>
        </is>
      </c>
      <c r="C599" t="inlineStr">
        <is>
          <t>Группа содержания</t>
        </is>
      </c>
      <c r="D599" t="inlineStr">
        <is>
          <t>Ведущий инженер</t>
        </is>
      </c>
      <c r="E599" t="inlineStr">
        <is>
          <t>Контракт № 579 - ООО Восток-М</t>
        </is>
      </c>
      <c r="F599" t="inlineStr">
        <is>
          <t>День</t>
        </is>
      </c>
      <c r="AM599" s="9">
        <f>COUNT(H599:AL599)</f>
        <v/>
      </c>
      <c r="AT599" s="9">
        <f>SUM(H599:AL599)</f>
        <v/>
      </c>
      <c r="AV599" s="9">
        <f>SUM(H599,I599,J599,K599,L599,M599,N599,O599,T599,U599,AA599,AB599,AH599,AI599)</f>
        <v/>
      </c>
    </row>
    <row r="600">
      <c r="A600" t="n">
        <v>594</v>
      </c>
      <c r="B600" t="inlineStr">
        <is>
          <t>Старовойтов Артём Викторович</t>
        </is>
      </c>
      <c r="C600" t="inlineStr">
        <is>
          <t>Группа содержания</t>
        </is>
      </c>
      <c r="D600" t="inlineStr">
        <is>
          <t>Ведущий инженер</t>
        </is>
      </c>
      <c r="E600" t="inlineStr">
        <is>
          <t>Контракт № 585 - ФКУ Сибуправтодор</t>
        </is>
      </c>
      <c r="F600" t="inlineStr">
        <is>
          <t>День</t>
        </is>
      </c>
      <c r="AM600" s="9">
        <f>COUNT(H600:AL600)</f>
        <v/>
      </c>
      <c r="AT600" s="9">
        <f>SUM(H600:AL600)</f>
        <v/>
      </c>
      <c r="AV600" s="9">
        <f>SUM(H600,I600,J600,K600,L600,M600,N600,O600,T600,U600,AA600,AB600,AH600,AI600)</f>
        <v/>
      </c>
    </row>
    <row r="601">
      <c r="A601" t="n">
        <v>595</v>
      </c>
      <c r="B601" t="inlineStr">
        <is>
          <t>Старовойтов Артём Викторович</t>
        </is>
      </c>
      <c r="C601" t="inlineStr">
        <is>
          <t>Группа содержания</t>
        </is>
      </c>
      <c r="D601" t="inlineStr">
        <is>
          <t>Ведущий инженер</t>
        </is>
      </c>
      <c r="E601" t="inlineStr">
        <is>
          <t>Контракт № 580 - ОГКУ «Томскавтодор»</t>
        </is>
      </c>
      <c r="F601" t="inlineStr">
        <is>
          <t>День</t>
        </is>
      </c>
      <c r="AM601" s="9">
        <f>COUNT(H601:AL601)</f>
        <v/>
      </c>
      <c r="AT601" s="9">
        <f>SUM(H601:AL601)</f>
        <v/>
      </c>
      <c r="AV601" s="9">
        <f>SUM(H601,I601,J601,K601,L601,M601,N601,O601,T601,U601,AA601,AB601,AH601,AI601)</f>
        <v/>
      </c>
    </row>
    <row r="602">
      <c r="A602" t="n">
        <v>596</v>
      </c>
      <c r="B602" t="inlineStr">
        <is>
          <t>Старовойтов Артём Викторович</t>
        </is>
      </c>
      <c r="C602" t="inlineStr">
        <is>
          <t>Группа содержания</t>
        </is>
      </c>
      <c r="D602" t="inlineStr">
        <is>
          <t>Ведущий инженер</t>
        </is>
      </c>
      <c r="E602" t="inlineStr">
        <is>
          <t>Контракт № 515 - АО МариинскАвтодор</t>
        </is>
      </c>
      <c r="F602" t="inlineStr">
        <is>
          <t>День</t>
        </is>
      </c>
      <c r="AM602" s="9">
        <f>COUNT(H602:AL602)</f>
        <v/>
      </c>
      <c r="AT602" s="9">
        <f>SUM(H602:AL602)</f>
        <v/>
      </c>
      <c r="AV602" s="9">
        <f>SUM(H602,I602,J602,K602,L602,M602,N602,O602,T602,U602,AA602,AB602,AH602,AI602)</f>
        <v/>
      </c>
    </row>
    <row r="603">
      <c r="A603" t="n">
        <v>597</v>
      </c>
      <c r="B603" t="inlineStr">
        <is>
          <t>Старовойтов Артём Викторович</t>
        </is>
      </c>
      <c r="C603" t="inlineStr">
        <is>
          <t>Группа содержания</t>
        </is>
      </c>
      <c r="D603" t="inlineStr">
        <is>
          <t>Ведущий инженер</t>
        </is>
      </c>
      <c r="E603" t="inlineStr">
        <is>
          <t>Контракт № 513 - ГКУ НСО ТУАД</t>
        </is>
      </c>
      <c r="F603" t="inlineStr">
        <is>
          <t>День</t>
        </is>
      </c>
      <c r="AM603" s="9">
        <f>COUNT(H603:AL603)</f>
        <v/>
      </c>
      <c r="AT603" s="9">
        <f>SUM(H603:AL603)</f>
        <v/>
      </c>
      <c r="AV603" s="9">
        <f>SUM(H603,I603,J603,K603,L603,M603,N603,O603,T603,U603,AA603,AB603,AH603,AI603)</f>
        <v/>
      </c>
    </row>
    <row r="604" ht="15.75" customHeight="1" s="1">
      <c r="A604" t="n">
        <v>598</v>
      </c>
      <c r="B604" t="inlineStr">
        <is>
          <t>Старовойтов Артём Викторович</t>
        </is>
      </c>
      <c r="C604" t="inlineStr">
        <is>
          <t>Группа содержания</t>
        </is>
      </c>
      <c r="D604" t="inlineStr">
        <is>
          <t>Ведущий инженер</t>
        </is>
      </c>
      <c r="E604" t="inlineStr">
        <is>
          <t>Контракт № 512 - ГКУ НСО ТУАД</t>
        </is>
      </c>
      <c r="F604" t="inlineStr">
        <is>
          <t>День</t>
        </is>
      </c>
      <c r="AC604" s="11" t="n">
        <v>3.53393</v>
      </c>
      <c r="AM604" s="9">
        <f>COUNT(H604:AL604)</f>
        <v/>
      </c>
      <c r="AT604" s="9">
        <f>SUM(H604:AL604)</f>
        <v/>
      </c>
      <c r="AV604" s="9">
        <f>SUM(H604,I604,J604,K604,L604,M604,N604,O604,T604,U604,AA604,AB604,AH604,AI604)</f>
        <v/>
      </c>
    </row>
    <row r="605">
      <c r="A605" t="n">
        <v>599</v>
      </c>
      <c r="B605" t="inlineStr">
        <is>
          <t>Старовойтов Артём Викторович</t>
        </is>
      </c>
      <c r="C605" t="inlineStr">
        <is>
          <t>Группа содержания</t>
        </is>
      </c>
      <c r="D605" t="inlineStr">
        <is>
          <t>Ведущий инженер</t>
        </is>
      </c>
      <c r="E605" t="inlineStr">
        <is>
          <t>Контракт № 511 - ГКУ НСО ТУАД</t>
        </is>
      </c>
      <c r="F605" t="inlineStr">
        <is>
          <t>День</t>
        </is>
      </c>
      <c r="AM605" s="9">
        <f>COUNT(H605:AL605)</f>
        <v/>
      </c>
      <c r="AT605" s="9">
        <f>SUM(H605:AL605)</f>
        <v/>
      </c>
      <c r="AV605" s="9">
        <f>SUM(H605,I605,J605,K605,L605,M605,N605,O605,T605,U605,AA605,AB605,AH605,AI605)</f>
        <v/>
      </c>
    </row>
    <row r="606" ht="15.75" customHeight="1" s="1">
      <c r="A606" t="n">
        <v>600</v>
      </c>
      <c r="B606" t="inlineStr">
        <is>
          <t>Старовойтов Артём Викторович</t>
        </is>
      </c>
      <c r="C606" t="inlineStr">
        <is>
          <t>Группа содержания</t>
        </is>
      </c>
      <c r="D606" t="inlineStr">
        <is>
          <t>Ведущий инженер</t>
        </is>
      </c>
      <c r="E606" t="inlineStr">
        <is>
          <t>Контракт № 632 - ГКУ НСО ТУАД</t>
        </is>
      </c>
      <c r="F606" t="inlineStr">
        <is>
          <t>День</t>
        </is>
      </c>
      <c r="AF606" s="11" t="n">
        <v>2.78207</v>
      </c>
      <c r="AM606" s="9">
        <f>COUNT(H606:AL606)</f>
        <v/>
      </c>
      <c r="AT606" s="9">
        <f>SUM(H606:AL606)</f>
        <v/>
      </c>
      <c r="AV606" s="9">
        <f>SUM(H606,I606,J606,K606,L606,M606,N606,O606,T606,U606,AA606,AB606,AH606,AI606)</f>
        <v/>
      </c>
    </row>
    <row r="607">
      <c r="A607" t="n">
        <v>601</v>
      </c>
      <c r="B607" t="inlineStr">
        <is>
          <t>Старовойтов Артём Викторович</t>
        </is>
      </c>
      <c r="C607" t="inlineStr">
        <is>
          <t>Группа содержания</t>
        </is>
      </c>
      <c r="D607" t="inlineStr">
        <is>
          <t>Ведущий инженер</t>
        </is>
      </c>
      <c r="E607" t="inlineStr">
        <is>
          <t>Контракт № 633 - ПАО Ростелеком Красноярск</t>
        </is>
      </c>
      <c r="F607" t="inlineStr">
        <is>
          <t>День</t>
        </is>
      </c>
      <c r="AM607" s="9">
        <f>COUNT(H607:AL607)</f>
        <v/>
      </c>
      <c r="AT607" s="9">
        <f>SUM(H607:AL607)</f>
        <v/>
      </c>
      <c r="AV607" s="9">
        <f>SUM(H607,I607,J607,K607,L607,M607,N607,O607,T607,U607,AA607,AB607,AH607,AI607)</f>
        <v/>
      </c>
    </row>
    <row r="608" ht="15.75" customHeight="1" s="1">
      <c r="A608" t="n">
        <v>602</v>
      </c>
      <c r="B608" t="inlineStr">
        <is>
          <t>Старовойтов Артём Викторович</t>
        </is>
      </c>
      <c r="C608" t="inlineStr">
        <is>
          <t>Группа содержания</t>
        </is>
      </c>
      <c r="D608" t="inlineStr">
        <is>
          <t>Ведущий инженер</t>
        </is>
      </c>
      <c r="E608" t="inlineStr">
        <is>
          <t>Контракт № 581 - ИТБ/ ОБЩЕСТВО С ОГРАНИЧЕННОЙ ОТВЕТСТВЕННОСТЬЮ ИНЖЕНЕРНЫЕ ТЕХНОЛОГИИ БЕЗОПАСНОСТИ</t>
        </is>
      </c>
      <c r="F608" t="inlineStr">
        <is>
          <t>День</t>
        </is>
      </c>
      <c r="AJ608" s="11" t="n">
        <v>3</v>
      </c>
      <c r="AM608" s="9">
        <f>COUNT(H608:AL608)</f>
        <v/>
      </c>
      <c r="AT608" s="9">
        <f>SUM(H608:AL608)</f>
        <v/>
      </c>
      <c r="AV608" s="9">
        <f>SUM(H608,I608,J608,K608,L608,M608,N608,O608,T608,U608,AA608,AB608,AH608,AI608)</f>
        <v/>
      </c>
    </row>
    <row r="609" ht="15.75" customHeight="1" s="1">
      <c r="A609" t="n">
        <v>603</v>
      </c>
      <c r="B609" t="inlineStr">
        <is>
          <t>Старовойтов Артём Викторович</t>
        </is>
      </c>
      <c r="C609" t="inlineStr">
        <is>
          <t>Группа содержания</t>
        </is>
      </c>
      <c r="D609" t="inlineStr">
        <is>
          <t>Ведущий инженер</t>
        </is>
      </c>
      <c r="E609" t="inlineStr">
        <is>
          <t>Контракт № 581 - ИТБ/ ОБЩЕСТВО С ОГРАНИЧЕННОЙ ОТВЕТСТВЕННОСТЬЮ ИНЖЕНЕРНЫЕ ТЕХНОЛОГИИ БЕЗОПАСНОСТИ</t>
        </is>
      </c>
      <c r="F609" t="inlineStr">
        <is>
          <t>Ночь</t>
        </is>
      </c>
      <c r="AJ609" s="11" t="n">
        <v>2</v>
      </c>
      <c r="AN609" s="9">
        <f>COUNT(H609:AL609)</f>
        <v/>
      </c>
      <c r="AU609" s="9">
        <f>SUM(H609:AL609)</f>
        <v/>
      </c>
      <c r="AW609" s="9">
        <f>SUM(H609,I609,J609,K609,L609,M609,N609,O609,T609,U609,AA609,AB609,AH609,AI609)</f>
        <v/>
      </c>
    </row>
    <row r="610" ht="15.75" customHeight="1" s="1">
      <c r="A610" t="n">
        <v>604</v>
      </c>
      <c r="B610" t="inlineStr">
        <is>
          <t>Старовойтов Артём Викторович</t>
        </is>
      </c>
      <c r="C610" t="inlineStr">
        <is>
          <t>Группа содержания</t>
        </is>
      </c>
      <c r="D610" t="inlineStr">
        <is>
          <t>Ведущий инженер</t>
        </is>
      </c>
      <c r="E610" t="inlineStr">
        <is>
          <t>Контракт № 581 - ИТБ/ ОБЩЕСТВО С ОГРАНИЧЕННОЙ ОТВЕТСТВЕННОСТЬЮ ИНЖЕНЕРНЫЕ ТЕХНОЛОГИИ БЕЗОПАСНОСТИ</t>
        </is>
      </c>
      <c r="F610" t="inlineStr">
        <is>
          <t>День</t>
        </is>
      </c>
      <c r="G610" t="inlineStr">
        <is>
          <t>К-ка</t>
        </is>
      </c>
      <c r="AJ610" s="11" t="n">
        <v>8</v>
      </c>
      <c r="AK610" s="11" t="n">
        <v>8</v>
      </c>
      <c r="AL610" s="11" t="n">
        <v>8</v>
      </c>
      <c r="AM610" s="9">
        <f>SUM(H610:AL610)/8</f>
        <v/>
      </c>
      <c r="AS610" s="9">
        <f>COUNTIF(H610:AL610,"В")+SUM(H610:AL610)/8</f>
        <v/>
      </c>
      <c r="AT610" s="9">
        <f>SUM(H610:AL610)</f>
        <v/>
      </c>
    </row>
    <row r="611">
      <c r="A611" s="9" t="n">
        <v>605</v>
      </c>
      <c r="B611" s="9" t="inlineStr">
        <is>
          <t>Старовойтов Артём Викторович</t>
        </is>
      </c>
      <c r="C611" s="9" t="inlineStr">
        <is>
          <t>Группа содержания</t>
        </is>
      </c>
      <c r="D611" s="9" t="inlineStr">
        <is>
          <t>Ведущий инженер</t>
        </is>
      </c>
      <c r="E611" s="9" t="inlineStr">
        <is>
          <t>ИТОГО:</t>
        </is>
      </c>
      <c r="F611" s="9" t="n"/>
      <c r="G611" s="9" t="n"/>
      <c r="H611" s="9" t="n"/>
      <c r="I611" s="9" t="n"/>
      <c r="J611" s="9" t="n"/>
      <c r="K611" s="9" t="n"/>
      <c r="L611" s="9" t="n"/>
      <c r="M611" s="9" t="n"/>
      <c r="N611" s="9" t="n"/>
      <c r="O611" s="9" t="n"/>
      <c r="P611" s="9" t="n"/>
      <c r="Q611" s="9" t="n"/>
      <c r="R611" s="9" t="n"/>
      <c r="S611" s="9" t="n"/>
      <c r="T611" s="9" t="n"/>
      <c r="U611" s="9" t="n"/>
      <c r="V611" s="9" t="n"/>
      <c r="W611" s="9" t="n"/>
      <c r="X611" s="9" t="n"/>
      <c r="Y611" s="9" t="n"/>
      <c r="Z611" s="9" t="n"/>
      <c r="AA611" s="9" t="n"/>
      <c r="AB611" s="9" t="n"/>
      <c r="AC611" s="9" t="n">
        <v>8</v>
      </c>
      <c r="AD611" s="9" t="n">
        <v>8</v>
      </c>
      <c r="AE611" s="9" t="n">
        <v>8</v>
      </c>
      <c r="AF611" s="9" t="n">
        <v>8</v>
      </c>
      <c r="AG611" s="9" t="n">
        <v>8</v>
      </c>
      <c r="AH611" s="9" t="n">
        <v>0</v>
      </c>
      <c r="AI611" s="9" t="n">
        <v>0</v>
      </c>
      <c r="AJ611" s="9" t="n">
        <v>13</v>
      </c>
      <c r="AK611" s="9" t="n">
        <v>8</v>
      </c>
      <c r="AL611" s="9" t="n">
        <v>8</v>
      </c>
      <c r="AM611" s="9">
        <f>COUNT(IF(SUM(AC603,AC592,AC605,AC600,AC596,AC594,AC598,AC601,AC593,AC595,AC604,AC597,AC599,AC602)&gt;0,1,"FALSE"),IF(SUM(AD592,AD599,AD600,AD593,AD597,AD605,AD604,AD595,AD603,AD596,AD598,AD601,AD594)&gt;0,1,"FALSE"),IF(SUM(AE603,AE595,AE600,AE592,AE598,AE593,AE596,AE597,AE599,AE605,AE594,AE601,AE606)&gt;0,1,"FALSE"),IF(SUM(AF592,AF594,AF600,AF603,AF607,AF598,AF593,AF605,AF597,AF596,AF599,AF606,AF601,AF595)&gt;0,1,"FALSE"),IF(SUM(AG592,AG599,AG597,AG605,AG601,AG594,AG600,AG606,AG593,AG596,AG603,AG607,AG595,AG598)&gt;0,1,"FALSE"),IF(SUM(AH597,AH598,AH605,AH603,AH607,AH592,AH595,AH599,AH600,AH606,AH593,AH601,AH596,AH594)&gt;0,1,"FALSE"),IF(SUM(AI592,AI597,AI598,AI607,AI595,AI594,AI603,AI593,AI601,AI596,AI606,AI600,AI599,AI605)&gt;0,1,"FALSE"),IF(SUM(AJ608,AJ610)&gt;0,1,"FALSE"),IF(SUM(AK610)&gt;0,1,"FALSE"),IF(SUM(AL610)&gt;0,1,"FALSE"))</f>
        <v/>
      </c>
      <c r="AN611" s="9">
        <f>COUNT(IF(SUM(AJ609)&gt;0,1,"FALSE"))</f>
        <v/>
      </c>
      <c r="AO611" s="9">
        <f>MAX(AO592:AO610)</f>
        <v/>
      </c>
      <c r="AP611" s="9">
        <f>MAX(AP592:AP610)</f>
        <v/>
      </c>
      <c r="AQ611" s="9">
        <f>MAX(AQ592:AQ610)</f>
        <v/>
      </c>
      <c r="AR611" s="9">
        <f>MAX(AR592:AR610)</f>
        <v/>
      </c>
      <c r="AS611" s="9">
        <f>SUM(AS592:AS610)</f>
        <v/>
      </c>
      <c r="AT611" s="9">
        <f>SUM(AT592:AT610)</f>
        <v/>
      </c>
      <c r="AU611" s="9">
        <f>SUM(AU592:AU610)</f>
        <v/>
      </c>
      <c r="AV611" s="9">
        <f>SUM(AV592:AV610)</f>
        <v/>
      </c>
      <c r="AW611" s="9">
        <f>SUM(AW592:AW610)</f>
        <v/>
      </c>
    </row>
    <row r="612" ht="15.75" customHeight="1" s="1">
      <c r="A612" t="n">
        <v>606</v>
      </c>
      <c r="B612" t="inlineStr">
        <is>
          <t>Изотов Федор Викторович</t>
        </is>
      </c>
      <c r="C612" t="inlineStr">
        <is>
          <t>Группа содержания</t>
        </is>
      </c>
      <c r="D612" t="inlineStr">
        <is>
          <t>Ведущий инженер</t>
        </is>
      </c>
      <c r="E612" t="inlineStr">
        <is>
          <t>Общехозяйственный</t>
        </is>
      </c>
      <c r="F612" t="inlineStr">
        <is>
          <t>День</t>
        </is>
      </c>
      <c r="AD612" t="n">
        <v>8</v>
      </c>
      <c r="AE612" t="n">
        <v>8</v>
      </c>
      <c r="AF612" s="11" t="inlineStr">
        <is>
          <t>От</t>
        </is>
      </c>
      <c r="AG612" t="n">
        <v>8</v>
      </c>
      <c r="AH612" t="inlineStr">
        <is>
          <t>В</t>
        </is>
      </c>
      <c r="AI612" t="inlineStr">
        <is>
          <t>В</t>
        </is>
      </c>
      <c r="AM612" s="9">
        <f>COUNT(H612:AL612)</f>
        <v/>
      </c>
      <c r="AO612" s="9">
        <f>COUNTIF(H612:AL612,"О")</f>
        <v/>
      </c>
      <c r="AP612" s="9">
        <f>COUNTIF(H612:AL612,"От")</f>
        <v/>
      </c>
      <c r="AQ612" s="9">
        <f>COUNTIF(H612:AL612,"Б")</f>
        <v/>
      </c>
      <c r="AR612" s="9">
        <f>COUNTIF(H612:AL612,"Н")</f>
        <v/>
      </c>
      <c r="AT612" s="9">
        <f>SUM(H612:AL612)</f>
        <v/>
      </c>
      <c r="AV612" s="9">
        <f>SUM(H612,I612,J612,K612,L612,M612,N612,O612,T612,U612,AA612,AB612,AH612,AI612)</f>
        <v/>
      </c>
    </row>
    <row r="613">
      <c r="A613" t="n">
        <v>607</v>
      </c>
      <c r="B613" t="inlineStr">
        <is>
          <t>Изотов Федор Викторович</t>
        </is>
      </c>
      <c r="C613" t="inlineStr">
        <is>
          <t>Группа содержания</t>
        </is>
      </c>
      <c r="D613" t="inlineStr">
        <is>
          <t>Ведущий инженер</t>
        </is>
      </c>
      <c r="E613" t="inlineStr">
        <is>
          <t>Контракт № 631 - ГКУ НСО ТУАД</t>
        </is>
      </c>
      <c r="F613" t="inlineStr">
        <is>
          <t>День</t>
        </is>
      </c>
      <c r="AM613" s="9">
        <f>COUNT(H613:AL613)</f>
        <v/>
      </c>
      <c r="AT613" s="9">
        <f>SUM(H613:AL613)</f>
        <v/>
      </c>
      <c r="AV613" s="9">
        <f>SUM(H613,I613,J613,K613,L613,M613,N613,O613,T613,U613,AA613,AB613,AH613,AI613)</f>
        <v/>
      </c>
    </row>
    <row r="614">
      <c r="A614" t="n">
        <v>608</v>
      </c>
      <c r="B614" t="inlineStr">
        <is>
          <t>Изотов Федор Викторович</t>
        </is>
      </c>
      <c r="C614" t="inlineStr">
        <is>
          <t>Группа содержания</t>
        </is>
      </c>
      <c r="D614" t="inlineStr">
        <is>
          <t>Ведущий инженер</t>
        </is>
      </c>
      <c r="E614" t="inlineStr">
        <is>
          <t>Контракт № 630 - ГКУ НСО ТУАД</t>
        </is>
      </c>
      <c r="F614" t="inlineStr">
        <is>
          <t>День</t>
        </is>
      </c>
      <c r="AM614" s="9">
        <f>COUNT(H614:AL614)</f>
        <v/>
      </c>
      <c r="AT614" s="9">
        <f>SUM(H614:AL614)</f>
        <v/>
      </c>
      <c r="AV614" s="9">
        <f>SUM(H614,I614,J614,K614,L614,M614,N614,O614,T614,U614,AA614,AB614,AH614,AI614)</f>
        <v/>
      </c>
    </row>
    <row r="615">
      <c r="A615" t="n">
        <v>609</v>
      </c>
      <c r="B615" t="inlineStr">
        <is>
          <t>Изотов Федор Викторович</t>
        </is>
      </c>
      <c r="C615" t="inlineStr">
        <is>
          <t>Группа содержания</t>
        </is>
      </c>
      <c r="D615" t="inlineStr">
        <is>
          <t>Ведущий инженер</t>
        </is>
      </c>
      <c r="E615" t="inlineStr">
        <is>
          <t>Контракт № 620 - МариинскАвтодор</t>
        </is>
      </c>
      <c r="F615" t="inlineStr">
        <is>
          <t>День</t>
        </is>
      </c>
      <c r="AM615" s="9">
        <f>COUNT(H615:AL615)</f>
        <v/>
      </c>
      <c r="AT615" s="9">
        <f>SUM(H615:AL615)</f>
        <v/>
      </c>
      <c r="AV615" s="9">
        <f>SUM(H615,I615,J615,K615,L615,M615,N615,O615,T615,U615,AA615,AB615,AH615,AI615)</f>
        <v/>
      </c>
    </row>
    <row r="616">
      <c r="A616" t="n">
        <v>610</v>
      </c>
      <c r="B616" t="inlineStr">
        <is>
          <t>Изотов Федор Викторович</t>
        </is>
      </c>
      <c r="C616" t="inlineStr">
        <is>
          <t>Группа содержания</t>
        </is>
      </c>
      <c r="D616" t="inlineStr">
        <is>
          <t>Ведущий инженер</t>
        </is>
      </c>
      <c r="E616" t="inlineStr">
        <is>
          <t>Контракт № 621 - Томскавтодор</t>
        </is>
      </c>
      <c r="F616" t="inlineStr">
        <is>
          <t>День</t>
        </is>
      </c>
      <c r="AM616" s="9">
        <f>COUNT(H616:AL616)</f>
        <v/>
      </c>
      <c r="AT616" s="9">
        <f>SUM(H616:AL616)</f>
        <v/>
      </c>
      <c r="AV616" s="9">
        <f>SUM(H616,I616,J616,K616,L616,M616,N616,O616,T616,U616,AA616,AB616,AH616,AI616)</f>
        <v/>
      </c>
    </row>
    <row r="617">
      <c r="A617" t="n">
        <v>611</v>
      </c>
      <c r="B617" t="inlineStr">
        <is>
          <t>Изотов Федор Викторович</t>
        </is>
      </c>
      <c r="C617" t="inlineStr">
        <is>
          <t>Группа содержания</t>
        </is>
      </c>
      <c r="D617" t="inlineStr">
        <is>
          <t>Ведущий инженер</t>
        </is>
      </c>
      <c r="E617" t="inlineStr">
        <is>
          <t>Контракт № 599 - Восток-М</t>
        </is>
      </c>
      <c r="F617" t="inlineStr">
        <is>
          <t>День</t>
        </is>
      </c>
      <c r="AM617" s="9">
        <f>COUNT(H617:AL617)</f>
        <v/>
      </c>
      <c r="AT617" s="9">
        <f>SUM(H617:AL617)</f>
        <v/>
      </c>
      <c r="AV617" s="9">
        <f>SUM(H617,I617,J617,K617,L617,M617,N617,O617,T617,U617,AA617,AB617,AH617,AI617)</f>
        <v/>
      </c>
    </row>
    <row r="618">
      <c r="A618" t="n">
        <v>612</v>
      </c>
      <c r="B618" t="inlineStr">
        <is>
          <t>Изотов Федор Викторович</t>
        </is>
      </c>
      <c r="C618" t="inlineStr">
        <is>
          <t>Группа содержания</t>
        </is>
      </c>
      <c r="D618" t="inlineStr">
        <is>
          <t>Ведущий инженер</t>
        </is>
      </c>
      <c r="E618" t="inlineStr">
        <is>
          <t>Контракт № 591 - ООО Восток-М</t>
        </is>
      </c>
      <c r="F618" t="inlineStr">
        <is>
          <t>День</t>
        </is>
      </c>
      <c r="AM618" s="9">
        <f>COUNT(H618:AL618)</f>
        <v/>
      </c>
      <c r="AT618" s="9">
        <f>SUM(H618:AL618)</f>
        <v/>
      </c>
      <c r="AV618" s="9">
        <f>SUM(H618,I618,J618,K618,L618,M618,N618,O618,T618,U618,AA618,AB618,AH618,AI618)</f>
        <v/>
      </c>
    </row>
    <row r="619">
      <c r="A619" t="n">
        <v>613</v>
      </c>
      <c r="B619" t="inlineStr">
        <is>
          <t>Изотов Федор Викторович</t>
        </is>
      </c>
      <c r="C619" t="inlineStr">
        <is>
          <t>Группа содержания</t>
        </is>
      </c>
      <c r="D619" t="inlineStr">
        <is>
          <t>Ведущий инженер</t>
        </is>
      </c>
      <c r="E619" t="inlineStr">
        <is>
          <t>Контракт № 579 - ООО Восток-М</t>
        </is>
      </c>
      <c r="F619" t="inlineStr">
        <is>
          <t>День</t>
        </is>
      </c>
      <c r="AM619" s="9">
        <f>COUNT(H619:AL619)</f>
        <v/>
      </c>
      <c r="AT619" s="9">
        <f>SUM(H619:AL619)</f>
        <v/>
      </c>
      <c r="AV619" s="9">
        <f>SUM(H619,I619,J619,K619,L619,M619,N619,O619,T619,U619,AA619,AB619,AH619,AI619)</f>
        <v/>
      </c>
    </row>
    <row r="620">
      <c r="A620" t="n">
        <v>614</v>
      </c>
      <c r="B620" t="inlineStr">
        <is>
          <t>Изотов Федор Викторович</t>
        </is>
      </c>
      <c r="C620" t="inlineStr">
        <is>
          <t>Группа содержания</t>
        </is>
      </c>
      <c r="D620" t="inlineStr">
        <is>
          <t>Ведущий инженер</t>
        </is>
      </c>
      <c r="E620" t="inlineStr">
        <is>
          <t>Контракт № 585 - ФКУ Сибуправтодор</t>
        </is>
      </c>
      <c r="F620" t="inlineStr">
        <is>
          <t>День</t>
        </is>
      </c>
      <c r="AM620" s="9">
        <f>COUNT(H620:AL620)</f>
        <v/>
      </c>
      <c r="AT620" s="9">
        <f>SUM(H620:AL620)</f>
        <v/>
      </c>
      <c r="AV620" s="9">
        <f>SUM(H620,I620,J620,K620,L620,M620,N620,O620,T620,U620,AA620,AB620,AH620,AI620)</f>
        <v/>
      </c>
    </row>
    <row r="621">
      <c r="A621" t="n">
        <v>615</v>
      </c>
      <c r="B621" t="inlineStr">
        <is>
          <t>Изотов Федор Викторович</t>
        </is>
      </c>
      <c r="C621" t="inlineStr">
        <is>
          <t>Группа содержания</t>
        </is>
      </c>
      <c r="D621" t="inlineStr">
        <is>
          <t>Ведущий инженер</t>
        </is>
      </c>
      <c r="E621" t="inlineStr">
        <is>
          <t>Контракт № 580 - ОГКУ «Томскавтодор»</t>
        </is>
      </c>
      <c r="F621" t="inlineStr">
        <is>
          <t>День</t>
        </is>
      </c>
      <c r="AM621" s="9">
        <f>COUNT(H621:AL621)</f>
        <v/>
      </c>
      <c r="AT621" s="9">
        <f>SUM(H621:AL621)</f>
        <v/>
      </c>
      <c r="AV621" s="9">
        <f>SUM(H621,I621,J621,K621,L621,M621,N621,O621,T621,U621,AA621,AB621,AH621,AI621)</f>
        <v/>
      </c>
    </row>
    <row r="622">
      <c r="A622" t="n">
        <v>616</v>
      </c>
      <c r="B622" t="inlineStr">
        <is>
          <t>Изотов Федор Викторович</t>
        </is>
      </c>
      <c r="C622" t="inlineStr">
        <is>
          <t>Группа содержания</t>
        </is>
      </c>
      <c r="D622" t="inlineStr">
        <is>
          <t>Ведущий инженер</t>
        </is>
      </c>
      <c r="E622" t="inlineStr">
        <is>
          <t>Контракт № 513 - ГКУ НСО ТУАД</t>
        </is>
      </c>
      <c r="F622" t="inlineStr">
        <is>
          <t>День</t>
        </is>
      </c>
      <c r="AM622" s="9">
        <f>COUNT(H622:AL622)</f>
        <v/>
      </c>
      <c r="AT622" s="9">
        <f>SUM(H622:AL622)</f>
        <v/>
      </c>
      <c r="AV622" s="9">
        <f>SUM(H622,I622,J622,K622,L622,M622,N622,O622,T622,U622,AA622,AB622,AH622,AI622)</f>
        <v/>
      </c>
    </row>
    <row r="623">
      <c r="A623" t="n">
        <v>617</v>
      </c>
      <c r="B623" t="inlineStr">
        <is>
          <t>Изотов Федор Викторович</t>
        </is>
      </c>
      <c r="C623" t="inlineStr">
        <is>
          <t>Группа содержания</t>
        </is>
      </c>
      <c r="D623" t="inlineStr">
        <is>
          <t>Ведущий инженер</t>
        </is>
      </c>
      <c r="E623" t="inlineStr">
        <is>
          <t>Контракт № 512 - ГКУ НСО ТУАД</t>
        </is>
      </c>
      <c r="F623" t="inlineStr">
        <is>
          <t>День</t>
        </is>
      </c>
      <c r="AM623" s="9">
        <f>COUNT(H623:AL623)</f>
        <v/>
      </c>
      <c r="AT623" s="9">
        <f>SUM(H623:AL623)</f>
        <v/>
      </c>
      <c r="AV623" s="9">
        <f>SUM(H623,I623,J623,K623,L623,M623,N623,O623,T623,U623,AA623,AB623,AH623,AI623)</f>
        <v/>
      </c>
    </row>
    <row r="624">
      <c r="A624" t="n">
        <v>618</v>
      </c>
      <c r="B624" t="inlineStr">
        <is>
          <t>Изотов Федор Викторович</t>
        </is>
      </c>
      <c r="C624" t="inlineStr">
        <is>
          <t>Группа содержания</t>
        </is>
      </c>
      <c r="D624" t="inlineStr">
        <is>
          <t>Ведущий инженер</t>
        </is>
      </c>
      <c r="E624" t="inlineStr">
        <is>
          <t>Контракт № 511 - ГКУ НСО ТУАД</t>
        </is>
      </c>
      <c r="F624" t="inlineStr">
        <is>
          <t>День</t>
        </is>
      </c>
      <c r="AM624" s="9">
        <f>COUNT(H624:AL624)</f>
        <v/>
      </c>
      <c r="AT624" s="9">
        <f>SUM(H624:AL624)</f>
        <v/>
      </c>
      <c r="AV624" s="9">
        <f>SUM(H624,I624,J624,K624,L624,M624,N624,O624,T624,U624,AA624,AB624,AH624,AI624)</f>
        <v/>
      </c>
    </row>
    <row r="625">
      <c r="A625" t="n">
        <v>619</v>
      </c>
      <c r="B625" t="inlineStr">
        <is>
          <t>Изотов Федор Викторович</t>
        </is>
      </c>
      <c r="C625" t="inlineStr">
        <is>
          <t>Группа содержания</t>
        </is>
      </c>
      <c r="D625" t="inlineStr">
        <is>
          <t>Ведущий инженер</t>
        </is>
      </c>
      <c r="E625" t="inlineStr">
        <is>
          <t>Контракт № 632 - ГКУ НСО ТУАД</t>
        </is>
      </c>
      <c r="F625" t="inlineStr">
        <is>
          <t>День</t>
        </is>
      </c>
      <c r="AM625" s="9">
        <f>COUNT(H625:AL625)</f>
        <v/>
      </c>
      <c r="AT625" s="9">
        <f>SUM(H625:AL625)</f>
        <v/>
      </c>
      <c r="AV625" s="9">
        <f>SUM(H625,I625,J625,K625,L625,M625,N625,O625,T625,U625,AA625,AB625,AH625,AI625)</f>
        <v/>
      </c>
    </row>
    <row r="626">
      <c r="A626" t="n">
        <v>620</v>
      </c>
      <c r="B626" t="inlineStr">
        <is>
          <t>Изотов Федор Викторович</t>
        </is>
      </c>
      <c r="C626" t="inlineStr">
        <is>
          <t>Группа содержания</t>
        </is>
      </c>
      <c r="D626" t="inlineStr">
        <is>
          <t>Ведущий инженер</t>
        </is>
      </c>
      <c r="E626" t="inlineStr">
        <is>
          <t>Контракт № 633 - ПАО Ростелеком Красноярск</t>
        </is>
      </c>
      <c r="F626" t="inlineStr">
        <is>
          <t>День</t>
        </is>
      </c>
      <c r="AM626" s="9">
        <f>COUNT(H626:AL626)</f>
        <v/>
      </c>
      <c r="AT626" s="9">
        <f>SUM(H626:AL626)</f>
        <v/>
      </c>
      <c r="AV626" s="9">
        <f>SUM(H626,I626,J626,K626,L626,M626,N626,O626,T626,U626,AA626,AB626,AH626,AI626)</f>
        <v/>
      </c>
    </row>
    <row r="627" ht="15.75" customHeight="1" s="1">
      <c r="A627" t="n">
        <v>621</v>
      </c>
      <c r="B627" t="inlineStr">
        <is>
          <t>Изотов Федор Викторович</t>
        </is>
      </c>
      <c r="C627" t="inlineStr">
        <is>
          <t>Группа содержания</t>
        </is>
      </c>
      <c r="D627" t="inlineStr">
        <is>
          <t>Ведущий инженер</t>
        </is>
      </c>
      <c r="E627" t="inlineStr">
        <is>
          <t>Контракт № 581 - ИТБ/ ОБЩЕСТВО С ОГРАНИЧЕННОЙ ОТВЕТСТВЕННОСТЬЮ ИНЖЕНЕРНЫЕ ТЕХНОЛОГИИ БЕЗОПАСНОСТИ</t>
        </is>
      </c>
      <c r="F627" t="inlineStr">
        <is>
          <t>День</t>
        </is>
      </c>
      <c r="AJ627" s="11" t="n">
        <v>3</v>
      </c>
      <c r="AM627" s="9">
        <f>COUNT(H627:AL627)</f>
        <v/>
      </c>
      <c r="AT627" s="9">
        <f>SUM(H627:AL627)</f>
        <v/>
      </c>
      <c r="AV627" s="9">
        <f>SUM(H627,I627,J627,K627,L627,M627,N627,O627,T627,U627,AA627,AB627,AH627,AI627)</f>
        <v/>
      </c>
    </row>
    <row r="628" ht="15.75" customHeight="1" s="1">
      <c r="A628" t="n">
        <v>622</v>
      </c>
      <c r="B628" t="inlineStr">
        <is>
          <t>Изотов Федор Викторович</t>
        </is>
      </c>
      <c r="C628" t="inlineStr">
        <is>
          <t>Группа содержания</t>
        </is>
      </c>
      <c r="D628" t="inlineStr">
        <is>
          <t>Ведущий инженер</t>
        </is>
      </c>
      <c r="E628" t="inlineStr">
        <is>
          <t>Контракт № 581 - ИТБ/ ОБЩЕСТВО С ОГРАНИЧЕННОЙ ОТВЕТСТВЕННОСТЬЮ ИНЖЕНЕРНЫЕ ТЕХНОЛОГИИ БЕЗОПАСНОСТИ</t>
        </is>
      </c>
      <c r="F628" t="inlineStr">
        <is>
          <t>Ночь</t>
        </is>
      </c>
      <c r="AJ628" s="11" t="n">
        <v>2</v>
      </c>
      <c r="AN628" s="9">
        <f>COUNT(H628:AL628)</f>
        <v/>
      </c>
      <c r="AU628" s="9">
        <f>SUM(H628:AL628)</f>
        <v/>
      </c>
      <c r="AW628" s="9">
        <f>SUM(H628,I628,J628,K628,L628,M628,N628,O628,T628,U628,AA628,AB628,AH628,AI628)</f>
        <v/>
      </c>
    </row>
    <row r="629" ht="15.75" customHeight="1" s="1">
      <c r="A629" t="n">
        <v>623</v>
      </c>
      <c r="B629" t="inlineStr">
        <is>
          <t>Изотов Федор Викторович</t>
        </is>
      </c>
      <c r="C629" t="inlineStr">
        <is>
          <t>Группа содержания</t>
        </is>
      </c>
      <c r="D629" t="inlineStr">
        <is>
          <t>Ведущий инженер</t>
        </is>
      </c>
      <c r="E629" t="inlineStr">
        <is>
          <t>Контракт № 581 - ИТБ/ ОБЩЕСТВО С ОГРАНИЧЕННОЙ ОТВЕТСТВЕННОСТЬЮ ИНЖЕНЕРНЫЕ ТЕХНОЛОГИИ БЕЗОПАСНОСТИ</t>
        </is>
      </c>
      <c r="F629" t="inlineStr">
        <is>
          <t>День</t>
        </is>
      </c>
      <c r="G629" t="inlineStr">
        <is>
          <t>К-ка</t>
        </is>
      </c>
      <c r="AJ629" s="11" t="n">
        <v>8</v>
      </c>
      <c r="AK629" s="11" t="n">
        <v>8</v>
      </c>
      <c r="AL629" s="11" t="n">
        <v>8</v>
      </c>
      <c r="AM629" s="9">
        <f>SUM(H629:AL629)/8</f>
        <v/>
      </c>
      <c r="AS629" s="9">
        <f>COUNTIF(H629:AL629,"В")+SUM(H629:AL629)/8</f>
        <v/>
      </c>
      <c r="AT629" s="9">
        <f>SUM(H629:AL629)</f>
        <v/>
      </c>
    </row>
    <row r="630">
      <c r="A630" s="9" t="n">
        <v>624</v>
      </c>
      <c r="B630" s="9" t="inlineStr">
        <is>
          <t>Изотов Федор Викторович</t>
        </is>
      </c>
      <c r="C630" s="9" t="inlineStr">
        <is>
          <t>Группа содержания</t>
        </is>
      </c>
      <c r="D630" s="9" t="inlineStr">
        <is>
          <t>Ведущий инженер</t>
        </is>
      </c>
      <c r="E630" s="9" t="inlineStr">
        <is>
          <t>ИТОГО:</t>
        </is>
      </c>
      <c r="F630" s="9" t="n"/>
      <c r="G630" s="9" t="n"/>
      <c r="H630" s="9" t="n"/>
      <c r="I630" s="9" t="n"/>
      <c r="J630" s="9" t="n"/>
      <c r="K630" s="9" t="n"/>
      <c r="L630" s="9" t="n"/>
      <c r="M630" s="9" t="n"/>
      <c r="N630" s="9" t="n"/>
      <c r="O630" s="9" t="n"/>
      <c r="P630" s="9" t="n"/>
      <c r="Q630" s="9" t="n"/>
      <c r="R630" s="9" t="n"/>
      <c r="S630" s="9" t="n"/>
      <c r="T630" s="9" t="n"/>
      <c r="U630" s="9" t="n"/>
      <c r="V630" s="9" t="n"/>
      <c r="W630" s="9" t="n"/>
      <c r="X630" s="9" t="n"/>
      <c r="Y630" s="9" t="n"/>
      <c r="Z630" s="9" t="n"/>
      <c r="AA630" s="9" t="n"/>
      <c r="AB630" s="9" t="n"/>
      <c r="AC630" s="9" t="n"/>
      <c r="AD630" s="9" t="n">
        <v>8</v>
      </c>
      <c r="AE630" s="9" t="n">
        <v>8</v>
      </c>
      <c r="AF630" s="9" t="n">
        <v>0</v>
      </c>
      <c r="AG630" s="9" t="n">
        <v>8</v>
      </c>
      <c r="AH630" s="9" t="n">
        <v>0</v>
      </c>
      <c r="AI630" s="9" t="n">
        <v>0</v>
      </c>
      <c r="AJ630" s="9" t="n">
        <v>13</v>
      </c>
      <c r="AK630" s="9" t="n">
        <v>8</v>
      </c>
      <c r="AL630" s="9" t="n">
        <v>8</v>
      </c>
      <c r="AM630" s="9">
        <f>COUNT(IF(SUM(AD619,AD621,AD613,AD615,AD624,AD620,AD617,AD622,AD614,AD612,AD616,AD618,AD623)&gt;0,1,"FALSE"),IF(SUM(AE616,AE618,AE619,AE614,AE621,AE624,AE617,AE620,AE622,AE612,AE615,AE613,AE625)&gt;0,1,"FALSE"),IF(SUM(AF612)&gt;0,1,"FALSE"),IF(SUM(AG621,AG618,AG625,AG622,AG613,AG616,AG615,AG620,AG624,AG626,AG612,AG614,AG617,AG619)&gt;0,1,"FALSE"),IF(SUM(AH617,AH616,AH613,AH615,AH619,AH621,AH624,AH620,AH614,AH618,AH626,AH612,AH625,AH622)&gt;0,1,"FALSE"),IF(SUM(AI620,AI614,AI624,AI626,AI612,AI621,AI616,AI613,AI615,AI625,AI619,AI617,AI622,AI618)&gt;0,1,"FALSE"),IF(SUM(AJ629,AJ627)&gt;0,1,"FALSE"),IF(SUM(AK629)&gt;0,1,"FALSE"),IF(SUM(AL629)&gt;0,1,"FALSE"))</f>
        <v/>
      </c>
      <c r="AN630" s="9">
        <f>COUNT(IF(SUM(AJ628)&gt;0,1,"FALSE"))</f>
        <v/>
      </c>
      <c r="AO630" s="9">
        <f>MAX(AO612:AO629)</f>
        <v/>
      </c>
      <c r="AP630" s="9">
        <f>MAX(AP612:AP629)</f>
        <v/>
      </c>
      <c r="AQ630" s="9">
        <f>MAX(AQ612:AQ629)</f>
        <v/>
      </c>
      <c r="AR630" s="9">
        <f>MAX(AR612:AR629)</f>
        <v/>
      </c>
      <c r="AS630" s="9">
        <f>SUM(AS612:AS629)</f>
        <v/>
      </c>
      <c r="AT630" s="9">
        <f>SUM(AT612:AT629)</f>
        <v/>
      </c>
      <c r="AU630" s="9">
        <f>SUM(AU612:AU629)</f>
        <v/>
      </c>
      <c r="AV630" s="9">
        <f>SUM(AV612:AV629)</f>
        <v/>
      </c>
      <c r="AW630" s="9">
        <f>SUM(AW612:AW629)</f>
        <v/>
      </c>
    </row>
    <row r="631">
      <c r="A631" t="n">
        <v>625</v>
      </c>
      <c r="B631" t="inlineStr">
        <is>
          <t>Быков Алексей Иванович</t>
        </is>
      </c>
      <c r="C631" t="inlineStr">
        <is>
          <t>Группа содержания</t>
        </is>
      </c>
      <c r="D631" t="inlineStr">
        <is>
          <t>Оператор передвижного комплекса</t>
        </is>
      </c>
      <c r="E631" t="inlineStr">
        <is>
          <t>Общехозяйственный</t>
        </is>
      </c>
      <c r="F631" t="inlineStr">
        <is>
          <t>День</t>
        </is>
      </c>
      <c r="AI631" t="inlineStr">
        <is>
          <t>В</t>
        </is>
      </c>
      <c r="AM631" s="9">
        <f>COUNT(H631:AL631)</f>
        <v/>
      </c>
      <c r="AO631" s="9">
        <f>COUNTIF(H631:AL631,"О")</f>
        <v/>
      </c>
      <c r="AP631" s="9">
        <f>COUNTIF(H631:AL631,"От")</f>
        <v/>
      </c>
      <c r="AQ631" s="9">
        <f>COUNTIF(H631:AL631,"Б")</f>
        <v/>
      </c>
      <c r="AR631" s="9">
        <f>COUNTIF(H631:AL631,"Н")</f>
        <v/>
      </c>
      <c r="AT631" s="9">
        <f>SUM(H631:AL631)</f>
        <v/>
      </c>
      <c r="AV631" s="9">
        <f>SUM(H631,I631,J631,K631,L631,M631,N631,O631,T631,U631,AA631,AB631,AH631,AI631)</f>
        <v/>
      </c>
    </row>
    <row r="632">
      <c r="A632" t="n">
        <v>626</v>
      </c>
      <c r="B632" t="inlineStr">
        <is>
          <t>Быков Алексей Иванович</t>
        </is>
      </c>
      <c r="C632" t="inlineStr">
        <is>
          <t>Группа содержания</t>
        </is>
      </c>
      <c r="D632" t="inlineStr">
        <is>
          <t>Оператор передвижного комплекса</t>
        </is>
      </c>
      <c r="E632" t="inlineStr">
        <is>
          <t>Контракт № 599 - Восток-М</t>
        </is>
      </c>
      <c r="F632" t="inlineStr">
        <is>
          <t>День</t>
        </is>
      </c>
      <c r="AM632" s="9">
        <f>COUNT(H632:AL632)</f>
        <v/>
      </c>
      <c r="AT632" s="9">
        <f>SUM(H632:AL632)</f>
        <v/>
      </c>
      <c r="AV632" s="9">
        <f>SUM(H632,I632,J632,K632,L632,M632,N632,O632,T632,U632,AA632,AB632,AH632,AI632)</f>
        <v/>
      </c>
    </row>
    <row r="633">
      <c r="A633" t="n">
        <v>627</v>
      </c>
      <c r="B633" t="inlineStr">
        <is>
          <t>Быков Алексей Иванович</t>
        </is>
      </c>
      <c r="C633" t="inlineStr">
        <is>
          <t>Группа содержания</t>
        </is>
      </c>
      <c r="D633" t="inlineStr">
        <is>
          <t>Оператор передвижного комплекса</t>
        </is>
      </c>
      <c r="E633" t="inlineStr">
        <is>
          <t>Контракт № 633 - ПАО Ростелеком Красноярск</t>
        </is>
      </c>
      <c r="F633" t="inlineStr">
        <is>
          <t>День</t>
        </is>
      </c>
      <c r="AM633" s="9">
        <f>COUNT(H633:AL633)</f>
        <v/>
      </c>
      <c r="AT633" s="9">
        <f>SUM(H633:AL633)</f>
        <v/>
      </c>
      <c r="AV633" s="9">
        <f>SUM(H633,I633,J633,K633,L633,M633,N633,O633,T633,U633,AA633,AB633,AH633,AI633)</f>
        <v/>
      </c>
    </row>
    <row r="634">
      <c r="A634" t="n">
        <v>628</v>
      </c>
      <c r="B634" t="inlineStr">
        <is>
          <t>Быков Алексей Иванович</t>
        </is>
      </c>
      <c r="C634" t="inlineStr">
        <is>
          <t>Группа содержания</t>
        </is>
      </c>
      <c r="D634" t="inlineStr">
        <is>
          <t>Оператор передвижного комплекса</t>
        </is>
      </c>
      <c r="E634" t="inlineStr">
        <is>
          <t>Контракт № 632 - ГКУ НСО ТУАД</t>
        </is>
      </c>
      <c r="F634" t="inlineStr">
        <is>
          <t>День</t>
        </is>
      </c>
      <c r="AM634" s="9">
        <f>COUNT(H634:AL634)</f>
        <v/>
      </c>
      <c r="AT634" s="9">
        <f>SUM(H634:AL634)</f>
        <v/>
      </c>
      <c r="AV634" s="9">
        <f>SUM(H634,I634,J634,K634,L634,M634,N634,O634,T634,U634,AA634,AB634,AH634,AI634)</f>
        <v/>
      </c>
    </row>
    <row r="635">
      <c r="A635" t="n">
        <v>629</v>
      </c>
      <c r="B635" t="inlineStr">
        <is>
          <t>Быков Алексей Иванович</t>
        </is>
      </c>
      <c r="C635" t="inlineStr">
        <is>
          <t>Группа содержания</t>
        </is>
      </c>
      <c r="D635" t="inlineStr">
        <is>
          <t>Оператор передвижного комплекса</t>
        </is>
      </c>
      <c r="E635" t="inlineStr">
        <is>
          <t>Контракт № 631 - ГКУ НСО ТУАД</t>
        </is>
      </c>
      <c r="F635" t="inlineStr">
        <is>
          <t>День</t>
        </is>
      </c>
      <c r="AM635" s="9">
        <f>COUNT(H635:AL635)</f>
        <v/>
      </c>
      <c r="AT635" s="9">
        <f>SUM(H635:AL635)</f>
        <v/>
      </c>
      <c r="AV635" s="9">
        <f>SUM(H635,I635,J635,K635,L635,M635,N635,O635,T635,U635,AA635,AB635,AH635,AI635)</f>
        <v/>
      </c>
    </row>
    <row r="636">
      <c r="A636" t="n">
        <v>630</v>
      </c>
      <c r="B636" t="inlineStr">
        <is>
          <t>Быков Алексей Иванович</t>
        </is>
      </c>
      <c r="C636" t="inlineStr">
        <is>
          <t>Группа содержания</t>
        </is>
      </c>
      <c r="D636" t="inlineStr">
        <is>
          <t>Оператор передвижного комплекса</t>
        </is>
      </c>
      <c r="E636" t="inlineStr">
        <is>
          <t>Контракт № 630 - ГКУ НСО ТУАД</t>
        </is>
      </c>
      <c r="F636" t="inlineStr">
        <is>
          <t>День</t>
        </is>
      </c>
      <c r="AM636" s="9">
        <f>COUNT(H636:AL636)</f>
        <v/>
      </c>
      <c r="AT636" s="9">
        <f>SUM(H636:AL636)</f>
        <v/>
      </c>
      <c r="AV636" s="9">
        <f>SUM(H636,I636,J636,K636,L636,M636,N636,O636,T636,U636,AA636,AB636,AH636,AI636)</f>
        <v/>
      </c>
    </row>
    <row r="637">
      <c r="A637" t="n">
        <v>631</v>
      </c>
      <c r="B637" t="inlineStr">
        <is>
          <t>Быков Алексей Иванович</t>
        </is>
      </c>
      <c r="C637" t="inlineStr">
        <is>
          <t>Группа содержания</t>
        </is>
      </c>
      <c r="D637" t="inlineStr">
        <is>
          <t>Оператор передвижного комплекса</t>
        </is>
      </c>
      <c r="E637" t="inlineStr">
        <is>
          <t>Контракт № 620 - МариинскАвтодор</t>
        </is>
      </c>
      <c r="F637" t="inlineStr">
        <is>
          <t>День</t>
        </is>
      </c>
      <c r="AM637" s="9">
        <f>COUNT(H637:AL637)</f>
        <v/>
      </c>
      <c r="AT637" s="9">
        <f>SUM(H637:AL637)</f>
        <v/>
      </c>
      <c r="AV637" s="9">
        <f>SUM(H637,I637,J637,K637,L637,M637,N637,O637,T637,U637,AA637,AB637,AH637,AI637)</f>
        <v/>
      </c>
    </row>
    <row r="638">
      <c r="A638" t="n">
        <v>632</v>
      </c>
      <c r="B638" t="inlineStr">
        <is>
          <t>Быков Алексей Иванович</t>
        </is>
      </c>
      <c r="C638" t="inlineStr">
        <is>
          <t>Группа содержания</t>
        </is>
      </c>
      <c r="D638" t="inlineStr">
        <is>
          <t>Оператор передвижного комплекса</t>
        </is>
      </c>
      <c r="E638" t="inlineStr">
        <is>
          <t>Контракт № 621 - Томскавтодор</t>
        </is>
      </c>
      <c r="F638" t="inlineStr">
        <is>
          <t>День</t>
        </is>
      </c>
      <c r="AM638" s="9">
        <f>COUNT(H638:AL638)</f>
        <v/>
      </c>
      <c r="AT638" s="9">
        <f>SUM(H638:AL638)</f>
        <v/>
      </c>
      <c r="AV638" s="9">
        <f>SUM(H638,I638,J638,K638,L638,M638,N638,O638,T638,U638,AA638,AB638,AH638,AI638)</f>
        <v/>
      </c>
    </row>
    <row r="639">
      <c r="A639" t="n">
        <v>633</v>
      </c>
      <c r="B639" t="inlineStr">
        <is>
          <t>Быков Алексей Иванович</t>
        </is>
      </c>
      <c r="C639" t="inlineStr">
        <is>
          <t>Группа содержания</t>
        </is>
      </c>
      <c r="D639" t="inlineStr">
        <is>
          <t>Оператор передвижного комплекса</t>
        </is>
      </c>
      <c r="E639" t="inlineStr">
        <is>
          <t>Контракт № 579 - ООО Восток-М</t>
        </is>
      </c>
      <c r="F639" t="inlineStr">
        <is>
          <t>День</t>
        </is>
      </c>
      <c r="AM639" s="9">
        <f>COUNT(H639:AL639)</f>
        <v/>
      </c>
      <c r="AT639" s="9">
        <f>SUM(H639:AL639)</f>
        <v/>
      </c>
      <c r="AV639" s="9">
        <f>SUM(H639,I639,J639,K639,L639,M639,N639,O639,T639,U639,AA639,AB639,AH639,AI639)</f>
        <v/>
      </c>
    </row>
    <row r="640">
      <c r="A640" t="n">
        <v>634</v>
      </c>
      <c r="B640" t="inlineStr">
        <is>
          <t>Быков Алексей Иванович</t>
        </is>
      </c>
      <c r="C640" t="inlineStr">
        <is>
          <t>Группа содержания</t>
        </is>
      </c>
      <c r="D640" t="inlineStr">
        <is>
          <t>Оператор передвижного комплекса</t>
        </is>
      </c>
      <c r="E640" t="inlineStr">
        <is>
          <t>Контракт № 585 - ФКУ Сибуправтодор</t>
        </is>
      </c>
      <c r="F640" t="inlineStr">
        <is>
          <t>День</t>
        </is>
      </c>
      <c r="AM640" s="9">
        <f>COUNT(H640:AL640)</f>
        <v/>
      </c>
      <c r="AT640" s="9">
        <f>SUM(H640:AL640)</f>
        <v/>
      </c>
      <c r="AV640" s="9">
        <f>SUM(H640,I640,J640,K640,L640,M640,N640,O640,T640,U640,AA640,AB640,AH640,AI640)</f>
        <v/>
      </c>
    </row>
    <row r="641">
      <c r="A641" t="n">
        <v>635</v>
      </c>
      <c r="B641" t="inlineStr">
        <is>
          <t>Быков Алексей Иванович</t>
        </is>
      </c>
      <c r="C641" t="inlineStr">
        <is>
          <t>Группа содержания</t>
        </is>
      </c>
      <c r="D641" t="inlineStr">
        <is>
          <t>Оператор передвижного комплекса</t>
        </is>
      </c>
      <c r="E641" t="inlineStr">
        <is>
          <t>Контракт № 580 - ОГКУ «Томскавтодор»</t>
        </is>
      </c>
      <c r="F641" t="inlineStr">
        <is>
          <t>День</t>
        </is>
      </c>
      <c r="AM641" s="9">
        <f>COUNT(H641:AL641)</f>
        <v/>
      </c>
      <c r="AT641" s="9">
        <f>SUM(H641:AL641)</f>
        <v/>
      </c>
      <c r="AV641" s="9">
        <f>SUM(H641,I641,J641,K641,L641,M641,N641,O641,T641,U641,AA641,AB641,AH641,AI641)</f>
        <v/>
      </c>
    </row>
    <row r="642">
      <c r="A642" t="n">
        <v>636</v>
      </c>
      <c r="B642" t="inlineStr">
        <is>
          <t>Быков Алексей Иванович</t>
        </is>
      </c>
      <c r="C642" t="inlineStr">
        <is>
          <t>Группа содержания</t>
        </is>
      </c>
      <c r="D642" t="inlineStr">
        <is>
          <t>Оператор передвижного комплекса</t>
        </is>
      </c>
      <c r="E642" t="inlineStr">
        <is>
          <t>Контракт № 513 - ГКУ НСО ТУАД</t>
        </is>
      </c>
      <c r="F642" t="inlineStr">
        <is>
          <t>День</t>
        </is>
      </c>
      <c r="AM642" s="9">
        <f>COUNT(H642:AL642)</f>
        <v/>
      </c>
      <c r="AT642" s="9">
        <f>SUM(H642:AL642)</f>
        <v/>
      </c>
      <c r="AV642" s="9">
        <f>SUM(H642,I642,J642,K642,L642,M642,N642,O642,T642,U642,AA642,AB642,AH642,AI642)</f>
        <v/>
      </c>
    </row>
    <row r="643">
      <c r="A643" t="n">
        <v>637</v>
      </c>
      <c r="B643" t="inlineStr">
        <is>
          <t>Быков Алексей Иванович</t>
        </is>
      </c>
      <c r="C643" t="inlineStr">
        <is>
          <t>Группа содержания</t>
        </is>
      </c>
      <c r="D643" t="inlineStr">
        <is>
          <t>Оператор передвижного комплекса</t>
        </is>
      </c>
      <c r="E643" t="inlineStr">
        <is>
          <t>Контракт № 511 - ГКУ НСО ТУАД</t>
        </is>
      </c>
      <c r="F643" t="inlineStr">
        <is>
          <t>День</t>
        </is>
      </c>
      <c r="AM643" s="9">
        <f>COUNT(H643:AL643)</f>
        <v/>
      </c>
      <c r="AT643" s="9">
        <f>SUM(H643:AL643)</f>
        <v/>
      </c>
      <c r="AV643" s="9">
        <f>SUM(H643,I643,J643,K643,L643,M643,N643,O643,T643,U643,AA643,AB643,AH643,AI643)</f>
        <v/>
      </c>
    </row>
    <row r="644" ht="15.75" customHeight="1" s="1">
      <c r="A644" t="n">
        <v>638</v>
      </c>
      <c r="B644" t="inlineStr">
        <is>
          <t>Быков Алексей Иванович</t>
        </is>
      </c>
      <c r="C644" t="inlineStr">
        <is>
          <t>Группа содержания</t>
        </is>
      </c>
      <c r="D644" t="inlineStr">
        <is>
          <t>Оператор передвижного комплекса</t>
        </is>
      </c>
      <c r="E644" t="inlineStr">
        <is>
          <t>Контракт № 599 - Восток-М</t>
        </is>
      </c>
      <c r="F644" t="inlineStr">
        <is>
          <t>День</t>
        </is>
      </c>
      <c r="AH644" s="11" t="n">
        <v>7</v>
      </c>
      <c r="AM644" s="9">
        <f>COUNT(H644:AL644)</f>
        <v/>
      </c>
      <c r="AT644" s="9">
        <f>SUM(H644:AL644)</f>
        <v/>
      </c>
      <c r="AV644" s="9">
        <f>SUM(H644,I644,J644,K644,L644,M644,N644,O644,T644,U644,AA644,AB644,AH644,AI644)</f>
        <v/>
      </c>
    </row>
    <row r="645" ht="15.75" customHeight="1" s="1">
      <c r="A645" t="n">
        <v>639</v>
      </c>
      <c r="B645" t="inlineStr">
        <is>
          <t>Быков Алексей Иванович</t>
        </is>
      </c>
      <c r="C645" t="inlineStr">
        <is>
          <t>Группа содержания</t>
        </is>
      </c>
      <c r="D645" t="inlineStr">
        <is>
          <t>Оператор передвижного комплекса</t>
        </is>
      </c>
      <c r="E645" t="inlineStr">
        <is>
          <t>Контракт № 599 - Восток-М</t>
        </is>
      </c>
      <c r="F645" t="inlineStr">
        <is>
          <t>День</t>
        </is>
      </c>
      <c r="G645" t="inlineStr">
        <is>
          <t>К-ка</t>
        </is>
      </c>
      <c r="AF645" s="11" t="n">
        <v>8</v>
      </c>
      <c r="AG645" s="11" t="n">
        <v>8</v>
      </c>
      <c r="AH645" s="11" t="inlineStr">
        <is>
          <t>В</t>
        </is>
      </c>
      <c r="AM645" s="9">
        <f>SUM(H645:AL645)/8</f>
        <v/>
      </c>
      <c r="AS645" s="9">
        <f>COUNTIF(H645:AL645,"В")+SUM(H645:AL645)/8</f>
        <v/>
      </c>
      <c r="AT645" s="9">
        <f>SUM(H645:AL645)</f>
        <v/>
      </c>
    </row>
    <row r="646" ht="15.75" customHeight="1" s="1">
      <c r="A646" t="n">
        <v>640</v>
      </c>
      <c r="B646" t="inlineStr">
        <is>
          <t>Быков Алексей Иванович</t>
        </is>
      </c>
      <c r="C646" t="inlineStr">
        <is>
          <t>Группа содержания</t>
        </is>
      </c>
      <c r="D646" t="inlineStr">
        <is>
          <t>Оператор передвижного комплекса</t>
        </is>
      </c>
      <c r="E646" t="inlineStr">
        <is>
          <t>Контракт № 633 - ПАО Ростелеком Красноярск</t>
        </is>
      </c>
      <c r="F646" t="inlineStr">
        <is>
          <t>День</t>
        </is>
      </c>
      <c r="G646" t="inlineStr">
        <is>
          <t>К-ка</t>
        </is>
      </c>
      <c r="AJ646" s="11" t="n">
        <v>8</v>
      </c>
      <c r="AK646" s="11" t="n">
        <v>8</v>
      </c>
      <c r="AM646" s="9">
        <f>SUM(H646:AL646)/8</f>
        <v/>
      </c>
      <c r="AS646" s="9">
        <f>COUNTIF(H646:AL646,"В")+SUM(H646:AL646)/8</f>
        <v/>
      </c>
      <c r="AT646" s="9">
        <f>SUM(H646:AL646)</f>
        <v/>
      </c>
    </row>
    <row r="647">
      <c r="A647" s="9" t="n">
        <v>641</v>
      </c>
      <c r="B647" s="9" t="inlineStr">
        <is>
          <t>Быков Алексей Иванович</t>
        </is>
      </c>
      <c r="C647" s="9" t="inlineStr">
        <is>
          <t>Группа содержания</t>
        </is>
      </c>
      <c r="D647" s="9" t="inlineStr">
        <is>
          <t>Оператор передвижного комплекса</t>
        </is>
      </c>
      <c r="E647" s="9" t="inlineStr">
        <is>
          <t>ИТОГО:</t>
        </is>
      </c>
      <c r="F647" s="9" t="n"/>
      <c r="G647" s="9" t="n"/>
      <c r="H647" s="9" t="n"/>
      <c r="I647" s="9" t="n"/>
      <c r="J647" s="9" t="n"/>
      <c r="K647" s="9" t="n"/>
      <c r="L647" s="9" t="n"/>
      <c r="M647" s="9" t="n"/>
      <c r="N647" s="9" t="n"/>
      <c r="O647" s="9" t="n"/>
      <c r="P647" s="9" t="n"/>
      <c r="Q647" s="9" t="n"/>
      <c r="R647" s="9" t="n"/>
      <c r="S647" s="9" t="n"/>
      <c r="T647" s="9" t="n"/>
      <c r="U647" s="9" t="n"/>
      <c r="V647" s="9" t="n"/>
      <c r="W647" s="9" t="n"/>
      <c r="X647" s="9" t="n"/>
      <c r="Y647" s="9" t="n"/>
      <c r="Z647" s="9" t="n"/>
      <c r="AA647" s="9" t="n"/>
      <c r="AB647" s="9" t="n"/>
      <c r="AC647" s="9" t="n"/>
      <c r="AD647" s="9" t="n"/>
      <c r="AE647" s="9" t="n"/>
      <c r="AF647" s="9" t="n">
        <v>8</v>
      </c>
      <c r="AG647" s="9" t="n">
        <v>8</v>
      </c>
      <c r="AH647" s="9" t="n">
        <v>7</v>
      </c>
      <c r="AI647" s="9" t="n">
        <v>0</v>
      </c>
      <c r="AJ647" s="9" t="n">
        <v>8</v>
      </c>
      <c r="AK647" s="9" t="n">
        <v>8</v>
      </c>
      <c r="AL647" s="9" t="n"/>
      <c r="AM647" s="9">
        <f>COUNT(IF(SUM(AI634,AI639,AI641,AI640,AI631,AI638,AI642,AI637,AI635,AI643,AI636,AI633,AI632)&gt;0,1,"FALSE"),IF(SUM(AH644,AH645)&gt;0,1,"FALSE"),IF(SUM(AF645)&gt;0,1,"FALSE"),IF(SUM(AG645)&gt;0,1,"FALSE"),IF(SUM(AJ646)&gt;0,1,"FALSE"),IF(SUM(AK646)&gt;0,1,"FALSE"))</f>
        <v/>
      </c>
      <c r="AN647" s="9" t="n"/>
      <c r="AO647" s="9">
        <f>MAX(AO631:AO646)</f>
        <v/>
      </c>
      <c r="AP647" s="9">
        <f>MAX(AP631:AP646)</f>
        <v/>
      </c>
      <c r="AQ647" s="9">
        <f>MAX(AQ631:AQ646)</f>
        <v/>
      </c>
      <c r="AR647" s="9">
        <f>MAX(AR631:AR646)</f>
        <v/>
      </c>
      <c r="AS647" s="9">
        <f>SUM(AS631:AS646)</f>
        <v/>
      </c>
      <c r="AT647" s="9">
        <f>SUM(AT631:AT646)</f>
        <v/>
      </c>
      <c r="AU647" s="9">
        <f>SUM(AU631:AU646)</f>
        <v/>
      </c>
      <c r="AV647" s="9">
        <f>SUM(AV631:AV646)</f>
        <v/>
      </c>
      <c r="AW647" s="9">
        <f>SUM(AW631:AW646)</f>
        <v/>
      </c>
    </row>
    <row r="648">
      <c r="A648" t="n">
        <v>642</v>
      </c>
      <c r="B648" t="inlineStr">
        <is>
          <t>Клименко Николай Николаевич</t>
        </is>
      </c>
      <c r="C648" t="inlineStr">
        <is>
          <t>Группа содержания</t>
        </is>
      </c>
      <c r="D648" t="inlineStr">
        <is>
          <t>Водитель автомобиля</t>
        </is>
      </c>
      <c r="E648" t="inlineStr">
        <is>
          <t>Общехозяйственный</t>
        </is>
      </c>
      <c r="F648" t="inlineStr">
        <is>
          <t>День</t>
        </is>
      </c>
      <c r="AI648" t="inlineStr">
        <is>
          <t>В</t>
        </is>
      </c>
      <c r="AK648" t="n">
        <v>8</v>
      </c>
      <c r="AM648" s="9">
        <f>COUNT(H648:AL648)</f>
        <v/>
      </c>
      <c r="AO648" s="9">
        <f>COUNTIF(H648:AL648,"О")</f>
        <v/>
      </c>
      <c r="AP648" s="9">
        <f>COUNTIF(H648:AL648,"От")</f>
        <v/>
      </c>
      <c r="AQ648" s="9">
        <f>COUNTIF(H648:AL648,"Б")</f>
        <v/>
      </c>
      <c r="AR648" s="9">
        <f>COUNTIF(H648:AL648,"Н")</f>
        <v/>
      </c>
      <c r="AT648" s="9">
        <f>SUM(H648:AL648)</f>
        <v/>
      </c>
      <c r="AV648" s="9">
        <f>SUM(H648,I648,J648,K648,L648,M648,N648,O648,T648,U648,AA648,AB648,AH648,AI648)</f>
        <v/>
      </c>
    </row>
    <row r="649">
      <c r="A649" t="n">
        <v>643</v>
      </c>
      <c r="B649" t="inlineStr">
        <is>
          <t>Клименко Николай Николаевич</t>
        </is>
      </c>
      <c r="C649" t="inlineStr">
        <is>
          <t>Группа содержания</t>
        </is>
      </c>
      <c r="D649" t="inlineStr">
        <is>
          <t>Водитель автомобиля</t>
        </is>
      </c>
      <c r="E649" t="inlineStr">
        <is>
          <t>Контракт № 599 - Восток-М</t>
        </is>
      </c>
      <c r="F649" t="inlineStr">
        <is>
          <t>День</t>
        </is>
      </c>
      <c r="AM649" s="9">
        <f>COUNT(H649:AL649)</f>
        <v/>
      </c>
      <c r="AT649" s="9">
        <f>SUM(H649:AL649)</f>
        <v/>
      </c>
      <c r="AV649" s="9">
        <f>SUM(H649,I649,J649,K649,L649,M649,N649,O649,T649,U649,AA649,AB649,AH649,AI649)</f>
        <v/>
      </c>
    </row>
    <row r="650">
      <c r="A650" t="n">
        <v>644</v>
      </c>
      <c r="B650" t="inlineStr">
        <is>
          <t>Клименко Николай Николаевич</t>
        </is>
      </c>
      <c r="C650" t="inlineStr">
        <is>
          <t>Группа содержания</t>
        </is>
      </c>
      <c r="D650" t="inlineStr">
        <is>
          <t>Водитель автомобиля</t>
        </is>
      </c>
      <c r="E650" t="inlineStr">
        <is>
          <t>Контракт № 633 - ПАО Ростелеком Красноярск</t>
        </is>
      </c>
      <c r="F650" t="inlineStr">
        <is>
          <t>День</t>
        </is>
      </c>
      <c r="AM650" s="9">
        <f>COUNT(H650:AL650)</f>
        <v/>
      </c>
      <c r="AT650" s="9">
        <f>SUM(H650:AL650)</f>
        <v/>
      </c>
      <c r="AV650" s="9">
        <f>SUM(H650,I650,J650,K650,L650,M650,N650,O650,T650,U650,AA650,AB650,AH650,AI650)</f>
        <v/>
      </c>
    </row>
    <row r="651" ht="15.75" customHeight="1" s="1">
      <c r="A651" t="n">
        <v>645</v>
      </c>
      <c r="B651" t="inlineStr">
        <is>
          <t>Клименко Николай Николаевич</t>
        </is>
      </c>
      <c r="C651" t="inlineStr">
        <is>
          <t>Группа содержания</t>
        </is>
      </c>
      <c r="D651" t="inlineStr">
        <is>
          <t>Водитель автомобиля</t>
        </is>
      </c>
      <c r="E651" t="inlineStr">
        <is>
          <t>Контракт № 632 - ГКУ НСО ТУАД</t>
        </is>
      </c>
      <c r="F651" t="inlineStr">
        <is>
          <t>День</t>
        </is>
      </c>
      <c r="AJ651" s="11" t="n">
        <v>5.02048</v>
      </c>
      <c r="AM651" s="9">
        <f>COUNT(H651:AL651)</f>
        <v/>
      </c>
      <c r="AT651" s="9">
        <f>SUM(H651:AL651)</f>
        <v/>
      </c>
      <c r="AV651" s="9">
        <f>SUM(H651,I651,J651,K651,L651,M651,N651,O651,T651,U651,AA651,AB651,AH651,AI651)</f>
        <v/>
      </c>
    </row>
    <row r="652" ht="15.75" customHeight="1" s="1">
      <c r="A652" t="n">
        <v>646</v>
      </c>
      <c r="B652" t="inlineStr">
        <is>
          <t>Клименко Николай Николаевич</t>
        </is>
      </c>
      <c r="C652" t="inlineStr">
        <is>
          <t>Группа содержания</t>
        </is>
      </c>
      <c r="D652" t="inlineStr">
        <is>
          <t>Водитель автомобиля</t>
        </is>
      </c>
      <c r="E652" t="inlineStr">
        <is>
          <t>Контракт № 631 - ГКУ НСО ТУАД</t>
        </is>
      </c>
      <c r="F652" t="inlineStr">
        <is>
          <t>День</t>
        </is>
      </c>
      <c r="AJ652" s="11" t="n">
        <v>2.97952</v>
      </c>
      <c r="AM652" s="9">
        <f>COUNT(H652:AL652)</f>
        <v/>
      </c>
      <c r="AT652" s="9">
        <f>SUM(H652:AL652)</f>
        <v/>
      </c>
      <c r="AV652" s="9">
        <f>SUM(H652,I652,J652,K652,L652,M652,N652,O652,T652,U652,AA652,AB652,AH652,AI652)</f>
        <v/>
      </c>
    </row>
    <row r="653">
      <c r="A653" t="n">
        <v>647</v>
      </c>
      <c r="B653" t="inlineStr">
        <is>
          <t>Клименко Николай Николаевич</t>
        </is>
      </c>
      <c r="C653" t="inlineStr">
        <is>
          <t>Группа содержания</t>
        </is>
      </c>
      <c r="D653" t="inlineStr">
        <is>
          <t>Водитель автомобиля</t>
        </is>
      </c>
      <c r="E653" t="inlineStr">
        <is>
          <t>Контракт № 630 - ГКУ НСО ТУАД</t>
        </is>
      </c>
      <c r="F653" t="inlineStr">
        <is>
          <t>День</t>
        </is>
      </c>
      <c r="AM653" s="9">
        <f>COUNT(H653:AL653)</f>
        <v/>
      </c>
      <c r="AT653" s="9">
        <f>SUM(H653:AL653)</f>
        <v/>
      </c>
      <c r="AV653" s="9">
        <f>SUM(H653,I653,J653,K653,L653,M653,N653,O653,T653,U653,AA653,AB653,AH653,AI653)</f>
        <v/>
      </c>
    </row>
    <row r="654">
      <c r="A654" t="n">
        <v>648</v>
      </c>
      <c r="B654" t="inlineStr">
        <is>
          <t>Клименко Николай Николаевич</t>
        </is>
      </c>
      <c r="C654" t="inlineStr">
        <is>
          <t>Группа содержания</t>
        </is>
      </c>
      <c r="D654" t="inlineStr">
        <is>
          <t>Водитель автомобиля</t>
        </is>
      </c>
      <c r="E654" t="inlineStr">
        <is>
          <t>Контракт № 620 - МариинскАвтодор</t>
        </is>
      </c>
      <c r="F654" t="inlineStr">
        <is>
          <t>День</t>
        </is>
      </c>
      <c r="AM654" s="9">
        <f>COUNT(H654:AL654)</f>
        <v/>
      </c>
      <c r="AT654" s="9">
        <f>SUM(H654:AL654)</f>
        <v/>
      </c>
      <c r="AV654" s="9">
        <f>SUM(H654,I654,J654,K654,L654,M654,N654,O654,T654,U654,AA654,AB654,AH654,AI654)</f>
        <v/>
      </c>
    </row>
    <row r="655">
      <c r="A655" t="n">
        <v>649</v>
      </c>
      <c r="B655" t="inlineStr">
        <is>
          <t>Клименко Николай Николаевич</t>
        </is>
      </c>
      <c r="C655" t="inlineStr">
        <is>
          <t>Группа содержания</t>
        </is>
      </c>
      <c r="D655" t="inlineStr">
        <is>
          <t>Водитель автомобиля</t>
        </is>
      </c>
      <c r="E655" t="inlineStr">
        <is>
          <t>Контракт № 621 - Томскавтодор</t>
        </is>
      </c>
      <c r="F655" t="inlineStr">
        <is>
          <t>День</t>
        </is>
      </c>
      <c r="AM655" s="9">
        <f>COUNT(H655:AL655)</f>
        <v/>
      </c>
      <c r="AT655" s="9">
        <f>SUM(H655:AL655)</f>
        <v/>
      </c>
      <c r="AV655" s="9">
        <f>SUM(H655,I655,J655,K655,L655,M655,N655,O655,T655,U655,AA655,AB655,AH655,AI655)</f>
        <v/>
      </c>
    </row>
    <row r="656">
      <c r="A656" t="n">
        <v>650</v>
      </c>
      <c r="B656" t="inlineStr">
        <is>
          <t>Клименко Николай Николаевич</t>
        </is>
      </c>
      <c r="C656" t="inlineStr">
        <is>
          <t>Группа содержания</t>
        </is>
      </c>
      <c r="D656" t="inlineStr">
        <is>
          <t>Водитель автомобиля</t>
        </is>
      </c>
      <c r="E656" t="inlineStr">
        <is>
          <t>Контракт № 579 - ООО Восток-М</t>
        </is>
      </c>
      <c r="F656" t="inlineStr">
        <is>
          <t>День</t>
        </is>
      </c>
      <c r="AM656" s="9">
        <f>COUNT(H656:AL656)</f>
        <v/>
      </c>
      <c r="AT656" s="9">
        <f>SUM(H656:AL656)</f>
        <v/>
      </c>
      <c r="AV656" s="9">
        <f>SUM(H656,I656,J656,K656,L656,M656,N656,O656,T656,U656,AA656,AB656,AH656,AI656)</f>
        <v/>
      </c>
    </row>
    <row r="657">
      <c r="A657" t="n">
        <v>651</v>
      </c>
      <c r="B657" t="inlineStr">
        <is>
          <t>Клименко Николай Николаевич</t>
        </is>
      </c>
      <c r="C657" t="inlineStr">
        <is>
          <t>Группа содержания</t>
        </is>
      </c>
      <c r="D657" t="inlineStr">
        <is>
          <t>Водитель автомобиля</t>
        </is>
      </c>
      <c r="E657" t="inlineStr">
        <is>
          <t>Контракт № 585 - ФКУ Сибуправтодор</t>
        </is>
      </c>
      <c r="F657" t="inlineStr">
        <is>
          <t>День</t>
        </is>
      </c>
      <c r="AM657" s="9">
        <f>COUNT(H657:AL657)</f>
        <v/>
      </c>
      <c r="AT657" s="9">
        <f>SUM(H657:AL657)</f>
        <v/>
      </c>
      <c r="AV657" s="9">
        <f>SUM(H657,I657,J657,K657,L657,M657,N657,O657,T657,U657,AA657,AB657,AH657,AI657)</f>
        <v/>
      </c>
    </row>
    <row r="658">
      <c r="A658" t="n">
        <v>652</v>
      </c>
      <c r="B658" t="inlineStr">
        <is>
          <t>Клименко Николай Николаевич</t>
        </is>
      </c>
      <c r="C658" t="inlineStr">
        <is>
          <t>Группа содержания</t>
        </is>
      </c>
      <c r="D658" t="inlineStr">
        <is>
          <t>Водитель автомобиля</t>
        </is>
      </c>
      <c r="E658" t="inlineStr">
        <is>
          <t>Контракт № 580 - ОГКУ «Томскавтодор»</t>
        </is>
      </c>
      <c r="F658" t="inlineStr">
        <is>
          <t>День</t>
        </is>
      </c>
      <c r="AM658" s="9">
        <f>COUNT(H658:AL658)</f>
        <v/>
      </c>
      <c r="AT658" s="9">
        <f>SUM(H658:AL658)</f>
        <v/>
      </c>
      <c r="AV658" s="9">
        <f>SUM(H658,I658,J658,K658,L658,M658,N658,O658,T658,U658,AA658,AB658,AH658,AI658)</f>
        <v/>
      </c>
    </row>
    <row r="659">
      <c r="A659" t="n">
        <v>653</v>
      </c>
      <c r="B659" t="inlineStr">
        <is>
          <t>Клименко Николай Николаевич</t>
        </is>
      </c>
      <c r="C659" t="inlineStr">
        <is>
          <t>Группа содержания</t>
        </is>
      </c>
      <c r="D659" t="inlineStr">
        <is>
          <t>Водитель автомобиля</t>
        </is>
      </c>
      <c r="E659" t="inlineStr">
        <is>
          <t>Контракт № 513 - ГКУ НСО ТУАД</t>
        </is>
      </c>
      <c r="F659" t="inlineStr">
        <is>
          <t>День</t>
        </is>
      </c>
      <c r="AM659" s="9">
        <f>COUNT(H659:AL659)</f>
        <v/>
      </c>
      <c r="AT659" s="9">
        <f>SUM(H659:AL659)</f>
        <v/>
      </c>
      <c r="AV659" s="9">
        <f>SUM(H659,I659,J659,K659,L659,M659,N659,O659,T659,U659,AA659,AB659,AH659,AI659)</f>
        <v/>
      </c>
    </row>
    <row r="660">
      <c r="A660" t="n">
        <v>654</v>
      </c>
      <c r="B660" t="inlineStr">
        <is>
          <t>Клименко Николай Николаевич</t>
        </is>
      </c>
      <c r="C660" t="inlineStr">
        <is>
          <t>Группа содержания</t>
        </is>
      </c>
      <c r="D660" t="inlineStr">
        <is>
          <t>Водитель автомобиля</t>
        </is>
      </c>
      <c r="E660" t="inlineStr">
        <is>
          <t>Контракт № 511 - ГКУ НСО ТУАД</t>
        </is>
      </c>
      <c r="F660" t="inlineStr">
        <is>
          <t>День</t>
        </is>
      </c>
      <c r="AM660" s="9">
        <f>COUNT(H660:AL660)</f>
        <v/>
      </c>
      <c r="AT660" s="9">
        <f>SUM(H660:AL660)</f>
        <v/>
      </c>
      <c r="AV660" s="9">
        <f>SUM(H660,I660,J660,K660,L660,M660,N660,O660,T660,U660,AA660,AB660,AH660,AI660)</f>
        <v/>
      </c>
    </row>
    <row r="661" ht="15.75" customHeight="1" s="1">
      <c r="A661" t="n">
        <v>655</v>
      </c>
      <c r="B661" t="inlineStr">
        <is>
          <t>Клименко Николай Николаевич</t>
        </is>
      </c>
      <c r="C661" t="inlineStr">
        <is>
          <t>Группа содержания</t>
        </is>
      </c>
      <c r="D661" t="inlineStr">
        <is>
          <t>Водитель автомобиля</t>
        </is>
      </c>
      <c r="E661" t="inlineStr">
        <is>
          <t>Контракт № 599 - Восток-М</t>
        </is>
      </c>
      <c r="F661" t="inlineStr">
        <is>
          <t>День</t>
        </is>
      </c>
      <c r="AH661" s="11" t="n">
        <v>7</v>
      </c>
      <c r="AM661" s="9">
        <f>COUNT(H661:AL661)</f>
        <v/>
      </c>
      <c r="AT661" s="9">
        <f>SUM(H661:AL661)</f>
        <v/>
      </c>
      <c r="AV661" s="9">
        <f>SUM(H661,I661,J661,K661,L661,M661,N661,O661,T661,U661,AA661,AB661,AH661,AI661)</f>
        <v/>
      </c>
    </row>
    <row r="662" ht="15.75" customHeight="1" s="1">
      <c r="A662" t="n">
        <v>656</v>
      </c>
      <c r="B662" t="inlineStr">
        <is>
          <t>Клименко Николай Николаевич</t>
        </is>
      </c>
      <c r="C662" t="inlineStr">
        <is>
          <t>Группа содержания</t>
        </is>
      </c>
      <c r="D662" t="inlineStr">
        <is>
          <t>Водитель автомобиля</t>
        </is>
      </c>
      <c r="E662" t="inlineStr">
        <is>
          <t>Контракт № 599 - Восток-М</t>
        </is>
      </c>
      <c r="F662" t="inlineStr">
        <is>
          <t>День</t>
        </is>
      </c>
      <c r="G662" t="inlineStr">
        <is>
          <t>К-ка</t>
        </is>
      </c>
      <c r="AF662" s="11" t="n">
        <v>8</v>
      </c>
      <c r="AG662" s="11" t="n">
        <v>8</v>
      </c>
      <c r="AH662" s="11" t="inlineStr">
        <is>
          <t>В</t>
        </is>
      </c>
      <c r="AM662" s="9">
        <f>SUM(H662:AL662)/8</f>
        <v/>
      </c>
      <c r="AS662" s="9">
        <f>COUNTIF(H662:AL662,"В")+SUM(H662:AL662)/8</f>
        <v/>
      </c>
      <c r="AT662" s="9">
        <f>SUM(H662:AL662)</f>
        <v/>
      </c>
    </row>
    <row r="663">
      <c r="A663" s="9" t="n">
        <v>657</v>
      </c>
      <c r="B663" s="9" t="inlineStr">
        <is>
          <t>Клименко Николай Николаевич</t>
        </is>
      </c>
      <c r="C663" s="9" t="inlineStr">
        <is>
          <t>Группа содержания</t>
        </is>
      </c>
      <c r="D663" s="9" t="inlineStr">
        <is>
          <t>Водитель автомобиля</t>
        </is>
      </c>
      <c r="E663" s="9" t="inlineStr">
        <is>
          <t>ИТОГО:</t>
        </is>
      </c>
      <c r="F663" s="9" t="n"/>
      <c r="G663" s="9" t="n"/>
      <c r="H663" s="9" t="n"/>
      <c r="I663" s="9" t="n"/>
      <c r="J663" s="9" t="n"/>
      <c r="K663" s="9" t="n"/>
      <c r="L663" s="9" t="n"/>
      <c r="M663" s="9" t="n"/>
      <c r="N663" s="9" t="n"/>
      <c r="O663" s="9" t="n"/>
      <c r="P663" s="9" t="n"/>
      <c r="Q663" s="9" t="n"/>
      <c r="R663" s="9" t="n"/>
      <c r="S663" s="9" t="n"/>
      <c r="T663" s="9" t="n"/>
      <c r="U663" s="9" t="n"/>
      <c r="V663" s="9" t="n"/>
      <c r="W663" s="9" t="n"/>
      <c r="X663" s="9" t="n"/>
      <c r="Y663" s="9" t="n"/>
      <c r="Z663" s="9" t="n"/>
      <c r="AA663" s="9" t="n"/>
      <c r="AB663" s="9" t="n"/>
      <c r="AC663" s="9" t="n"/>
      <c r="AD663" s="9" t="n"/>
      <c r="AE663" s="9" t="n"/>
      <c r="AF663" s="9" t="n">
        <v>8</v>
      </c>
      <c r="AG663" s="9" t="n">
        <v>8</v>
      </c>
      <c r="AH663" s="9" t="n">
        <v>7</v>
      </c>
      <c r="AI663" s="9" t="n">
        <v>0</v>
      </c>
      <c r="AJ663" s="9" t="n">
        <v>8</v>
      </c>
      <c r="AK663" s="9" t="n">
        <v>8</v>
      </c>
      <c r="AL663" s="9" t="n"/>
      <c r="AM663" s="9">
        <f>COUNT(IF(SUM(AI660,AI651,AI648,AI658,AI652,AI659,AI655,AI653,AI649,AI650,AI654,AI656,AI657)&gt;0,1,"FALSE"),IF(SUM(AJ657,AJ650,AJ655,AJ649,AJ651,AJ660,AJ653,AJ654,AJ658,AJ659,AJ656,AJ652,AJ648)&gt;0,1,"FALSE"),IF(SUM(AK652,AK659,AK650,AK651,AK655,AK653,AK658,AK649,AK657,AK660,AK654,AK648,AK656)&gt;0,1,"FALSE"),IF(SUM(AH661,AH662)&gt;0,1,"FALSE"),IF(SUM(AF662)&gt;0,1,"FALSE"),IF(SUM(AG662)&gt;0,1,"FALSE"))</f>
        <v/>
      </c>
      <c r="AN663" s="9" t="n"/>
      <c r="AO663" s="9">
        <f>MAX(AO648:AO662)</f>
        <v/>
      </c>
      <c r="AP663" s="9">
        <f>MAX(AP648:AP662)</f>
        <v/>
      </c>
      <c r="AQ663" s="9">
        <f>MAX(AQ648:AQ662)</f>
        <v/>
      </c>
      <c r="AR663" s="9">
        <f>MAX(AR648:AR662)</f>
        <v/>
      </c>
      <c r="AS663" s="9">
        <f>SUM(AS648:AS662)</f>
        <v/>
      </c>
      <c r="AT663" s="9">
        <f>SUM(AT648:AT662)</f>
        <v/>
      </c>
      <c r="AU663" s="9">
        <f>SUM(AU648:AU662)</f>
        <v/>
      </c>
      <c r="AV663" s="9">
        <f>SUM(AV648:AV662)</f>
        <v/>
      </c>
      <c r="AW663" s="9">
        <f>SUM(AW648:AW662)</f>
        <v/>
      </c>
    </row>
    <row r="664">
      <c r="A664" t="n">
        <v>658</v>
      </c>
      <c r="B664" t="inlineStr">
        <is>
          <t>Томилин Евгений Александрович</t>
        </is>
      </c>
      <c r="C664" t="inlineStr">
        <is>
          <t>Группа содержания</t>
        </is>
      </c>
      <c r="D664" t="inlineStr">
        <is>
          <t>Оператор передвижного комплекса</t>
        </is>
      </c>
      <c r="E664" t="inlineStr">
        <is>
          <t>Общехозяйственный</t>
        </is>
      </c>
      <c r="F664" t="inlineStr">
        <is>
          <t>День</t>
        </is>
      </c>
      <c r="AF664" t="n">
        <v>8</v>
      </c>
      <c r="AG664" t="n">
        <v>8</v>
      </c>
      <c r="AH664" t="inlineStr">
        <is>
          <t>В</t>
        </is>
      </c>
      <c r="AI664" t="inlineStr">
        <is>
          <t>В</t>
        </is>
      </c>
      <c r="AJ664" t="n">
        <v>8</v>
      </c>
      <c r="AK664" t="n">
        <v>8</v>
      </c>
      <c r="AM664" s="9">
        <f>COUNT(H664:AL664)</f>
        <v/>
      </c>
      <c r="AO664" s="9">
        <f>COUNTIF(H664:AL664,"О")</f>
        <v/>
      </c>
      <c r="AP664" s="9">
        <f>COUNTIF(H664:AL664,"От")</f>
        <v/>
      </c>
      <c r="AQ664" s="9">
        <f>COUNTIF(H664:AL664,"Б")</f>
        <v/>
      </c>
      <c r="AR664" s="9">
        <f>COUNTIF(H664:AL664,"Н")</f>
        <v/>
      </c>
      <c r="AT664" s="9">
        <f>SUM(H664:AL664)</f>
        <v/>
      </c>
      <c r="AV664" s="9">
        <f>SUM(H664,I664,J664,K664,L664,M664,N664,O664,T664,U664,AA664,AB664,AH664,AI664)</f>
        <v/>
      </c>
    </row>
    <row r="665">
      <c r="A665" t="n">
        <v>659</v>
      </c>
      <c r="B665" t="inlineStr">
        <is>
          <t>Томилин Евгений Александрович</t>
        </is>
      </c>
      <c r="C665" t="inlineStr">
        <is>
          <t>Группа содержания</t>
        </is>
      </c>
      <c r="D665" t="inlineStr">
        <is>
          <t>Оператор передвижного комплекса</t>
        </is>
      </c>
      <c r="E665" t="inlineStr">
        <is>
          <t>Контракт № 633 - ПАО Ростелеком Красноярск</t>
        </is>
      </c>
      <c r="F665" t="inlineStr">
        <is>
          <t>День</t>
        </is>
      </c>
      <c r="AM665" s="9">
        <f>COUNT(H665:AL665)</f>
        <v/>
      </c>
      <c r="AT665" s="9">
        <f>SUM(H665:AL665)</f>
        <v/>
      </c>
      <c r="AV665" s="9">
        <f>SUM(H665,I665,J665,K665,L665,M665,N665,O665,T665,U665,AA665,AB665,AH665,AI665)</f>
        <v/>
      </c>
    </row>
    <row r="666">
      <c r="A666" t="n">
        <v>660</v>
      </c>
      <c r="B666" t="inlineStr">
        <is>
          <t>Томилин Евгений Александрович</t>
        </is>
      </c>
      <c r="C666" t="inlineStr">
        <is>
          <t>Группа содержания</t>
        </is>
      </c>
      <c r="D666" t="inlineStr">
        <is>
          <t>Оператор передвижного комплекса</t>
        </is>
      </c>
      <c r="E666" t="inlineStr">
        <is>
          <t>Контракт № 632 - ГКУ НСО ТУАД</t>
        </is>
      </c>
      <c r="F666" t="inlineStr">
        <is>
          <t>День</t>
        </is>
      </c>
      <c r="AM666" s="9">
        <f>COUNT(H666:AL666)</f>
        <v/>
      </c>
      <c r="AT666" s="9">
        <f>SUM(H666:AL666)</f>
        <v/>
      </c>
      <c r="AV666" s="9">
        <f>SUM(H666,I666,J666,K666,L666,M666,N666,O666,T666,U666,AA666,AB666,AH666,AI666)</f>
        <v/>
      </c>
    </row>
    <row r="667">
      <c r="A667" t="n">
        <v>661</v>
      </c>
      <c r="B667" t="inlineStr">
        <is>
          <t>Томилин Евгений Александрович</t>
        </is>
      </c>
      <c r="C667" t="inlineStr">
        <is>
          <t>Группа содержания</t>
        </is>
      </c>
      <c r="D667" t="inlineStr">
        <is>
          <t>Оператор передвижного комплекса</t>
        </is>
      </c>
      <c r="E667" t="inlineStr">
        <is>
          <t>Контракт № 631 - ГКУ НСО ТУАД</t>
        </is>
      </c>
      <c r="F667" t="inlineStr">
        <is>
          <t>День</t>
        </is>
      </c>
      <c r="AM667" s="9">
        <f>COUNT(H667:AL667)</f>
        <v/>
      </c>
      <c r="AT667" s="9">
        <f>SUM(H667:AL667)</f>
        <v/>
      </c>
      <c r="AV667" s="9">
        <f>SUM(H667,I667,J667,K667,L667,M667,N667,O667,T667,U667,AA667,AB667,AH667,AI667)</f>
        <v/>
      </c>
    </row>
    <row r="668">
      <c r="A668" t="n">
        <v>662</v>
      </c>
      <c r="B668" t="inlineStr">
        <is>
          <t>Томилин Евгений Александрович</t>
        </is>
      </c>
      <c r="C668" t="inlineStr">
        <is>
          <t>Группа содержания</t>
        </is>
      </c>
      <c r="D668" t="inlineStr">
        <is>
          <t>Оператор передвижного комплекса</t>
        </is>
      </c>
      <c r="E668" t="inlineStr">
        <is>
          <t>Контракт № 630 - ГКУ НСО ТУАД</t>
        </is>
      </c>
      <c r="F668" t="inlineStr">
        <is>
          <t>День</t>
        </is>
      </c>
      <c r="AM668" s="9">
        <f>COUNT(H668:AL668)</f>
        <v/>
      </c>
      <c r="AT668" s="9">
        <f>SUM(H668:AL668)</f>
        <v/>
      </c>
      <c r="AV668" s="9">
        <f>SUM(H668,I668,J668,K668,L668,M668,N668,O668,T668,U668,AA668,AB668,AH668,AI668)</f>
        <v/>
      </c>
    </row>
    <row r="669">
      <c r="A669" t="n">
        <v>663</v>
      </c>
      <c r="B669" t="inlineStr">
        <is>
          <t>Томилин Евгений Александрович</t>
        </is>
      </c>
      <c r="C669" t="inlineStr">
        <is>
          <t>Группа содержания</t>
        </is>
      </c>
      <c r="D669" t="inlineStr">
        <is>
          <t>Оператор передвижного комплекса</t>
        </is>
      </c>
      <c r="E669" t="inlineStr">
        <is>
          <t>Контракт № 620 - МариинскАвтодор</t>
        </is>
      </c>
      <c r="F669" t="inlineStr">
        <is>
          <t>День</t>
        </is>
      </c>
      <c r="AM669" s="9">
        <f>COUNT(H669:AL669)</f>
        <v/>
      </c>
      <c r="AT669" s="9">
        <f>SUM(H669:AL669)</f>
        <v/>
      </c>
      <c r="AV669" s="9">
        <f>SUM(H669,I669,J669,K669,L669,M669,N669,O669,T669,U669,AA669,AB669,AH669,AI669)</f>
        <v/>
      </c>
    </row>
    <row r="670">
      <c r="A670" t="n">
        <v>664</v>
      </c>
      <c r="B670" t="inlineStr">
        <is>
          <t>Томилин Евгений Александрович</t>
        </is>
      </c>
      <c r="C670" t="inlineStr">
        <is>
          <t>Группа содержания</t>
        </is>
      </c>
      <c r="D670" t="inlineStr">
        <is>
          <t>Оператор передвижного комплекса</t>
        </is>
      </c>
      <c r="E670" t="inlineStr">
        <is>
          <t>Контракт № 621 - Томскавтодор</t>
        </is>
      </c>
      <c r="F670" t="inlineStr">
        <is>
          <t>День</t>
        </is>
      </c>
      <c r="AM670" s="9">
        <f>COUNT(H670:AL670)</f>
        <v/>
      </c>
      <c r="AT670" s="9">
        <f>SUM(H670:AL670)</f>
        <v/>
      </c>
      <c r="AV670" s="9">
        <f>SUM(H670,I670,J670,K670,L670,M670,N670,O670,T670,U670,AA670,AB670,AH670,AI670)</f>
        <v/>
      </c>
    </row>
    <row r="671">
      <c r="A671" t="n">
        <v>665</v>
      </c>
      <c r="B671" t="inlineStr">
        <is>
          <t>Томилин Евгений Александрович</t>
        </is>
      </c>
      <c r="C671" t="inlineStr">
        <is>
          <t>Группа содержания</t>
        </is>
      </c>
      <c r="D671" t="inlineStr">
        <is>
          <t>Оператор передвижного комплекса</t>
        </is>
      </c>
      <c r="E671" t="inlineStr">
        <is>
          <t>Контракт № 599 - Восток-М</t>
        </is>
      </c>
      <c r="F671" t="inlineStr">
        <is>
          <t>День</t>
        </is>
      </c>
      <c r="AM671" s="9">
        <f>COUNT(H671:AL671)</f>
        <v/>
      </c>
      <c r="AT671" s="9">
        <f>SUM(H671:AL671)</f>
        <v/>
      </c>
      <c r="AV671" s="9">
        <f>SUM(H671,I671,J671,K671,L671,M671,N671,O671,T671,U671,AA671,AB671,AH671,AI671)</f>
        <v/>
      </c>
    </row>
    <row r="672">
      <c r="A672" t="n">
        <v>666</v>
      </c>
      <c r="B672" t="inlineStr">
        <is>
          <t>Томилин Евгений Александрович</t>
        </is>
      </c>
      <c r="C672" t="inlineStr">
        <is>
          <t>Группа содержания</t>
        </is>
      </c>
      <c r="D672" t="inlineStr">
        <is>
          <t>Оператор передвижного комплекса</t>
        </is>
      </c>
      <c r="E672" t="inlineStr">
        <is>
          <t>Контракт № 579 - ООО Восток-М</t>
        </is>
      </c>
      <c r="F672" t="inlineStr">
        <is>
          <t>День</t>
        </is>
      </c>
      <c r="AM672" s="9">
        <f>COUNT(H672:AL672)</f>
        <v/>
      </c>
      <c r="AT672" s="9">
        <f>SUM(H672:AL672)</f>
        <v/>
      </c>
      <c r="AV672" s="9">
        <f>SUM(H672,I672,J672,K672,L672,M672,N672,O672,T672,U672,AA672,AB672,AH672,AI672)</f>
        <v/>
      </c>
    </row>
    <row r="673">
      <c r="A673" t="n">
        <v>667</v>
      </c>
      <c r="B673" t="inlineStr">
        <is>
          <t>Томилин Евгений Александрович</t>
        </is>
      </c>
      <c r="C673" t="inlineStr">
        <is>
          <t>Группа содержания</t>
        </is>
      </c>
      <c r="D673" t="inlineStr">
        <is>
          <t>Оператор передвижного комплекса</t>
        </is>
      </c>
      <c r="E673" t="inlineStr">
        <is>
          <t>Контракт № 585 - ФКУ Сибуправтодор</t>
        </is>
      </c>
      <c r="F673" t="inlineStr">
        <is>
          <t>День</t>
        </is>
      </c>
      <c r="AM673" s="9">
        <f>COUNT(H673:AL673)</f>
        <v/>
      </c>
      <c r="AT673" s="9">
        <f>SUM(H673:AL673)</f>
        <v/>
      </c>
      <c r="AV673" s="9">
        <f>SUM(H673,I673,J673,K673,L673,M673,N673,O673,T673,U673,AA673,AB673,AH673,AI673)</f>
        <v/>
      </c>
    </row>
    <row r="674">
      <c r="A674" t="n">
        <v>668</v>
      </c>
      <c r="B674" t="inlineStr">
        <is>
          <t>Томилин Евгений Александрович</t>
        </is>
      </c>
      <c r="C674" t="inlineStr">
        <is>
          <t>Группа содержания</t>
        </is>
      </c>
      <c r="D674" t="inlineStr">
        <is>
          <t>Оператор передвижного комплекса</t>
        </is>
      </c>
      <c r="E674" t="inlineStr">
        <is>
          <t>Контракт № 580 - ОГКУ «Томскавтодор»</t>
        </is>
      </c>
      <c r="F674" t="inlineStr">
        <is>
          <t>День</t>
        </is>
      </c>
      <c r="AM674" s="9">
        <f>COUNT(H674:AL674)</f>
        <v/>
      </c>
      <c r="AT674" s="9">
        <f>SUM(H674:AL674)</f>
        <v/>
      </c>
      <c r="AV674" s="9">
        <f>SUM(H674,I674,J674,K674,L674,M674,N674,O674,T674,U674,AA674,AB674,AH674,AI674)</f>
        <v/>
      </c>
    </row>
    <row r="675">
      <c r="A675" t="n">
        <v>669</v>
      </c>
      <c r="B675" t="inlineStr">
        <is>
          <t>Томилин Евгений Александрович</t>
        </is>
      </c>
      <c r="C675" t="inlineStr">
        <is>
          <t>Группа содержания</t>
        </is>
      </c>
      <c r="D675" t="inlineStr">
        <is>
          <t>Оператор передвижного комплекса</t>
        </is>
      </c>
      <c r="E675" t="inlineStr">
        <is>
          <t>Контракт № 513 - ГКУ НСО ТУАД</t>
        </is>
      </c>
      <c r="F675" t="inlineStr">
        <is>
          <t>День</t>
        </is>
      </c>
      <c r="AM675" s="9">
        <f>COUNT(H675:AL675)</f>
        <v/>
      </c>
      <c r="AT675" s="9">
        <f>SUM(H675:AL675)</f>
        <v/>
      </c>
      <c r="AV675" s="9">
        <f>SUM(H675,I675,J675,K675,L675,M675,N675,O675,T675,U675,AA675,AB675,AH675,AI675)</f>
        <v/>
      </c>
    </row>
    <row r="676">
      <c r="A676" t="n">
        <v>670</v>
      </c>
      <c r="B676" t="inlineStr">
        <is>
          <t>Томилин Евгений Александрович</t>
        </is>
      </c>
      <c r="C676" t="inlineStr">
        <is>
          <t>Группа содержания</t>
        </is>
      </c>
      <c r="D676" t="inlineStr">
        <is>
          <t>Оператор передвижного комплекса</t>
        </is>
      </c>
      <c r="E676" t="inlineStr">
        <is>
          <t>Контракт № 511 - ГКУ НСО ТУАД</t>
        </is>
      </c>
      <c r="F676" t="inlineStr">
        <is>
          <t>День</t>
        </is>
      </c>
      <c r="AM676" s="9">
        <f>COUNT(H676:AL676)</f>
        <v/>
      </c>
      <c r="AT676" s="9">
        <f>SUM(H676:AL676)</f>
        <v/>
      </c>
      <c r="AV676" s="9">
        <f>SUM(H676,I676,J676,K676,L676,M676,N676,O676,T676,U676,AA676,AB676,AH676,AI676)</f>
        <v/>
      </c>
    </row>
    <row r="677">
      <c r="A677" s="9" t="n">
        <v>671</v>
      </c>
      <c r="B677" s="9" t="inlineStr">
        <is>
          <t>Томилин Евгений Александрович</t>
        </is>
      </c>
      <c r="C677" s="9" t="inlineStr">
        <is>
          <t>Группа содержания</t>
        </is>
      </c>
      <c r="D677" s="9" t="inlineStr">
        <is>
          <t>Оператор передвижного комплекса</t>
        </is>
      </c>
      <c r="E677" s="9" t="inlineStr">
        <is>
          <t>ИТОГО:</t>
        </is>
      </c>
      <c r="F677" s="9" t="n"/>
      <c r="G677" s="9" t="n"/>
      <c r="H677" s="9" t="n"/>
      <c r="I677" s="9" t="n"/>
      <c r="J677" s="9" t="n"/>
      <c r="K677" s="9" t="n"/>
      <c r="L677" s="9" t="n"/>
      <c r="M677" s="9" t="n"/>
      <c r="N677" s="9" t="n"/>
      <c r="O677" s="9" t="n"/>
      <c r="P677" s="9" t="n"/>
      <c r="Q677" s="9" t="n"/>
      <c r="R677" s="9" t="n"/>
      <c r="S677" s="9" t="n"/>
      <c r="T677" s="9" t="n"/>
      <c r="U677" s="9" t="n"/>
      <c r="V677" s="9" t="n"/>
      <c r="W677" s="9" t="n"/>
      <c r="X677" s="9" t="n"/>
      <c r="Y677" s="9" t="n"/>
      <c r="Z677" s="9" t="n"/>
      <c r="AA677" s="9" t="n"/>
      <c r="AB677" s="9" t="n"/>
      <c r="AC677" s="9" t="n"/>
      <c r="AD677" s="9" t="n"/>
      <c r="AE677" s="9" t="n"/>
      <c r="AF677" s="9" t="n">
        <v>8</v>
      </c>
      <c r="AG677" s="9" t="n">
        <v>8</v>
      </c>
      <c r="AH677" s="9" t="n">
        <v>0</v>
      </c>
      <c r="AI677" s="9" t="n">
        <v>0</v>
      </c>
      <c r="AJ677" s="9" t="n">
        <v>8</v>
      </c>
      <c r="AK677" s="9" t="n">
        <v>8</v>
      </c>
      <c r="AL677" s="9" t="n"/>
      <c r="AM677" s="9">
        <f>COUNT(IF(SUM(AF672,AF674,AF670,AF676,AF669,AF665,AF667,AF666,AF671,AF668,AF664,AF673,AF675)&gt;0,1,"FALSE"),IF(SUM(AG668,AG664,AG673,AG667,AG669,AG676,AG675,AG674,AG666,AG672,AG671,AG670,AG665)&gt;0,1,"FALSE"),IF(SUM(AH664,AH676,AH672,AH675,AH668,AH669,AH670,AH674,AH671,AH666,AH667,AH665,AH673)&gt;0,1,"FALSE"),IF(SUM(AI668,AI675,AI672,AI671,AI665,AI666,AI670,AI674,AI667,AI669,AI673,AI664,AI676)&gt;0,1,"FALSE"),IF(SUM(AJ672,AJ668,AJ665,AJ675,AJ676,AJ674,AJ666,AJ670,AJ664,AJ669,AJ673,AJ667,AJ671)&gt;0,1,"FALSE"),IF(SUM(AK672,AK671,AK673,AK670,AK675,AK665,AK664,AK669,AK667,AK668,AK674,AK676,AK666)&gt;0,1,"FALSE"))</f>
        <v/>
      </c>
      <c r="AN677" s="9" t="n"/>
      <c r="AO677" s="9">
        <f>MAX(AO664:AO676)</f>
        <v/>
      </c>
      <c r="AP677" s="9">
        <f>MAX(AP664:AP676)</f>
        <v/>
      </c>
      <c r="AQ677" s="9">
        <f>MAX(AQ664:AQ676)</f>
        <v/>
      </c>
      <c r="AR677" s="9">
        <f>MAX(AR664:AR676)</f>
        <v/>
      </c>
      <c r="AS677" s="9">
        <f>SUM(AS664:AS676)</f>
        <v/>
      </c>
      <c r="AT677" s="9">
        <f>SUM(AT664:AT676)</f>
        <v/>
      </c>
      <c r="AU677" s="9">
        <f>SUM(AU664:AU676)</f>
        <v/>
      </c>
      <c r="AV677" s="9">
        <f>SUM(AV664:AV676)</f>
        <v/>
      </c>
      <c r="AW677" s="9">
        <f>SUM(AW664:AW676)</f>
        <v/>
      </c>
    </row>
    <row r="678" ht="15.75" customHeight="1" s="1">
      <c r="A678" t="n">
        <v>672</v>
      </c>
      <c r="B678" t="inlineStr">
        <is>
          <t>Быков Алексей Иванович</t>
        </is>
      </c>
      <c r="C678" t="inlineStr">
        <is>
          <t>Группа содержания</t>
        </is>
      </c>
      <c r="D678" t="inlineStr">
        <is>
          <t>Инженер</t>
        </is>
      </c>
      <c r="E678" t="inlineStr">
        <is>
          <t>Контракт № 633 - ПАО Ростелеком Красноярск</t>
        </is>
      </c>
      <c r="F678" t="inlineStr">
        <is>
          <t>День</t>
        </is>
      </c>
      <c r="G678" t="inlineStr">
        <is>
          <t>К-ка</t>
        </is>
      </c>
      <c r="AL678" s="11" t="n">
        <v>8</v>
      </c>
      <c r="AM678" s="9">
        <f>SUM(H678:AL678)/8</f>
        <v/>
      </c>
      <c r="AS678" s="9">
        <f>COUNTIF(H678:AL678,"В")+SUM(H678:AL678)/8</f>
        <v/>
      </c>
      <c r="AT678" s="9">
        <f>SUM(H678:AL678)</f>
        <v/>
      </c>
    </row>
    <row r="679">
      <c r="A679" s="9" t="n">
        <v>673</v>
      </c>
      <c r="B679" s="9" t="inlineStr">
        <is>
          <t>Быков Алексей Иванович</t>
        </is>
      </c>
      <c r="C679" s="9" t="inlineStr">
        <is>
          <t>Группа содержания</t>
        </is>
      </c>
      <c r="D679" s="9" t="inlineStr">
        <is>
          <t>Инженер</t>
        </is>
      </c>
      <c r="E679" s="9" t="inlineStr">
        <is>
          <t>ИТОГО:</t>
        </is>
      </c>
      <c r="F679" s="9" t="n"/>
      <c r="G679" s="9" t="n"/>
      <c r="H679" s="9" t="n"/>
      <c r="I679" s="9" t="n"/>
      <c r="J679" s="9" t="n"/>
      <c r="K679" s="9" t="n"/>
      <c r="L679" s="9" t="n"/>
      <c r="M679" s="9" t="n"/>
      <c r="N679" s="9" t="n"/>
      <c r="O679" s="9" t="n"/>
      <c r="P679" s="9" t="n"/>
      <c r="Q679" s="9" t="n"/>
      <c r="R679" s="9" t="n"/>
      <c r="S679" s="9" t="n"/>
      <c r="T679" s="9" t="n"/>
      <c r="U679" s="9" t="n"/>
      <c r="V679" s="9" t="n"/>
      <c r="W679" s="9" t="n"/>
      <c r="X679" s="9" t="n"/>
      <c r="Y679" s="9" t="n"/>
      <c r="Z679" s="9" t="n"/>
      <c r="AA679" s="9" t="n"/>
      <c r="AB679" s="9" t="n"/>
      <c r="AC679" s="9" t="n"/>
      <c r="AD679" s="9" t="n"/>
      <c r="AE679" s="9" t="n"/>
      <c r="AF679" s="9" t="n"/>
      <c r="AG679" s="9" t="n"/>
      <c r="AH679" s="9" t="n"/>
      <c r="AI679" s="9" t="n"/>
      <c r="AJ679" s="9" t="n"/>
      <c r="AK679" s="9" t="n"/>
      <c r="AL679" s="9" t="n">
        <v>8</v>
      </c>
      <c r="AM679" s="9">
        <f>COUNT(IF(SUM(AL678)&gt;0,1,"FALSE"))</f>
        <v/>
      </c>
      <c r="AN679" s="9" t="n"/>
      <c r="AO679" s="9">
        <f>MAX(AO678:AO678)</f>
        <v/>
      </c>
      <c r="AP679" s="9">
        <f>MAX(AP678:AP678)</f>
        <v/>
      </c>
      <c r="AQ679" s="9">
        <f>MAX(AQ678:AQ678)</f>
        <v/>
      </c>
      <c r="AR679" s="9">
        <f>MAX(AR678:AR678)</f>
        <v/>
      </c>
      <c r="AS679" s="9">
        <f>SUM(AS678:AS678)</f>
        <v/>
      </c>
      <c r="AT679" s="9">
        <f>SUM(AT678:AT678)</f>
        <v/>
      </c>
      <c r="AU679" s="9">
        <f>SUM(AU678:AU678)</f>
        <v/>
      </c>
      <c r="AV679" s="9">
        <f>SUM(AV678:AV678)</f>
        <v/>
      </c>
      <c r="AW679" s="9">
        <f>SUM(AW678:AW678)</f>
        <v/>
      </c>
    </row>
    <row r="680" ht="15.75" customHeight="1" s="1">
      <c r="A680" t="n">
        <v>674</v>
      </c>
      <c r="B680" t="inlineStr">
        <is>
          <t>Клименко Николай Николаевич</t>
        </is>
      </c>
      <c r="C680" t="inlineStr">
        <is>
          <t>Группа содержания</t>
        </is>
      </c>
      <c r="D680" t="inlineStr">
        <is>
          <t>Инженер</t>
        </is>
      </c>
      <c r="E680" t="inlineStr">
        <is>
          <t>Контракт № 580 - ОГКУ «Томскавтодор»</t>
        </is>
      </c>
      <c r="F680" t="inlineStr">
        <is>
          <t>День</t>
        </is>
      </c>
      <c r="G680" t="inlineStr">
        <is>
          <t>К-ка</t>
        </is>
      </c>
      <c r="AL680" s="11" t="n">
        <v>8</v>
      </c>
      <c r="AM680" s="9">
        <f>SUM(H680:AL680)/8</f>
        <v/>
      </c>
      <c r="AS680" s="9">
        <f>COUNTIF(H680:AL680,"В")+SUM(H680:AL680)/8</f>
        <v/>
      </c>
      <c r="AT680" s="9">
        <f>SUM(H680:AL680)</f>
        <v/>
      </c>
    </row>
    <row r="681">
      <c r="A681" s="9" t="n">
        <v>675</v>
      </c>
      <c r="B681" s="9" t="inlineStr">
        <is>
          <t>Клименко Николай Николаевич</t>
        </is>
      </c>
      <c r="C681" s="9" t="inlineStr">
        <is>
          <t>Группа содержания</t>
        </is>
      </c>
      <c r="D681" s="9" t="inlineStr">
        <is>
          <t>Инженер</t>
        </is>
      </c>
      <c r="E681" s="9" t="inlineStr">
        <is>
          <t>ИТОГО:</t>
        </is>
      </c>
      <c r="F681" s="9" t="n"/>
      <c r="G681" s="9" t="n"/>
      <c r="H681" s="9" t="n"/>
      <c r="I681" s="9" t="n"/>
      <c r="J681" s="9" t="n"/>
      <c r="K681" s="9" t="n"/>
      <c r="L681" s="9" t="n"/>
      <c r="M681" s="9" t="n"/>
      <c r="N681" s="9" t="n"/>
      <c r="O681" s="9" t="n"/>
      <c r="P681" s="9" t="n"/>
      <c r="Q681" s="9" t="n"/>
      <c r="R681" s="9" t="n"/>
      <c r="S681" s="9" t="n"/>
      <c r="T681" s="9" t="n"/>
      <c r="U681" s="9" t="n"/>
      <c r="V681" s="9" t="n"/>
      <c r="W681" s="9" t="n"/>
      <c r="X681" s="9" t="n"/>
      <c r="Y681" s="9" t="n"/>
      <c r="Z681" s="9" t="n"/>
      <c r="AA681" s="9" t="n"/>
      <c r="AB681" s="9" t="n"/>
      <c r="AC681" s="9" t="n"/>
      <c r="AD681" s="9" t="n"/>
      <c r="AE681" s="9" t="n"/>
      <c r="AF681" s="9" t="n"/>
      <c r="AG681" s="9" t="n"/>
      <c r="AH681" s="9" t="n"/>
      <c r="AI681" s="9" t="n"/>
      <c r="AJ681" s="9" t="n"/>
      <c r="AK681" s="9" t="n"/>
      <c r="AL681" s="9" t="n">
        <v>8</v>
      </c>
      <c r="AM681" s="9">
        <f>COUNT(IF(SUM(AL680)&gt;0,1,"FALSE"))</f>
        <v/>
      </c>
      <c r="AN681" s="9" t="n"/>
      <c r="AO681" s="9">
        <f>MAX(AO680:AO680)</f>
        <v/>
      </c>
      <c r="AP681" s="9">
        <f>MAX(AP680:AP680)</f>
        <v/>
      </c>
      <c r="AQ681" s="9">
        <f>MAX(AQ680:AQ680)</f>
        <v/>
      </c>
      <c r="AR681" s="9">
        <f>MAX(AR680:AR680)</f>
        <v/>
      </c>
      <c r="AS681" s="9">
        <f>SUM(AS680:AS680)</f>
        <v/>
      </c>
      <c r="AT681" s="9">
        <f>SUM(AT680:AT680)</f>
        <v/>
      </c>
      <c r="AU681" s="9">
        <f>SUM(AU680:AU680)</f>
        <v/>
      </c>
      <c r="AV681" s="9">
        <f>SUM(AV680:AV680)</f>
        <v/>
      </c>
      <c r="AW681" s="9">
        <f>SUM(AW680:AW680)</f>
        <v/>
      </c>
    </row>
    <row r="682">
      <c r="A682" t="n">
        <v>676</v>
      </c>
      <c r="B682" t="inlineStr">
        <is>
          <t>Томилин Евгений Александрович</t>
        </is>
      </c>
      <c r="C682" t="inlineStr">
        <is>
          <t>Группа содержания</t>
        </is>
      </c>
      <c r="D682" t="inlineStr">
        <is>
          <t>Инженер</t>
        </is>
      </c>
      <c r="E682" t="inlineStr">
        <is>
          <t>Общехозяйственный</t>
        </is>
      </c>
      <c r="F682" t="inlineStr">
        <is>
          <t>День</t>
        </is>
      </c>
      <c r="AL682" t="inlineStr">
        <is>
          <t>Б</t>
        </is>
      </c>
      <c r="AM682" s="9">
        <f>COUNT(H682:AL682)</f>
        <v/>
      </c>
      <c r="AO682" s="9">
        <f>COUNTIF(H682:AL682,"О")</f>
        <v/>
      </c>
      <c r="AP682" s="9">
        <f>COUNTIF(H682:AL682,"От")</f>
        <v/>
      </c>
      <c r="AQ682" s="9">
        <f>COUNTIF(H682:AL682,"Б")</f>
        <v/>
      </c>
      <c r="AR682" s="9">
        <f>COUNTIF(H682:AL682,"Н")</f>
        <v/>
      </c>
      <c r="AT682" s="9">
        <f>SUM(H682:AL682)</f>
        <v/>
      </c>
      <c r="AV682" s="9">
        <f>SUM(H682,I682,J682,K682,L682,M682,N682,O682,T682,U682,AA682,AB682,AH682,AI682)</f>
        <v/>
      </c>
    </row>
    <row r="683">
      <c r="A683" s="9" t="n">
        <v>677</v>
      </c>
      <c r="B683" s="9" t="inlineStr">
        <is>
          <t>Томилин Евгений Александрович</t>
        </is>
      </c>
      <c r="C683" s="9" t="inlineStr">
        <is>
          <t>Группа содержания</t>
        </is>
      </c>
      <c r="D683" s="9" t="inlineStr">
        <is>
          <t>Инженер</t>
        </is>
      </c>
      <c r="E683" s="9" t="inlineStr">
        <is>
          <t>ИТОГО:</t>
        </is>
      </c>
      <c r="F683" s="9" t="n"/>
      <c r="G683" s="9" t="n"/>
      <c r="H683" s="9" t="n"/>
      <c r="I683" s="9" t="n"/>
      <c r="J683" s="9" t="n"/>
      <c r="K683" s="9" t="n"/>
      <c r="L683" s="9" t="n"/>
      <c r="M683" s="9" t="n"/>
      <c r="N683" s="9" t="n"/>
      <c r="O683" s="9" t="n"/>
      <c r="P683" s="9" t="n"/>
      <c r="Q683" s="9" t="n"/>
      <c r="R683" s="9" t="n"/>
      <c r="S683" s="9" t="n"/>
      <c r="T683" s="9" t="n"/>
      <c r="U683" s="9" t="n"/>
      <c r="V683" s="9" t="n"/>
      <c r="W683" s="9" t="n"/>
      <c r="X683" s="9" t="n"/>
      <c r="Y683" s="9" t="n"/>
      <c r="Z683" s="9" t="n"/>
      <c r="AA683" s="9" t="n"/>
      <c r="AB683" s="9" t="n"/>
      <c r="AC683" s="9" t="n"/>
      <c r="AD683" s="9" t="n"/>
      <c r="AE683" s="9" t="n"/>
      <c r="AF683" s="9" t="n"/>
      <c r="AG683" s="9" t="n"/>
      <c r="AH683" s="9" t="n"/>
      <c r="AI683" s="9" t="n"/>
      <c r="AJ683" s="9" t="n"/>
      <c r="AK683" s="9" t="n"/>
      <c r="AL683" s="9" t="n">
        <v>0</v>
      </c>
      <c r="AM683" s="9">
        <f>COUNT(IF(SUM(AL682)&gt;0,1,"FALSE"))</f>
        <v/>
      </c>
      <c r="AN683" s="9" t="n"/>
      <c r="AO683" s="9">
        <f>MAX(AO682:AO682)</f>
        <v/>
      </c>
      <c r="AP683" s="9">
        <f>MAX(AP682:AP682)</f>
        <v/>
      </c>
      <c r="AQ683" s="9">
        <f>MAX(AQ682:AQ682)</f>
        <v/>
      </c>
      <c r="AR683" s="9">
        <f>MAX(AR682:AR682)</f>
        <v/>
      </c>
      <c r="AS683" s="9">
        <f>SUM(AS682:AS682)</f>
        <v/>
      </c>
      <c r="AT683" s="9">
        <f>SUM(AT682:AT682)</f>
        <v/>
      </c>
      <c r="AU683" s="9">
        <f>SUM(AU682:AU682)</f>
        <v/>
      </c>
      <c r="AV683" s="9">
        <f>SUM(AV682:AV682)</f>
        <v/>
      </c>
      <c r="AW683" s="9">
        <f>SUM(AW682:AW682)</f>
        <v/>
      </c>
    </row>
  </sheetData>
  <autoFilter ref="A6:G6"/>
  <mergeCells count="5">
    <mergeCell ref="AG1:AP4"/>
    <mergeCell ref="I1:AE1"/>
    <mergeCell ref="I3:AE3"/>
    <mergeCell ref="I4:AE4"/>
    <mergeCell ref="I2:AE2"/>
  </mergeCells>
  <hyperlinks>
    <hyperlink ref="R20" display="https://jira.its-sib.ru/issues/?jql=issue%20in%20(DOCCORP-22141,DOCCORP-22140)" r:id="rId1"/>
    <hyperlink ref="T20" display="https://jira.its-sib.ru/issues/?jql=issue%20in%20(DOCCORP-22157)" r:id="rId2"/>
    <hyperlink ref="U20" display="https://jira.its-sib.ru/issues/?jql=issue%20in%20(DOCCORP-22164)" r:id="rId3"/>
    <hyperlink ref="R21" display="https://jira.its-sib.ru/issues/?jql=issue%20in%20(DOCCORP-22141,DOCCORP-22140)" r:id="rId4"/>
    <hyperlink ref="R22" display="https://jira.its-sib.ru/issues/?jql=issue%20in%20(DOCCORP-22055)" r:id="rId5"/>
    <hyperlink ref="S22" display="https://jira.its-sib.ru/issues/?jql=issue%20in%20(DOCCORP-22055)" r:id="rId6"/>
    <hyperlink ref="T22" r:id="rId7"/>
    <hyperlink ref="U22" r:id="rId8"/>
    <hyperlink ref="V22" display="https://jira.its-sib.ru/issues/?jql=issue%20in%20(DOCCORP-22055)" r:id="rId9"/>
    <hyperlink ref="W22" display="https://jira.its-sib.ru/issues/?jql=issue%20in%20(DOCCORP-22055)" r:id="rId10"/>
    <hyperlink ref="Q28" display="https://jira.its-sib.ru/issues/?jql=issue%20in%20(DOCCORP-22085)" r:id="rId11"/>
    <hyperlink ref="R28" display="https://jira.its-sib.ru/issues/?jql=issue%20in%20(DOCCORP-22085)" r:id="rId12"/>
    <hyperlink ref="S28" display="https://jira.its-sib.ru/issues/?jql=issue%20in%20(DOCCORP-22085)" r:id="rId13"/>
    <hyperlink ref="Q35" display="https://jira.its-sib.ru/issues/?jql=issue%20in%20(DOCCORP-22089)" r:id="rId14"/>
    <hyperlink ref="R35" display="https://jira.its-sib.ru/issues/?jql=issue%20in%20(DOCCORP-22089)" r:id="rId15"/>
    <hyperlink ref="S35" display="https://jira.its-sib.ru/issues/?jql=issue%20in%20(DOCCORP-22089)" r:id="rId16"/>
    <hyperlink ref="AJ42" display="https://jira.its-sib.ru/issues/?jql=issue%20in%20(DOCCORP-22302)" r:id="rId17"/>
    <hyperlink ref="AK42" display="https://jira.its-sib.ru/issues/?jql=issue%20in%20(DOCCORP-22302)" r:id="rId18"/>
    <hyperlink ref="AL42" display="https://jira.its-sib.ru/issues/?jql=issue%20in%20(DOCCORP-22302)" r:id="rId19"/>
    <hyperlink ref="AB47" r:id="rId20"/>
    <hyperlink ref="AC47" display="https://jira.its-sib.ru/issues/?jql=issue%20in%20(DOCCORP-22235)" r:id="rId21"/>
    <hyperlink ref="AD47" display="https://jira.its-sib.ru/issues/?jql=issue%20in%20(DOCCORP-22235)" r:id="rId22"/>
    <hyperlink ref="AJ51" r:id="rId23"/>
    <hyperlink ref="AK51" r:id="rId24"/>
    <hyperlink ref="AL51" r:id="rId25"/>
    <hyperlink ref="V54" display="https://jira.its-sib.ru/issues/?jql=issue%20in%20(TECHWIM-3342,DOCCORP-22185)" r:id="rId26"/>
    <hyperlink ref="AE57" display="https://jira.its-sib.ru/issues/?jql=issue%20in%20(TECHWIM-3413,TECHWIM-3380,DOCCORP-22303)" r:id="rId27"/>
    <hyperlink ref="P58" display="https://jira.its-sib.ru/issues/?jql=issue%20in%20(TECHITS-1449)" r:id="rId28"/>
    <hyperlink ref="AC58" display="https://jira.its-sib.ru/issues/?jql=issue%20in%20(TECHITS-1501,TECHITS-1500,TECHITS-1499,TECHITS-1498,TECHITS-1497)" r:id="rId29"/>
    <hyperlink ref="S60" display="https://jira.its-sib.ru/issues/?jql=issue%20in%20(TECHITS-1476,TECHITS-1475)" r:id="rId30"/>
    <hyperlink ref="S63" display="https://jira.its-sib.ru/issues/?jql=issue%20in%20(TECHITS-1474)" r:id="rId31"/>
    <hyperlink ref="AD66" display="https://jira.its-sib.ru/issues/?jql=issue%20in%20(TECHITS-1503,TECHITS-1502)" r:id="rId32"/>
    <hyperlink ref="AD67" display="https://jira.its-sib.ru/issues/?jql=issue%20in%20(TECHWIM-3401)" r:id="rId33"/>
    <hyperlink ref="Q70" display="https://jira.its-sib.ru/issues/?jql=issue%20in%20(DOCCORP-22100)" r:id="rId34"/>
    <hyperlink ref="R70" display="https://jira.its-sib.ru/issues/?jql=issue%20in%20(DOCCORP-22100)" r:id="rId35"/>
    <hyperlink ref="Y71" display="https://jira.its-sib.ru/issues/?jql=issue%20in%20(DOCCORP-22226)" r:id="rId36"/>
    <hyperlink ref="Z71" display="https://jira.its-sib.ru/issues/?jql=issue%20in%20(DOCCORP-22226)" r:id="rId37"/>
    <hyperlink ref="S77" display="https://jira.its-sib.ru/issues/?jql=issue%20in%20(TECHWIM-3325)" r:id="rId38"/>
    <hyperlink ref="Y77" display="https://jira.its-sib.ru/issues/?jql=issue%20in%20(TECHWIM-3375)" r:id="rId39"/>
    <hyperlink ref="Q79" display="https://jira.its-sib.ru/issues/?jql=issue%20in%20(TECHITS-1435)" r:id="rId40"/>
    <hyperlink ref="Y79" display="https://jira.its-sib.ru/issues/?jql=issue%20in%20(TECHITS-1489)" r:id="rId41"/>
    <hyperlink ref="Z79" display="https://jira.its-sib.ru/issues/?jql=issue%20in%20(TECHITS-1491)" r:id="rId42"/>
    <hyperlink ref="AG79" display="https://jira.its-sib.ru/issues/?jql=issue%20in%20(TECHITS-1516,TECHITS-1515)" r:id="rId43"/>
    <hyperlink ref="R81" display="https://jira.its-sib.ru/issues/?jql=issue%20in%20(TECHITS-1471,TECHITS-1470,TECHITS-1469)" r:id="rId44"/>
    <hyperlink ref="W81" display="https://jira.its-sib.ru/issues/?jql=issue%20in%20(TECHITS-1477)" r:id="rId45"/>
    <hyperlink ref="X81" display="https://jira.its-sib.ru/issues/?jql=issue%20in%20(TECHITS-1483,TECHITS-1481)" r:id="rId46"/>
    <hyperlink ref="Y81" display="https://jira.its-sib.ru/issues/?jql=issue%20in%20(TECHITS-1488,TECHITS-1487)" r:id="rId47"/>
    <hyperlink ref="R84" display="https://jira.its-sib.ru/issues/?jql=issue%20in%20(TECHITS-1467)" r:id="rId48"/>
    <hyperlink ref="W85" display="https://jira.its-sib.ru/issues/?jql=issue%20in%20(TECHWIM-3353)" r:id="rId49"/>
    <hyperlink ref="AC85" display="https://jira.its-sib.ru/issues/?jql=issue%20in%20(TECHWIM-3389)" r:id="rId50"/>
    <hyperlink ref="AC86" display="https://jira.its-sib.ru/issues/?jql=issue%20in%20(TECHITS-1487)" r:id="rId51"/>
    <hyperlink ref="AD86" display="https://jira.its-sib.ru/issues/?jql=issue%20in%20(TECHITS-1505,TECHITS-1504)" r:id="rId52"/>
    <hyperlink ref="AE86" display="https://jira.its-sib.ru/issues/?jql=issue%20in%20(TECHITS-1487)" r:id="rId53"/>
    <hyperlink ref="AF86" display="https://jira.its-sib.ru/issues/?jql=issue%20in%20(TECHITS-1514,TECHITS-1513)" r:id="rId54"/>
    <hyperlink ref="AG86" display="https://jira.its-sib.ru/issues/?jql=issue%20in%20(TECHITS-1518,TECHITS-1517)" r:id="rId55"/>
    <hyperlink ref="AK86" display="https://jira.its-sib.ru/issues/?jql=issue%20in%20(TECHITS-1537,TECHITS-1536,TECHITS-1535)" r:id="rId56"/>
    <hyperlink ref="AL86" display="https://jira.its-sib.ru/issues/?jql=issue%20in%20(TECHITS-1539,TECHITS-1537,TECHITS-1536,TECHITS-1535)" r:id="rId57"/>
    <hyperlink ref="AJ89" display="https://jira.its-sib.ru/issues/?jql=issue%20in%20(TECHWIM-3463)" r:id="rId58"/>
    <hyperlink ref="AL89" display="https://jira.its-sib.ru/issues/?jql=issue%20in%20(TECHWIM-3475,DOCCORP-22414,TECHITS-1565,DOCCORP-22414,TECHITS-1564,DOCCORP-22414,TECHITS-1563,DOCCORP-22414)" r:id="rId59"/>
    <hyperlink ref="R93" display="https://jira.its-sib.ru/issues/?jql=issue%20in%20(TECHWIM-3297)" r:id="rId60"/>
    <hyperlink ref="R94" display="https://jira.its-sib.ru/issues/?jql=issue%20in%20(TECHITS-1458)" r:id="rId61"/>
    <hyperlink ref="V94" display="https://jira.its-sib.ru/issues/?jql=issue%20in%20(TECHITS-1478)" r:id="rId62"/>
    <hyperlink ref="S95" display="https://jira.its-sib.ru/issues/?jql=issue%20in%20(TECHWIM-3326)" r:id="rId63"/>
    <hyperlink ref="Z95" display="https://jira.its-sib.ru/issues/?jql=issue%20in%20(TECHWIM-3382)" r:id="rId64"/>
    <hyperlink ref="Y96" display="https://jira.its-sib.ru/issues/?jql=issue%20in%20(TECHITS-1485)" r:id="rId65"/>
    <hyperlink ref="L97" display="https://jira.its-sib.ru/issues/?jql=issue%20in%20(DOCCORP-22048)" r:id="rId66"/>
    <hyperlink ref="AH98" display="https://jira.its-sib.ru/issues/?jql=issue%20in%20(DOCCORP-22353)" r:id="rId67"/>
    <hyperlink ref="AI98" display="https://jira.its-sib.ru/issues/?jql=issue%20in%20(DOCCORP-22358)" r:id="rId68"/>
    <hyperlink ref="AD99" display="https://jira.its-sib.ru/issues/?jql=issue%20in%20(DOCCORP-22269)" r:id="rId69"/>
    <hyperlink ref="AE99" display="https://jira.its-sib.ru/issues/?jql=issue%20in%20(DOCCORP-22269)" r:id="rId70"/>
    <hyperlink ref="AF99" display="https://jira.its-sib.ru/issues/?jql=issue%20in%20(DOCCORP-22269)" r:id="rId71"/>
    <hyperlink ref="AG99" display="https://jira.its-sib.ru/issues/?jql=issue%20in%20(DOCCORP-22269)" r:id="rId72"/>
    <hyperlink ref="AH99" r:id="rId73"/>
    <hyperlink ref="AI99" r:id="rId74"/>
    <hyperlink ref="AJ99" display="https://jira.its-sib.ru/issues/?jql=issue%20in%20(DOCCORP-22269)" r:id="rId75"/>
    <hyperlink ref="AK99" display="https://jira.its-sib.ru/issues/?jql=issue%20in%20(DOCCORP-22269)" r:id="rId76"/>
    <hyperlink ref="AL99" display="https://jira.its-sib.ru/issues/?jql=issue%20in%20(DOCCORP-22269)" r:id="rId77"/>
    <hyperlink ref="V123" display="https://jira.its-sib.ru/issues/?jql=issue%20in%20(TECHWIM-3342,DOCCORP-22186)" r:id="rId78"/>
    <hyperlink ref="X125" display="https://jira.its-sib.ru/issues/?jql=issue%20in%20(TECHWIM-3364)" r:id="rId79"/>
    <hyperlink ref="Y125" display="https://jira.its-sib.ru/issues/?jql=issue%20in%20(TECHWIM-3373,TECHWIM-3370,TECHWIM-3364)" r:id="rId80"/>
    <hyperlink ref="W129" display="https://jira.its-sib.ru/issues/?jql=issue%20in%20(TECHITS-1480)" r:id="rId81"/>
    <hyperlink ref="X129" display="https://jira.its-sib.ru/issues/?jql=issue%20in%20(TECHITS-1480)" r:id="rId82"/>
    <hyperlink ref="Z132" display="https://jira.its-sib.ru/issues/?jql=issue%20in%20(TECHITS-1490)" r:id="rId83"/>
    <hyperlink ref="AC133" display="https://jira.its-sib.ru/issues/?jql=issue%20in%20(TECHITS-1490)" r:id="rId84"/>
    <hyperlink ref="AJ133" display="https://jira.its-sib.ru/issues/?jql=issue%20in%20(TECHITS-1519,TECHITS-1520)" r:id="rId85"/>
    <hyperlink ref="AK133" display="https://jira.its-sib.ru/issues/?jql=issue%20in%20(TECHITS-1534,TECHITS-1533,TECHITS-1532)" r:id="rId86"/>
    <hyperlink ref="AL133" display="https://jira.its-sib.ru/issues/?jql=issue%20in%20(TECHITS-1540)" r:id="rId87"/>
    <hyperlink ref="X134" display="https://jira.its-sib.ru/issues/?jql=issue%20in%20(TECHITS-1482)" r:id="rId88"/>
    <hyperlink ref="Y134" display="https://jira.its-sib.ru/issues/?jql=issue%20in%20(TECHITS-1482)" r:id="rId89"/>
    <hyperlink ref="AK134" display="https://jira.its-sib.ru/issues/?jql=issue%20in%20(TECHITS-1531,TECHITS-1530,TECHITS-1529,TECHITS-1528,TECHITS-1527,TECHITS-1526,TECHITS-1525,TECHITS-1524,TECHITS-1523)" r:id="rId90"/>
    <hyperlink ref="AJ136" display="https://jira.its-sib.ru/issues/?jql=issue%20in%20(TECHWIM-3449,TECHWIM-3459)" r:id="rId91"/>
    <hyperlink ref="AH138" display="https://jira.its-sib.ru/issues/?jql=issue%20in%20(DOCCORP-22342)" r:id="rId92"/>
    <hyperlink ref="AF139" display="https://jira.its-sib.ru/issues/?jql=issue%20in%20(TECHITS-1510,DOCCORP-22299)" r:id="rId93"/>
    <hyperlink ref="AG139" display="https://jira.its-sib.ru/issues/?jql=issue%20in%20(TECHITS-1510,DOCCORP-22299)" r:id="rId94"/>
    <hyperlink ref="AH139" r:id="rId95"/>
    <hyperlink ref="J142" display="https://jira.its-sib.ru/issues/?jql=issue%20in%20(DOCCORP-22041)" r:id="rId96"/>
    <hyperlink ref="R143" display="https://jira.its-sib.ru/issues/?jql=issue%20in%20(DOCCORP-22142,DOCCORP-22139)" r:id="rId97"/>
    <hyperlink ref="T143" display="https://jira.its-sib.ru/issues/?jql=issue%20in%20(DOCCORP-22156)" r:id="rId98"/>
    <hyperlink ref="U143" display="https://jira.its-sib.ru/issues/?jql=issue%20in%20(DOCCORP-22163)" r:id="rId99"/>
    <hyperlink ref="R144" display="https://jira.its-sib.ru/issues/?jql=issue%20in%20(DOCCORP-22142,DOCCORP-22139)" r:id="rId100"/>
    <hyperlink ref="R145" display="https://jira.its-sib.ru/issues/?jql=issue%20in%20(DOCCORP-22053)" r:id="rId101"/>
    <hyperlink ref="S145" display="https://jira.its-sib.ru/issues/?jql=issue%20in%20(DOCCORP-22053)" r:id="rId102"/>
    <hyperlink ref="T145" r:id="rId103"/>
    <hyperlink ref="U145" r:id="rId104"/>
    <hyperlink ref="V145" display="https://jira.its-sib.ru/issues/?jql=issue%20in%20(DOCCORP-22053)" r:id="rId105"/>
    <hyperlink ref="W145" display="https://jira.its-sib.ru/issues/?jql=issue%20in%20(DOCCORP-22053)" r:id="rId106"/>
    <hyperlink ref="S169" display="https://jira.its-sib.ru/issues/?jql=issue%20in%20(TECHWIM-3325)" r:id="rId107"/>
    <hyperlink ref="Y169" display="https://jira.its-sib.ru/issues/?jql=issue%20in%20(TECHWIM-3375)" r:id="rId108"/>
    <hyperlink ref="Q171" display="https://jira.its-sib.ru/issues/?jql=issue%20in%20(TECHITS-1435)" r:id="rId109"/>
    <hyperlink ref="Y171" display="https://jira.its-sib.ru/issues/?jql=issue%20in%20(TECHITS-1489)" r:id="rId110"/>
    <hyperlink ref="Z171" display="https://jira.its-sib.ru/issues/?jql=issue%20in%20(TECHITS-1491)" r:id="rId111"/>
    <hyperlink ref="AG171" display="https://jira.its-sib.ru/issues/?jql=issue%20in%20(TECHITS-1516,TECHITS-1515)" r:id="rId112"/>
    <hyperlink ref="R173" display="https://jira.its-sib.ru/issues/?jql=issue%20in%20(TECHITS-1471,TECHITS-1470,TECHITS-1469,TECHITS-1469)" r:id="rId113"/>
    <hyperlink ref="W173" display="https://jira.its-sib.ru/issues/?jql=issue%20in%20(TECHITS-1477)" r:id="rId114"/>
    <hyperlink ref="X173" display="https://jira.its-sib.ru/issues/?jql=issue%20in%20(TECHITS-1483,TECHITS-1481,TECHITS-1481)" r:id="rId115"/>
    <hyperlink ref="Y173" display="https://jira.its-sib.ru/issues/?jql=issue%20in%20(TECHITS-1488,TECHITS-1487)" r:id="rId116"/>
    <hyperlink ref="R176" display="https://jira.its-sib.ru/issues/?jql=issue%20in%20(TECHITS-1467)" r:id="rId117"/>
    <hyperlink ref="W177" display="https://jira.its-sib.ru/issues/?jql=issue%20in%20(TECHWIM-3353)" r:id="rId118"/>
    <hyperlink ref="AC177" display="https://jira.its-sib.ru/issues/?jql=issue%20in%20(TECHWIM-3389)" r:id="rId119"/>
    <hyperlink ref="AC178" display="https://jira.its-sib.ru/issues/?jql=issue%20in%20(TECHITS-1487)" r:id="rId120"/>
    <hyperlink ref="AD178" display="https://jira.its-sib.ru/issues/?jql=issue%20in%20(TECHITS-1505,TECHITS-1504)" r:id="rId121"/>
    <hyperlink ref="AE178" display="https://jira.its-sib.ru/issues/?jql=issue%20in%20(TECHITS-1487)" r:id="rId122"/>
    <hyperlink ref="AF178" display="https://jira.its-sib.ru/issues/?jql=issue%20in%20(TECHITS-1514,TECHITS-1513)" r:id="rId123"/>
    <hyperlink ref="AG178" display="https://jira.its-sib.ru/issues/?jql=issue%20in%20(TECHITS-1518,TECHITS-1517)" r:id="rId124"/>
    <hyperlink ref="AK178" display="https://jira.its-sib.ru/issues/?jql=issue%20in%20(TECHITS-1537,TECHITS-1536,TECHITS-1535)" r:id="rId125"/>
    <hyperlink ref="AL178" display="https://jira.its-sib.ru/issues/?jql=issue%20in%20(TECHITS-1539,TECHITS-1537,TECHITS-1536,TECHITS-1535)" r:id="rId126"/>
    <hyperlink ref="AJ181" display="https://jira.its-sib.ru/issues/?jql=issue%20in%20(TECHWIM-3463)" r:id="rId127"/>
    <hyperlink ref="AL181" display="https://jira.its-sib.ru/issues/?jql=issue%20in%20(TECHWIM-3475,DOCCORP-22413,TECHITS-1565,DOCCORP-22413,TECHITS-1564,DOCCORP-22413,TECHITS-1563,DOCCORP-22413)" r:id="rId128"/>
    <hyperlink ref="V185" display="https://jira.its-sib.ru/issues/?jql=issue%20in%20(TECHWIM-3327)" r:id="rId129"/>
    <hyperlink ref="V186" display="https://jira.its-sib.ru/issues/?jql=issue%20in%20(TECHWIM-3243)" r:id="rId130"/>
    <hyperlink ref="Z187" display="https://jira.its-sib.ru/issues/?jql=issue%20in%20(TECHWIM-3138)" r:id="rId131"/>
    <hyperlink ref="AD188" display="https://jira.its-sib.ru/issues/?jql=issue%20in%20(TECHFVF-67)" r:id="rId132"/>
    <hyperlink ref="AE189" display="https://jira.its-sib.ru/issues/?jql=issue%20in%20(TECHWIM-3406)" r:id="rId133"/>
    <hyperlink ref="AF189" display="https://jira.its-sib.ru/issues/?jql=issue%20in%20(TECHWIM-3406)" r:id="rId134"/>
    <hyperlink ref="AJ190" display="https://jira.its-sib.ru/issues/?jql=issue%20in%20(TECHWIM-3458)" r:id="rId135"/>
    <hyperlink ref="P193" display="https://jira.its-sib.ru/issues/?jql=issue%20in%20(TECHWIM-3287)" r:id="rId136"/>
    <hyperlink ref="P194" display="https://jira.its-sib.ru/issues/?jql=issue%20in%20(TECHITS-1440)" r:id="rId137"/>
    <hyperlink ref="T195" display="https://jira.its-sib.ru/issues/?jql=issue%20in%20(DOCCORP-22158)" r:id="rId138"/>
    <hyperlink ref="U195" display="https://jira.its-sib.ru/issues/?jql=issue%20in%20(TECHWIM-3415,DOCCORP-22161,DOCCORP-22169)" r:id="rId139"/>
    <hyperlink ref="AA195" display="https://jira.its-sib.ru/issues/?jql=issue%20in%20(TECHWIM-3415,DOCCORP-22255)" r:id="rId140"/>
    <hyperlink ref="AH195" display="https://jira.its-sib.ru/issues/?jql=issue%20in%20(TECHWIM-3415,DOCCORP-22352)" r:id="rId141"/>
    <hyperlink ref="AI195" display="https://jira.its-sib.ru/issues/?jql=issue%20in%20(TECHWIM-3415,DOCCORP-22361)" r:id="rId142"/>
    <hyperlink ref="R196" display="https://jira.its-sib.ru/issues/?jql=issue%20in%20(DOCCORP-22108)" r:id="rId143"/>
    <hyperlink ref="S196" display="https://jira.its-sib.ru/issues/?jql=issue%20in%20(DOCCORP-22108)" r:id="rId144"/>
    <hyperlink ref="T196" r:id="rId145"/>
    <hyperlink ref="U196" r:id="rId146"/>
    <hyperlink ref="V196" display="https://jira.its-sib.ru/issues/?jql=issue%20in%20(DOCCORP-22108)" r:id="rId147"/>
    <hyperlink ref="W196" display="https://jira.its-sib.ru/issues/?jql=issue%20in%20(DOCCORP-22108)" r:id="rId148"/>
    <hyperlink ref="X196" display="https://jira.its-sib.ru/issues/?jql=issue%20in%20(DOCCORP-22108)" r:id="rId149"/>
    <hyperlink ref="Y196" display="https://jira.its-sib.ru/issues/?jql=issue%20in%20(DOCCORP-22108)" r:id="rId150"/>
    <hyperlink ref="Z196" display="https://jira.its-sib.ru/issues/?jql=issue%20in%20(DOCCORP-22108)" r:id="rId151"/>
    <hyperlink ref="AA196" r:id="rId152"/>
    <hyperlink ref="AB196" r:id="rId153"/>
    <hyperlink ref="AC196" display="https://jira.its-sib.ru/issues/?jql=issue%20in%20(DOCCORP-22108)" r:id="rId154"/>
    <hyperlink ref="AD196" display="https://jira.its-sib.ru/issues/?jql=issue%20in%20(TECHWIM-3415,DOCCORP-22108)" r:id="rId155"/>
    <hyperlink ref="AE196" display="https://jira.its-sib.ru/issues/?jql=issue%20in%20(TECHWIM-3415,DOCCORP-22108)" r:id="rId156"/>
    <hyperlink ref="AF196" display="https://jira.its-sib.ru/issues/?jql=issue%20in%20(TECHWIM-3415,DOCCORP-22108)" r:id="rId157"/>
    <hyperlink ref="AG196" display="https://jira.its-sib.ru/issues/?jql=issue%20in%20(TECHWIM-3415,DOCCORP-22108)" r:id="rId158"/>
    <hyperlink ref="AH196" r:id="rId159"/>
    <hyperlink ref="AI196" r:id="rId160"/>
    <hyperlink ref="AJ196" display="https://jira.its-sib.ru/issues/?jql=issue%20in%20(TECHWIM-3415,DOCCORP-22108)" r:id="rId161"/>
    <hyperlink ref="AK196" display="https://jira.its-sib.ru/issues/?jql=issue%20in%20(TECHWIM-3415,DOCCORP-22108)" r:id="rId162"/>
    <hyperlink ref="AL196" display="https://jira.its-sib.ru/issues/?jql=issue%20in%20(TECHWIM-3415,DOCCORP-22108)" r:id="rId163"/>
    <hyperlink ref="S199" display="https://jira.its-sib.ru/issues/?jql=issue%20in%20(TECHWIM-3319)" r:id="rId164"/>
    <hyperlink ref="V199" display="https://jira.its-sib.ru/issues/?jql=issue%20in%20(TECHWIM-3333)" r:id="rId165"/>
    <hyperlink ref="S200" display="https://jira.its-sib.ru/issues/?jql=issue%20in%20(TECHWIM-3226)" r:id="rId166"/>
    <hyperlink ref="S201" display="https://jira.its-sib.ru/issues/?jql=issue%20in%20(TECHITS-1454,TECHITS-1441)" r:id="rId167"/>
    <hyperlink ref="Y201" display="https://jira.its-sib.ru/issues/?jql=issue%20in%20(TECHITS-1484)" r:id="rId168"/>
    <hyperlink ref="L202" display="https://jira.its-sib.ru/issues/?jql=issue%20in%20(DOCCORP-22043)" r:id="rId169"/>
    <hyperlink ref="Q203" display="https://jira.its-sib.ru/issues/?jql=issue%20in%20(TECHWIM-3226,DOCCORP-22105)" r:id="rId170"/>
    <hyperlink ref="R203" display="https://jira.its-sib.ru/issues/?jql=issue%20in%20(TECHWIM-3226,DOCCORP-22105)" r:id="rId171"/>
    <hyperlink ref="AH204" display="https://jira.its-sib.ru/issues/?jql=issue%20in%20(DOCCORP-22355)" r:id="rId172"/>
    <hyperlink ref="AI204" display="https://jira.its-sib.ru/issues/?jql=issue%20in%20(DOCCORP-22357)" r:id="rId173"/>
    <hyperlink ref="AD205" display="https://jira.its-sib.ru/issues/?jql=issue%20in%20(DOCCORP-22270)" r:id="rId174"/>
    <hyperlink ref="AE205" display="https://jira.its-sib.ru/issues/?jql=issue%20in%20(DOCCORP-22270)" r:id="rId175"/>
    <hyperlink ref="AF205" display="https://jira.its-sib.ru/issues/?jql=issue%20in%20(DOCCORP-22270)" r:id="rId176"/>
    <hyperlink ref="AG205" display="https://jira.its-sib.ru/issues/?jql=issue%20in%20(DOCCORP-22270)" r:id="rId177"/>
    <hyperlink ref="AH205" r:id="rId178"/>
    <hyperlink ref="AI205" r:id="rId179"/>
    <hyperlink ref="AJ205" display="https://jira.its-sib.ru/issues/?jql=issue%20in%20(DOCCORP-22270)" r:id="rId180"/>
    <hyperlink ref="AK205" display="https://jira.its-sib.ru/issues/?jql=issue%20in%20(DOCCORP-22270)" r:id="rId181"/>
    <hyperlink ref="AL205" display="https://jira.its-sib.ru/issues/?jql=issue%20in%20(DOCCORP-22270)" r:id="rId182"/>
    <hyperlink ref="R208" display="https://jira.its-sib.ru/issues/?jql=issue%20in%20(TECHWIM-3297)" r:id="rId183"/>
    <hyperlink ref="R209" display="https://jira.its-sib.ru/issues/?jql=issue%20in%20(TECHITS-1458)" r:id="rId184"/>
    <hyperlink ref="S210" display="https://jira.its-sib.ru/issues/?jql=issue%20in%20(TECHITS-1473,TECHITS-1472,TECHITS-1463)" r:id="rId185"/>
    <hyperlink ref="Z211" display="https://jira.its-sib.ru/issues/?jql=issue%20in%20(TECHWIM-3367)" r:id="rId186"/>
    <hyperlink ref="P213" r:id="rId187"/>
    <hyperlink ref="AH214" display="https://jira.its-sib.ru/issues/?jql=issue%20in%20(DOCCORP-22354)" r:id="rId188"/>
    <hyperlink ref="AI214" display="https://jira.its-sib.ru/issues/?jql=issue%20in%20(DOCCORP-22360)" r:id="rId189"/>
    <hyperlink ref="AD215" display="https://jira.its-sib.ru/issues/?jql=issue%20in%20(DOCCORP-22268)" r:id="rId190"/>
    <hyperlink ref="AE215" display="https://jira.its-sib.ru/issues/?jql=issue%20in%20(DOCCORP-22268)" r:id="rId191"/>
    <hyperlink ref="AF215" display="https://jira.its-sib.ru/issues/?jql=issue%20in%20(DOCCORP-22268)" r:id="rId192"/>
    <hyperlink ref="AG215" display="https://jira.its-sib.ru/issues/?jql=issue%20in%20(DOCCORP-22268)" r:id="rId193"/>
    <hyperlink ref="AH215" r:id="rId194"/>
    <hyperlink ref="AI215" r:id="rId195"/>
    <hyperlink ref="AJ215" display="https://jira.its-sib.ru/issues/?jql=issue%20in%20(DOCCORP-22268)" r:id="rId196"/>
    <hyperlink ref="AK215" display="https://jira.its-sib.ru/issues/?jql=issue%20in%20(DOCCORP-22268)" r:id="rId197"/>
    <hyperlink ref="AL215" display="https://jira.its-sib.ru/issues/?jql=issue%20in%20(DOCCORP-22268)" r:id="rId198"/>
    <hyperlink ref="K218" display="https://jira.its-sib.ru/issues/?jql=issue%20in%20(DOCCORP-22042)" r:id="rId199"/>
    <hyperlink ref="T219" display="https://jira.its-sib.ru/issues/?jql=issue%20in%20(DOCCORP-22159)" r:id="rId200"/>
    <hyperlink ref="U219" display="https://jira.its-sib.ru/issues/?jql=issue%20in%20(DOCCORP-22160)" r:id="rId201"/>
    <hyperlink ref="AA219" display="https://jira.its-sib.ru/issues/?jql=issue%20in%20(DOCCORP-22254)" r:id="rId202"/>
    <hyperlink ref="AH219" display="https://jira.its-sib.ru/issues/?jql=issue%20in%20(DOCCORP-22351)" r:id="rId203"/>
    <hyperlink ref="AI219" display="https://jira.its-sib.ru/issues/?jql=issue%20in%20(DOCCORP-22362)" r:id="rId204"/>
    <hyperlink ref="R220" display="https://jira.its-sib.ru/issues/?jql=issue%20in%20(DOCCORP-22107)" r:id="rId205"/>
    <hyperlink ref="S220" display="https://jira.its-sib.ru/issues/?jql=issue%20in%20(DOCCORP-22107)" r:id="rId206"/>
    <hyperlink ref="T220" r:id="rId207"/>
    <hyperlink ref="U220" r:id="rId208"/>
    <hyperlink ref="V220" display="https://jira.its-sib.ru/issues/?jql=issue%20in%20(DOCCORP-22107)" r:id="rId209"/>
    <hyperlink ref="W220" display="https://jira.its-sib.ru/issues/?jql=issue%20in%20(DOCCORP-22107)" r:id="rId210"/>
    <hyperlink ref="X220" display="https://jira.its-sib.ru/issues/?jql=issue%20in%20(DOCCORP-22107)" r:id="rId211"/>
    <hyperlink ref="Y220" display="https://jira.its-sib.ru/issues/?jql=issue%20in%20(DOCCORP-22107)" r:id="rId212"/>
    <hyperlink ref="Z220" display="https://jira.its-sib.ru/issues/?jql=issue%20in%20(DOCCORP-22107)" r:id="rId213"/>
    <hyperlink ref="AA220" r:id="rId214"/>
    <hyperlink ref="AB220" r:id="rId215"/>
    <hyperlink ref="AC220" display="https://jira.its-sib.ru/issues/?jql=issue%20in%20(DOCCORP-22107)" r:id="rId216"/>
    <hyperlink ref="AD220" display="https://jira.its-sib.ru/issues/?jql=issue%20in%20(DOCCORP-22107)" r:id="rId217"/>
    <hyperlink ref="AE220" display="https://jira.its-sib.ru/issues/?jql=issue%20in%20(DOCCORP-22107)" r:id="rId218"/>
    <hyperlink ref="AF220" display="https://jira.its-sib.ru/issues/?jql=issue%20in%20(DOCCORP-22107)" r:id="rId219"/>
    <hyperlink ref="AG220" display="https://jira.its-sib.ru/issues/?jql=issue%20in%20(DOCCORP-22107)" r:id="rId220"/>
    <hyperlink ref="AH220" r:id="rId221"/>
    <hyperlink ref="AI220" r:id="rId222"/>
    <hyperlink ref="AJ220" display="https://jira.its-sib.ru/issues/?jql=issue%20in%20(DOCCORP-22107)" r:id="rId223"/>
    <hyperlink ref="AK220" display="https://jira.its-sib.ru/issues/?jql=issue%20in%20(DOCCORP-22107)" r:id="rId224"/>
    <hyperlink ref="AL220" display="https://jira.its-sib.ru/issues/?jql=issue%20in%20(DOCCORP-22107)" r:id="rId225"/>
    <hyperlink ref="AJ226" r:id="rId226"/>
    <hyperlink ref="AK226" r:id="rId227"/>
    <hyperlink ref="AL226" r:id="rId228"/>
    <hyperlink ref="S228" r:id="rId229"/>
    <hyperlink ref="T228" r:id="rId230"/>
    <hyperlink ref="U228" r:id="rId231"/>
    <hyperlink ref="AF240" display="https://jira.its-sib.ru/issues/?jql=issue%20in%20(DOCCORP-22295)" r:id="rId232"/>
    <hyperlink ref="AG240" display="https://jira.its-sib.ru/issues/?jql=issue%20in%20(DOCCORP-22295)" r:id="rId233"/>
    <hyperlink ref="Z259" r:id="rId234"/>
    <hyperlink ref="H269" r:id="rId235"/>
    <hyperlink ref="I269" r:id="rId236"/>
    <hyperlink ref="J269" r:id="rId237"/>
    <hyperlink ref="K269" r:id="rId238"/>
    <hyperlink ref="L269" r:id="rId239"/>
    <hyperlink ref="M269" r:id="rId240"/>
    <hyperlink ref="P269" r:id="rId241"/>
    <hyperlink ref="Q269" r:id="rId242"/>
    <hyperlink ref="R269" r:id="rId243"/>
    <hyperlink ref="S269" r:id="rId244"/>
    <hyperlink ref="T269" r:id="rId245"/>
    <hyperlink ref="U269" r:id="rId246"/>
    <hyperlink ref="V269" r:id="rId247"/>
    <hyperlink ref="W269" r:id="rId248"/>
    <hyperlink ref="X269" r:id="rId249"/>
    <hyperlink ref="Y269" r:id="rId250"/>
    <hyperlink ref="Z269" r:id="rId251"/>
    <hyperlink ref="AA269" r:id="rId252"/>
    <hyperlink ref="AB269" r:id="rId253"/>
    <hyperlink ref="AC269" r:id="rId254"/>
    <hyperlink ref="AD269" r:id="rId255"/>
    <hyperlink ref="AE269" r:id="rId256"/>
    <hyperlink ref="AF269" r:id="rId257"/>
    <hyperlink ref="AG269" r:id="rId258"/>
    <hyperlink ref="AH269" r:id="rId259"/>
    <hyperlink ref="AI269" r:id="rId260"/>
    <hyperlink ref="AJ269" r:id="rId261"/>
    <hyperlink ref="AK269" r:id="rId262"/>
    <hyperlink ref="AL269" r:id="rId263"/>
    <hyperlink ref="P280" display="https://jira.its-sib.ru/issues/?jql=issue%20in%20(TECHWIM-3206)" r:id="rId264"/>
    <hyperlink ref="AC283" display="https://jira.its-sib.ru/issues/?jql=issue%20in%20(DOCCORP-22265)" r:id="rId265"/>
    <hyperlink ref="AD283" display="https://jira.its-sib.ru/issues/?jql=issue%20in%20(DOCCORP-22265)" r:id="rId266"/>
    <hyperlink ref="AE283" display="https://jira.its-sib.ru/issues/?jql=issue%20in%20(DOCCORP-22265)" r:id="rId267"/>
    <hyperlink ref="R288" display="https://jira.its-sib.ru/issues/?jql=issue%20in%20(TECHWIM-3315)" r:id="rId268"/>
    <hyperlink ref="S288" display="https://jira.its-sib.ru/issues/?jql=issue%20in%20(TECHWIM-3315)" r:id="rId269"/>
    <hyperlink ref="V288" display="https://jira.its-sib.ru/issues/?jql=issue%20in%20(TECHWIM-3315)" r:id="rId270"/>
    <hyperlink ref="W288" display="https://jira.its-sib.ru/issues/?jql=issue%20in%20(TECHWIM-3315)" r:id="rId271"/>
    <hyperlink ref="X288" display="https://jira.its-sib.ru/issues/?jql=issue%20in%20(TECHWIM-3344,TECHWIM-3315)" r:id="rId272"/>
    <hyperlink ref="Y288" display="https://jira.its-sib.ru/issues/?jql=issue%20in%20(TECHWIM-3315)" r:id="rId273"/>
    <hyperlink ref="Z288" display="https://jira.its-sib.ru/issues/?jql=issue%20in%20(TECHWIM-3315)" r:id="rId274"/>
    <hyperlink ref="AC288" display="https://jira.its-sib.ru/issues/?jql=issue%20in%20(TECHWIM-3315)" r:id="rId275"/>
    <hyperlink ref="AD288" display="https://jira.its-sib.ru/issues/?jql=issue%20in%20(TECHWIM-3315)" r:id="rId276"/>
    <hyperlink ref="P289" display="https://jira.its-sib.ru/issues/?jql=issue%20in%20(TECHWIM-2869)" r:id="rId277"/>
    <hyperlink ref="V297" display="https://jira.its-sib.ru/issues/?jql=issue%20in%20(TECHWIM-3335)" r:id="rId278"/>
    <hyperlink ref="W297" display="https://jira.its-sib.ru/issues/?jql=issue%20in%20(TECHWIM-3335)" r:id="rId279"/>
    <hyperlink ref="X297" display="https://jira.its-sib.ru/issues/?jql=issue%20in%20(TECHWIM-3335)" r:id="rId280"/>
    <hyperlink ref="Y297" display="https://jira.its-sib.ru/issues/?jql=issue%20in%20(TECHWIM-3335)" r:id="rId281"/>
    <hyperlink ref="AE298" display="https://jira.its-sib.ru/issues/?jql=issue%20in%20(TECHWIM-3423)" r:id="rId282"/>
    <hyperlink ref="V304" display="https://jira.its-sib.ru/issues/?jql=issue%20in%20(TECHWIM-3320)" r:id="rId283"/>
    <hyperlink ref="Q306" display="https://jira.its-sib.ru/issues/?jql=issue%20in%20(TECHWIM-3303,TECHWIM-3302,TECHWIM-3301)" r:id="rId284"/>
    <hyperlink ref="R306" display="https://jira.its-sib.ru/issues/?jql=issue%20in%20(TECHWIM-3315,TECHWIM-3299,TECHWIM-3299)" r:id="rId285"/>
    <hyperlink ref="S306" display="https://jira.its-sib.ru/issues/?jql=issue%20in%20(TECHWIM-3315)" r:id="rId286"/>
    <hyperlink ref="V306" display="https://jira.its-sib.ru/issues/?jql=issue%20in%20(TECHWIM-3335,TECHWIM-3315)" r:id="rId287"/>
    <hyperlink ref="W306" display="https://jira.its-sib.ru/issues/?jql=issue%20in%20(TECHWIM-3335,TECHWIM-3315)" r:id="rId288"/>
    <hyperlink ref="AC306" display="https://jira.its-sib.ru/issues/?jql=issue%20in%20(TECHWIM-3315,TECHWIM-3335)" r:id="rId289"/>
    <hyperlink ref="AD306" display="https://jira.its-sib.ru/issues/?jql=issue%20in%20(TECHWIM-3315,TECHWIM-3315,TECHWIM-3315,TECHWIM-3404,TECHWIM-3381,TECHWIM-3335)" r:id="rId290"/>
    <hyperlink ref="AE306" display="https://jira.its-sib.ru/issues/?jql=issue%20in%20(TECHWIM-3335)" r:id="rId291"/>
    <hyperlink ref="AF306" display="https://jira.its-sib.ru/issues/?jql=issue%20in%20(TECHWIM-3335)" r:id="rId292"/>
    <hyperlink ref="AG306" display="https://jira.its-sib.ru/issues/?jql=issue%20in%20(TECHWIM-3335)" r:id="rId293"/>
    <hyperlink ref="AJ306" display="https://jira.its-sib.ru/issues/?jql=issue%20in%20(TECHWIM-3335)" r:id="rId294"/>
    <hyperlink ref="AK306" display="https://jira.its-sib.ru/issues/?jql=issue%20in%20(TECHWIM-3335)" r:id="rId295"/>
    <hyperlink ref="AL306" display="https://jira.its-sib.ru/issues/?jql=issue%20in%20(TECHWIM-3335)" r:id="rId296"/>
    <hyperlink ref="P307" display="https://jira.its-sib.ru/issues/?jql=issue%20in%20(TECHWIM-2869)" r:id="rId297"/>
    <hyperlink ref="Q307" display="https://jira.its-sib.ru/issues/?jql=issue%20in%20(TECHWIM-3309,TECHWIM-3309)" r:id="rId298"/>
    <hyperlink ref="AC307" display="https://jira.its-sib.ru/issues/?jql=issue%20in%20(TECHWIM-3399)" r:id="rId299"/>
    <hyperlink ref="W308" display="https://jira.its-sib.ru/issues/?jql=issue%20in%20(TECHWIM-3348,TECHWIM-3346)" r:id="rId300"/>
    <hyperlink ref="X311" display="https://jira.its-sib.ru/issues/?jql=issue%20in%20(DOCCORP-22199)" r:id="rId301"/>
    <hyperlink ref="Y311" display="https://jira.its-sib.ru/issues/?jql=issue%20in%20(DOCCORP-22199)" r:id="rId302"/>
    <hyperlink ref="Z311" display="https://jira.its-sib.ru/issues/?jql=issue%20in%20(TECHWIM-3379,DOCCORP-22199,TECHWIM-3371,DOCCORP-22199,TECHWIM-3359,DOCCORP-22199)" r:id="rId303"/>
    <hyperlink ref="AA311" r:id="rId304"/>
    <hyperlink ref="AB311" r:id="rId305"/>
    <hyperlink ref="X312" display="https://jira.its-sib.ru/issues/?jql=issue%20in%20(TECHWIM-3344,DOCCORP-22199,TECHWIM-3335,DOCCORP-22199,TECHWIM-3315,DOCCORP-22199)" r:id="rId306"/>
    <hyperlink ref="Y312" display="https://jira.its-sib.ru/issues/?jql=issue%20in%20(TECHWIM-3374,DOCCORP-22199,TECHWIM-3372,DOCCORP-22199,TECHWIM-3358,DOCCORP-22199,TECHWIM-3358,DOCCORP-22199,TECHWIM-3350,DOCCORP-22199,TECHWIM-3350,DOCCORP-22199,TECHWIM-3350,DOCCORP-22199,TECHWIM-3335,DOCCORP-22199,TECHWIM-3315,DOCCORP-22199,TECHWIM-3177,DOCCORP-22199)" r:id="rId307"/>
    <hyperlink ref="Z312" display="https://jira.its-sib.ru/issues/?jql=issue%20in%20(TECHWIM-3344,DOCCORP-22199,TECHWIM-3315,DOCCORP-22199,TECHWIM-3177,DOCCORP-22199,TECHWIM-3177,DOCCORP-22199,TECHWIM-3335,DOCCORP-22199)" r:id="rId308"/>
    <hyperlink ref="AA312" r:id="rId309"/>
    <hyperlink ref="AB312" r:id="rId310"/>
    <hyperlink ref="X313" display="https://jira.its-sib.ru/issues/?jql=issue%20in%20(TECHWIM-3349,DOCCORP-22199,TECHWIM-3347,DOCCORP-22199,TECHWIM-3329,DOCCORP-22199)" r:id="rId311"/>
    <hyperlink ref="Y313" display="https://jira.its-sib.ru/issues/?jql=issue%20in%20(TECHWIM-3349,DOCCORP-22199,TECHWIM-3349,DOCCORP-22199,TECHWIM-3347,DOCCORP-22199,TECHWIM-3329,DOCCORP-22199)" r:id="rId312"/>
    <hyperlink ref="Z313" display="https://jira.its-sib.ru/issues/?jql=issue%20in%20(DOCCORP-22199)" r:id="rId313"/>
    <hyperlink ref="AA313" r:id="rId314"/>
    <hyperlink ref="AB313" r:id="rId315"/>
    <hyperlink ref="R316" display="https://jira.its-sib.ru/issues/?jql=issue%20in%20(TECHWIM-3320)" r:id="rId316"/>
    <hyperlink ref="S316" display="https://jira.its-sib.ru/issues/?jql=issue%20in%20(TECHWIM-3320)" r:id="rId317"/>
    <hyperlink ref="V316" display="https://jira.its-sib.ru/issues/?jql=issue%20in%20(TECHWIM-3320)" r:id="rId318"/>
    <hyperlink ref="P318" display="https://jira.its-sib.ru/issues/?jql=issue%20in%20(TECHWIM-3271,TECHWIM-3249)" r:id="rId319"/>
    <hyperlink ref="Q318" display="https://jira.its-sib.ru/issues/?jql=issue%20in%20(TECHWIM-3271)" r:id="rId320"/>
    <hyperlink ref="R318" display="https://jira.its-sib.ru/issues/?jql=issue%20in%20(TECHWIM-3315,TECHWIM-3312)" r:id="rId321"/>
    <hyperlink ref="S318" display="https://jira.its-sib.ru/issues/?jql=issue%20in%20(TECHWIM-3315,TECHWIM-3312)" r:id="rId322"/>
    <hyperlink ref="V318" display="https://jira.its-sib.ru/issues/?jql=issue%20in%20(TECHWIM-3335,TECHWIM-3315,TECHWIM-3312)" r:id="rId323"/>
    <hyperlink ref="W318" display="https://jira.its-sib.ru/issues/?jql=issue%20in%20(TECHWIM-3335,TECHWIM-3315,TECHWIM-3354,TECHWIM-3344)" r:id="rId324"/>
    <hyperlink ref="X318" display="https://jira.its-sib.ru/issues/?jql=issue%20in%20(TECHWIM-3344,TECHWIM-3335,TECHWIM-3315,TECHWIM-3361)" r:id="rId325"/>
    <hyperlink ref="Y318" display="https://jira.its-sib.ru/issues/?jql=issue%20in%20(TECHWIM-3374,TECHWIM-3335,TECHWIM-3315)" r:id="rId326"/>
    <hyperlink ref="Z318" display="https://jira.its-sib.ru/issues/?jql=issue%20in%20(TECHWIM-3344,TECHWIM-3315,TECHWIM-3361)" r:id="rId327"/>
    <hyperlink ref="AC318" display="https://jira.its-sib.ru/issues/?jql=issue%20in%20(TECHWIM-3315,TECHWIM-3395)" r:id="rId328"/>
    <hyperlink ref="AD318" display="https://jira.its-sib.ru/issues/?jql=issue%20in%20(TECHWIM-3315,TECHWIM-3366)" r:id="rId329"/>
    <hyperlink ref="AE318" display="https://jira.its-sib.ru/issues/?jql=issue%20in%20(TECHWIM-3366)" r:id="rId330"/>
    <hyperlink ref="X320" display="https://jira.its-sib.ru/issues/?jql=issue%20in%20(TECHWIM-3347)" r:id="rId331"/>
    <hyperlink ref="Y320" display="https://jira.its-sib.ru/issues/?jql=issue%20in%20(TECHWIM-3347)" r:id="rId332"/>
    <hyperlink ref="AJ323" display="https://jira.its-sib.ru/issues/?jql=issue%20in%20(TECHWIM-3461)" r:id="rId333"/>
    <hyperlink ref="V325" r:id="rId334"/>
    <hyperlink ref="W325" r:id="rId335"/>
    <hyperlink ref="X325" r:id="rId336"/>
    <hyperlink ref="Y325" r:id="rId337"/>
    <hyperlink ref="Z325" r:id="rId338"/>
    <hyperlink ref="R326" display="https://jira.its-sib.ru/issues/?jql=issue%20in%20(TECHWIM-3320)" r:id="rId339"/>
    <hyperlink ref="S326" display="https://jira.its-sib.ru/issues/?jql=issue%20in%20(TECHWIM-3320)" r:id="rId340"/>
    <hyperlink ref="Q328" display="https://jira.its-sib.ru/issues/?jql=issue%20in%20(TECHWIM-3303,TECHWIM-3302,TECHWIM-3301)" r:id="rId341"/>
    <hyperlink ref="R328" display="https://jira.its-sib.ru/issues/?jql=issue%20in%20(TECHWIM-3315,TECHWIM-3299)" r:id="rId342"/>
    <hyperlink ref="S328" display="https://jira.its-sib.ru/issues/?jql=issue%20in%20(TECHWIM-3315)" r:id="rId343"/>
    <hyperlink ref="AC328" display="https://jira.its-sib.ru/issues/?jql=issue%20in%20(TECHWIM-3315)" r:id="rId344"/>
    <hyperlink ref="AD328" display="https://jira.its-sib.ru/issues/?jql=issue%20in%20(TECHWIM-3315,TECHWIM-3315,TECHWIM-3404,TECHWIM-3381)" r:id="rId345"/>
    <hyperlink ref="AE328" display="https://jira.its-sib.ru/issues/?jql=issue%20in%20(TECHWIM-3425,TECHWIM-3425,TECHWIM-3424,TECHWIM-3424)" r:id="rId346"/>
    <hyperlink ref="AJ328" display="https://jira.its-sib.ru/issues/?jql=issue%20in%20(TECHWIM-3376,TECHWIM-3462,TECHWIM-3421)" r:id="rId347"/>
    <hyperlink ref="AK328" display="https://jira.its-sib.ru/issues/?jql=issue%20in%20(TECHWIM-3467,TECHWIM-3376,TECHWIM-3151,TECHWIM-3462,TECHWIM-3421,TECHWIM-3066)" r:id="rId348"/>
    <hyperlink ref="AL328" display="https://jira.its-sib.ru/issues/?jql=issue%20in%20(TECHWIM-3376,TECHWIM-3066)" r:id="rId349"/>
    <hyperlink ref="Q329" display="https://jira.its-sib.ru/issues/?jql=issue%20in%20(TECHWIM-3309)" r:id="rId350"/>
    <hyperlink ref="AC329" display="https://jira.its-sib.ru/issues/?jql=issue%20in%20(TECHWIM-3399)" r:id="rId351"/>
    <hyperlink ref="AF333" display="https://jira.its-sib.ru/issues/?jql=issue%20in%20(TECHWIM-3436,DOCCORP-22305)" r:id="rId352"/>
    <hyperlink ref="AG333" display="https://jira.its-sib.ru/issues/?jql=issue%20in%20(TECHWIM-3376,DOCCORP-22305,TECHWIM-3344,DOCCORP-22305)" r:id="rId353"/>
    <hyperlink ref="R338" display="https://jira.its-sib.ru/issues/?jql=issue%20in%20(TECHWIM-3315,TECHWIM-3312,TECHWIM-3299)" r:id="rId354"/>
    <hyperlink ref="S338" display="https://jira.its-sib.ru/issues/?jql=issue%20in%20(TECHWIM-3315,TECHWIM-3312)" r:id="rId355"/>
    <hyperlink ref="V338" display="https://jira.its-sib.ru/issues/?jql=issue%20in%20(TECHWIM-3335,TECHWIM-3315,TECHWIM-3312)" r:id="rId356"/>
    <hyperlink ref="W338" display="https://jira.its-sib.ru/issues/?jql=issue%20in%20(TECHWIM-3335,TECHWIM-3315,TECHWIM-3312,TECHWIM-3289)" r:id="rId357"/>
    <hyperlink ref="AC338" display="https://jira.its-sib.ru/issues/?jql=issue%20in%20(TECHWIM-3344,TECHWIM-3315)" r:id="rId358"/>
    <hyperlink ref="AD338" display="https://jira.its-sib.ru/issues/?jql=issue%20in%20(TECHWIM-3344,TECHWIM-3315)" r:id="rId359"/>
    <hyperlink ref="AE338" display="https://jira.its-sib.ru/issues/?jql=issue%20in%20(TECHWIM-3425,TECHWIM-3425,TECHWIM-3425,TECHWIM-3424,TECHWIM-3424,TECHWIM-3424,TECHWIM-3344)" r:id="rId360"/>
    <hyperlink ref="AJ338" display="https://jira.its-sib.ru/issues/?jql=issue%20in%20(TECHWIM-3445,TECHWIM-3376)" r:id="rId361"/>
    <hyperlink ref="AK338" display="https://jira.its-sib.ru/issues/?jql=issue%20in%20(TECHWIM-3467,TECHWIM-3376,TECHWIM-3151,TECHWIM-3151)" r:id="rId362"/>
    <hyperlink ref="AL338" display="https://jira.its-sib.ru/issues/?jql=issue%20in%20(TECHWIM-3376)" r:id="rId363"/>
    <hyperlink ref="W340" display="https://jira.its-sib.ru/issues/?jql=issue%20in%20(TECHWIM-3348,TECHWIM-3346)" r:id="rId364"/>
    <hyperlink ref="X343" display="https://jira.its-sib.ru/issues/?jql=issue%20in%20(DOCCORP-22198)" r:id="rId365"/>
    <hyperlink ref="Y343" display="https://jira.its-sib.ru/issues/?jql=issue%20in%20(DOCCORP-22198)" r:id="rId366"/>
    <hyperlink ref="Z343" display="https://jira.its-sib.ru/issues/?jql=issue%20in%20(TECHWIM-3379,DOCCORP-22198,TECHWIM-3371,DOCCORP-22198,TECHWIM-3359,DOCCORP-22198)" r:id="rId367"/>
    <hyperlink ref="AA343" r:id="rId368"/>
    <hyperlink ref="AB343" r:id="rId369"/>
    <hyperlink ref="X344" display="https://jira.its-sib.ru/issues/?jql=issue%20in%20(TECHWIM-3344,DOCCORP-22198,TECHWIM-3335,DOCCORP-22198,TECHWIM-3315,DOCCORP-22198)" r:id="rId370"/>
    <hyperlink ref="Y344" display="https://jira.its-sib.ru/issues/?jql=issue%20in%20(TECHWIM-3374,DOCCORP-22198,TECHWIM-3372,DOCCORP-22198,TECHWIM-3358,DOCCORP-22198,TECHWIM-3358,DOCCORP-22198,TECHWIM-3350,DOCCORP-22198,TECHWIM-3350,DOCCORP-22198,TECHWIM-3350,DOCCORP-22198,TECHWIM-3335,DOCCORP-22198,TECHWIM-3315,DOCCORP-22198,TECHWIM-3177,DOCCORP-22198)" r:id="rId371"/>
    <hyperlink ref="Z344" display="https://jira.its-sib.ru/issues/?jql=issue%20in%20(TECHWIM-3344,DOCCORP-22198,TECHWIM-3315,DOCCORP-22198,TECHWIM-3177,DOCCORP-22198,TECHWIM-3177,DOCCORP-22198)" r:id="rId372"/>
    <hyperlink ref="AA344" r:id="rId373"/>
    <hyperlink ref="AB344" r:id="rId374"/>
    <hyperlink ref="AF344" display="https://jira.its-sib.ru/issues/?jql=issue%20in%20(TECHWIM-3436,DOCCORP-22306,TECHWIM-3344,DOCCORP-22306)" r:id="rId375"/>
    <hyperlink ref="AG344" display="https://jira.its-sib.ru/issues/?jql=issue%20in%20(TECHWIM-3437,DOCCORP-22306,TECHWIM-3376,DOCCORP-22306,TECHWIM-3344,DOCCORP-22306,TECHWIM-3344,DOCCORP-22306)" r:id="rId376"/>
    <hyperlink ref="X345" display="https://jira.its-sib.ru/issues/?jql=issue%20in%20(TECHWIM-3349,DOCCORP-22198,TECHWIM-3347,DOCCORP-22198,TECHWIM-3329,DOCCORP-22198)" r:id="rId377"/>
    <hyperlink ref="Y345" display="https://jira.its-sib.ru/issues/?jql=issue%20in%20(TECHWIM-3349,DOCCORP-22198,TECHWIM-3349,DOCCORP-22198,TECHWIM-3347,DOCCORP-22198,TECHWIM-3329,DOCCORP-22198)" r:id="rId378"/>
    <hyperlink ref="Z345" display="https://jira.its-sib.ru/issues/?jql=issue%20in%20(DOCCORP-22198)" r:id="rId379"/>
    <hyperlink ref="AA345" r:id="rId380"/>
    <hyperlink ref="AB345" r:id="rId381"/>
    <hyperlink ref="V353" display="https://jira.its-sib.ru/issues/?jql=issue%20in%20(TECHWIM-3338)" r:id="rId382"/>
    <hyperlink ref="W353" display="https://jira.its-sib.ru/issues/?jql=issue%20in%20(TECHWIM-3338)" r:id="rId383"/>
    <hyperlink ref="S354" display="https://jira.its-sib.ru/issues/?jql=issue%20in%20(TECHWIM-3328)" r:id="rId384"/>
    <hyperlink ref="V354" display="https://jira.its-sib.ru/issues/?jql=issue%20in%20(TECHWIM-3328)" r:id="rId385"/>
    <hyperlink ref="AD354" display="https://jira.its-sib.ru/issues/?jql=issue%20in%20(TECHWIM-3411,TECHWIM-3410)" r:id="rId386"/>
    <hyperlink ref="AE354" display="https://jira.its-sib.ru/issues/?jql=issue%20in%20(TECHWIM-3411,TECHWIM-3410)" r:id="rId387"/>
    <hyperlink ref="AJ354" display="https://jira.its-sib.ru/issues/?jql=issue%20in%20(TECHWIM-3460)" r:id="rId388"/>
    <hyperlink ref="AK354" display="https://jira.its-sib.ru/issues/?jql=issue%20in%20(TECHWIM-3460)" r:id="rId389"/>
    <hyperlink ref="W358" display="https://jira.its-sib.ru/issues/?jql=issue%20in%20(TECHWIM-3352)" r:id="rId390"/>
    <hyperlink ref="X358" display="https://jira.its-sib.ru/issues/?jql=issue%20in%20(TECHWIM-3352)" r:id="rId391"/>
    <hyperlink ref="P359" display="https://jira.its-sib.ru/issues/?jql=issue%20in%20(TECHWIM-3293)" r:id="rId392"/>
    <hyperlink ref="AD359" display="https://jira.its-sib.ru/issues/?jql=issue%20in%20(TECHWIM-3411,TECHWIM-3410)" r:id="rId393"/>
    <hyperlink ref="AE359" display="https://jira.its-sib.ru/issues/?jql=issue%20in%20(TECHWIM-3411,TECHWIM-3410)" r:id="rId394"/>
    <hyperlink ref="V363" display="https://jira.its-sib.ru/issues/?jql=issue%20in%20(TECHWIM-3338)" r:id="rId395"/>
    <hyperlink ref="W363" display="https://jira.its-sib.ru/issues/?jql=issue%20in%20(TECHWIM-3352,TECHWIM-3338)" r:id="rId396"/>
    <hyperlink ref="X363" display="https://jira.its-sib.ru/issues/?jql=issue%20in%20(TECHWIM-3352)" r:id="rId397"/>
    <hyperlink ref="P364" display="https://jira.its-sib.ru/issues/?jql=issue%20in%20(TECHWIM-3293)" r:id="rId398"/>
    <hyperlink ref="S364" display="https://jira.its-sib.ru/issues/?jql=issue%20in%20(TECHWIM-3328)" r:id="rId399"/>
    <hyperlink ref="V364" display="https://jira.its-sib.ru/issues/?jql=issue%20in%20(TECHWIM-3328)" r:id="rId400"/>
    <hyperlink ref="AJ364" display="https://jira.its-sib.ru/issues/?jql=issue%20in%20(TECHWIM-3460)" r:id="rId401"/>
    <hyperlink ref="AK364" display="https://jira.its-sib.ru/issues/?jql=issue%20in%20(TECHWIM-3460)" r:id="rId402"/>
    <hyperlink ref="P377" display="https://jira.its-sib.ru/issues/?jql=issue%20in%20(TECHWIM-3279,TECHWIM-3278,TECHWIM-3243,TECHWIM-3236,TECHWIM-3209,TECHWIM-3188,TECHWIM-3124,TECHWIM-2717,TECHWIM-2244,TECHITS-1448)" r:id="rId403"/>
    <hyperlink ref="Q377" display="https://jira.its-sib.ru/issues/?jql=issue%20in%20(TECHWIM-3279,TECHWIM-3278,TECHWIM-3243,TECHWIM-3236,TECHWIM-3209,TECHWIM-3188,TECHWIM-3124,TECHWIM-2717,TECHWIM-2244,TECHITS-1448)" r:id="rId404"/>
    <hyperlink ref="R377" display="https://jira.its-sib.ru/issues/?jql=issue%20in%20(TECHWIM-3279,TECHWIM-3278,TECHWIM-3243,TECHWIM-3236,TECHWIM-3209,TECHWIM-3188,TECHWIM-3124,TECHWIM-2717,TECHWIM-2244,TECHWIM-1959,TECHITS-1448,TECHITS-1445)" r:id="rId405"/>
    <hyperlink ref="S377" display="https://jira.its-sib.ru/issues/?jql=issue%20in%20(TECHWIM-3279,TECHWIM-3243,TECHWIM-3236,TECHWIM-3209,TECHWIM-3188,TECHWIM-3124,TECHWIM-2717,TECHWIM-2244,TECHITS-1448,TECHITS-1445)" r:id="rId406"/>
    <hyperlink ref="V377" display="https://jira.its-sib.ru/issues/?jql=issue%20in%20(TECHWIM-3243,TECHWIM-3279,TECHWIM-3236,TECHWIM-3209,TECHWIM-3188,TECHWIM-3124,TECHWIM-2717,TECHWIM-2244,TECHITS-1448,TECHITS-1445)" r:id="rId407"/>
    <hyperlink ref="Y377" display="https://jira.its-sib.ru/issues/?jql=issue%20in%20(TECHWIM-3365,TECHWIM-3305,TECHWIM-3304,TECHWIM-3279,TECHWIM-3236,TECHWIM-3209,TECHWIM-3188,TECHWIM-3124,TECHWIM-2717,TECHWIM-2244,TECHITS-1452,TECHITS-1448,TECHITS-1447,TECHITS-1445)" r:id="rId408"/>
    <hyperlink ref="Z377" display="https://jira.its-sib.ru/issues/?jql=issue%20in%20(TECHWIM-3365,TECHWIM-3305,TECHWIM-3304,TECHWIM-3209,TECHWIM-3124,TECHWIM-2717,TECHWIM-2244,TECHITS-1445)" r:id="rId409"/>
    <hyperlink ref="AC377" display="https://jira.its-sib.ru/issues/?jql=issue%20in%20(TECHWIM-3365,TECHWIM-3305,TECHWIM-3304,TECHWIM-3209,TECHWIM-3124,TECHWIM-2717,TECHWIM-2244,TECHITS-1445)" r:id="rId410"/>
    <hyperlink ref="AD377" display="https://jira.its-sib.ru/issues/?jql=issue%20in%20(TECHWIM-3365,TECHWIM-3305,TECHWIM-3304,TECHWIM-3209,TECHWIM-3124,TECHWIM-2717,TECHWIM-2244,TECHITS-1445)" r:id="rId411"/>
    <hyperlink ref="AE377" display="https://jira.its-sib.ru/issues/?jql=issue%20in%20(TECHWIM-3365,TECHWIM-3305,TECHWIM-3304,TECHWIM-3209,TECHWIM-3124,TECHWIM-2717,TECHWIM-2244,TECHITS-1445)" r:id="rId412"/>
    <hyperlink ref="AF377" display="https://jira.its-sib.ru/issues/?jql=issue%20in%20(TECHWIM-3365,TECHWIM-3305,TECHWIM-3304,TECHWIM-3209,TECHWIM-3124,TECHWIM-2717,TECHWIM-2244,TECHITS-1445)" r:id="rId413"/>
    <hyperlink ref="AG377" display="https://jira.its-sib.ru/issues/?jql=issue%20in%20(TECHWIM-3368,TECHWIM-3365,TECHWIM-3305,TECHWIM-3304,TECHWIM-3209,TECHWIM-3124,TECHWIM-2717,TECHWIM-2244,TECHITS-1445)" r:id="rId414"/>
    <hyperlink ref="W378" display="https://jira.its-sib.ru/issues/?jql=issue%20in%20(DOCCORP-22180)" r:id="rId415"/>
    <hyperlink ref="X378" display="https://jira.its-sib.ru/issues/?jql=issue%20in%20(DOCCORP-22180)" r:id="rId416"/>
    <hyperlink ref="AJ379" display="https://jira.its-sib.ru/issues/?jql=issue%20in%20(TECHWIM-3365,DOCCORP-22330,TECHWIM-3304,DOCCORP-22330,TECHWIM-3209,DOCCORP-22330,TECHWIM-3124,DOCCORP-22330,TECHWIM-2717,DOCCORP-22330,TECHWIM-2244,DOCCORP-22330,TECHITS-1445,DOCCORP-22330)" r:id="rId417"/>
    <hyperlink ref="AK379" display="https://jira.its-sib.ru/issues/?jql=issue%20in%20(TECHWIM-3365,DOCCORP-22330,TECHWIM-3304,DOCCORP-22330,TECHWIM-3209,DOCCORP-22330,TECHWIM-3124,DOCCORP-22330,TECHWIM-2717,DOCCORP-22330,TECHWIM-2244,DOCCORP-22330,TECHITS-1445,DOCCORP-22330)" r:id="rId418"/>
    <hyperlink ref="AL379" display="https://jira.its-sib.ru/issues/?jql=issue%20in%20(TECHWIM-3365,DOCCORP-22330,TECHWIM-3304,DOCCORP-22330,TECHWIM-3209,DOCCORP-22330,TECHWIM-3124,DOCCORP-22330,TECHWIM-2717,DOCCORP-22330,TECHWIM-2244,DOCCORP-22330,TECHITS-1445,DOCCORP-22330)" r:id="rId419"/>
    <hyperlink ref="AF385" display="https://jira.its-sib.ru/issues/?jql=issue%20in%20(TECHWIM-3427)" r:id="rId420"/>
    <hyperlink ref="AG385" display="https://jira.its-sib.ru/issues/?jql=issue%20in%20(TECHWIM-3427)" r:id="rId421"/>
    <hyperlink ref="AJ385" display="https://jira.its-sib.ru/issues/?jql=issue%20in%20(TECHWIM-3448,TECHWIM-3427,TECHITS-1512)" r:id="rId422"/>
    <hyperlink ref="AK385" display="https://jira.its-sib.ru/issues/?jql=issue%20in%20(TECHWIM-3448,TECHWIM-3427,TECHITS-1512)" r:id="rId423"/>
    <hyperlink ref="AL385" display="https://jira.its-sib.ru/issues/?jql=issue%20in%20(TECHWIM-3448,TECHWIM-3427)" r:id="rId424"/>
    <hyperlink ref="S391" display="https://jira.its-sib.ru/issues/?jql=issue%20in%20(TECHWIM-3278)" r:id="rId425"/>
    <hyperlink ref="AF391" display="https://jira.its-sib.ru/issues/?jql=issue%20in%20(TECHWIM-3418)" r:id="rId426"/>
    <hyperlink ref="AG391" display="https://jira.its-sib.ru/issues/?jql=issue%20in%20(TECHWIM-3418)" r:id="rId427"/>
    <hyperlink ref="W392" display="https://jira.its-sib.ru/issues/?jql=issue%20in%20(DOCCORP-22181)" r:id="rId428"/>
    <hyperlink ref="X392" display="https://jira.its-sib.ru/issues/?jql=issue%20in%20(DOCCORP-22181)" r:id="rId429"/>
    <hyperlink ref="AJ392" display="https://jira.its-sib.ru/issues/?jql=issue%20in%20(DOCCORP-22331)" r:id="rId430"/>
    <hyperlink ref="AK392" display="https://jira.its-sib.ru/issues/?jql=issue%20in%20(DOCCORP-22331)" r:id="rId431"/>
    <hyperlink ref="AL392" display="https://jira.its-sib.ru/issues/?jql=issue%20in%20(DOCCORP-22331)" r:id="rId432"/>
    <hyperlink ref="AL396" r:id="rId433"/>
    <hyperlink ref="R406" display="https://jira.its-sib.ru/issues/?jql=issue%20in%20(TECHWIM-3317)" r:id="rId434"/>
    <hyperlink ref="V406" display="https://jira.its-sib.ru/issues/?jql=issue%20in%20(TECHWIM-3332)" r:id="rId435"/>
    <hyperlink ref="P410" display="https://jira.its-sib.ru/issues/?jql=issue%20in%20(TECHWIM-2888,TECHWIM-2733)" r:id="rId436"/>
    <hyperlink ref="Q410" display="https://jira.its-sib.ru/issues/?jql=issue%20in%20(TECHWIM-2888,TECHWIM-2733)" r:id="rId437"/>
    <hyperlink ref="R410" display="https://jira.its-sib.ru/issues/?jql=issue%20in%20(TECHWIM-2888,TECHWIM-2733)" r:id="rId438"/>
    <hyperlink ref="S410" display="https://jira.its-sib.ru/issues/?jql=issue%20in%20(TECHWIM-2888,TECHWIM-2733)" r:id="rId439"/>
    <hyperlink ref="V410" display="https://jira.its-sib.ru/issues/?jql=issue%20in%20(TECHWIM-2888,TECHWIM-2733)" r:id="rId440"/>
    <hyperlink ref="W410" display="https://jira.its-sib.ru/issues/?jql=issue%20in%20(TECHWIM-2888,TECHWIM-2733)" r:id="rId441"/>
    <hyperlink ref="X410" display="https://jira.its-sib.ru/issues/?jql=issue%20in%20(TECHWIM-2888,TECHWIM-2733)" r:id="rId442"/>
    <hyperlink ref="Y410" display="https://jira.its-sib.ru/issues/?jql=issue%20in%20(TECHWIM-2888,TECHWIM-2733)" r:id="rId443"/>
    <hyperlink ref="Z410" display="https://jira.its-sib.ru/issues/?jql=issue%20in%20(TECHWIM-2888,TECHWIM-2733)" r:id="rId444"/>
    <hyperlink ref="AC410" display="https://jira.its-sib.ru/issues/?jql=issue%20in%20(TECHWIM-2888,TECHWIM-2733)" r:id="rId445"/>
    <hyperlink ref="AD410" display="https://jira.its-sib.ru/issues/?jql=issue%20in%20(TECHWIM-2888,TECHWIM-2733)" r:id="rId446"/>
    <hyperlink ref="AE410" display="https://jira.its-sib.ru/issues/?jql=issue%20in%20(TECHWIM-2888,TECHWIM-2733)" r:id="rId447"/>
    <hyperlink ref="AF410" display="https://jira.its-sib.ru/issues/?jql=issue%20in%20(TECHWIM-2888,TECHWIM-2733)" r:id="rId448"/>
    <hyperlink ref="AG410" display="https://jira.its-sib.ru/issues/?jql=issue%20in%20(TECHWIM-2888,TECHWIM-2733)" r:id="rId449"/>
    <hyperlink ref="AJ410" display="https://jira.its-sib.ru/issues/?jql=issue%20in%20(TECHWIM-2888,TECHWIM-2733)" r:id="rId450"/>
    <hyperlink ref="AK410" display="https://jira.its-sib.ru/issues/?jql=issue%20in%20(TECHWIM-2888,TECHWIM-2733)" r:id="rId451"/>
    <hyperlink ref="AL410" display="https://jira.its-sib.ru/issues/?jql=issue%20in%20(TECHWIM-2888,TECHWIM-2733)" r:id="rId452"/>
    <hyperlink ref="P411" display="https://jira.its-sib.ru/issues/?jql=issue%20in%20(TECHWIM-2885)" r:id="rId453"/>
    <hyperlink ref="Q411" display="https://jira.its-sib.ru/issues/?jql=issue%20in%20(TECHWIM-2885)" r:id="rId454"/>
    <hyperlink ref="R411" display="https://jira.its-sib.ru/issues/?jql=issue%20in%20(TECHWIM-2885)" r:id="rId455"/>
    <hyperlink ref="S411" display="https://jira.its-sib.ru/issues/?jql=issue%20in%20(TECHWIM-2885)" r:id="rId456"/>
    <hyperlink ref="V411" display="https://jira.its-sib.ru/issues/?jql=issue%20in%20(TECHWIM-2885)" r:id="rId457"/>
    <hyperlink ref="W411" display="https://jira.its-sib.ru/issues/?jql=issue%20in%20(TECHWIM-2885)" r:id="rId458"/>
    <hyperlink ref="X411" display="https://jira.its-sib.ru/issues/?jql=issue%20in%20(TECHWIM-2885)" r:id="rId459"/>
    <hyperlink ref="P412" display="https://jira.its-sib.ru/issues/?jql=issue%20in%20(TECHWIM-2137)" r:id="rId460"/>
    <hyperlink ref="Q412" display="https://jira.its-sib.ru/issues/?jql=issue%20in%20(TECHWIM-2137)" r:id="rId461"/>
    <hyperlink ref="R412" display="https://jira.its-sib.ru/issues/?jql=issue%20in%20(TECHWIM-2137)" r:id="rId462"/>
    <hyperlink ref="P413" display="https://jira.its-sib.ru/issues/?jql=issue%20in%20(TECHWIM-3255,TECHWIM-3286,TECHWIM-2933)" r:id="rId463"/>
    <hyperlink ref="Q413" display="https://jira.its-sib.ru/issues/?jql=issue%20in%20(TECHWIM-2933)" r:id="rId464"/>
    <hyperlink ref="R413" display="https://jira.its-sib.ru/issues/?jql=issue%20in%20(TECHWIM-2933)" r:id="rId465"/>
    <hyperlink ref="S413" display="https://jira.its-sib.ru/issues/?jql=issue%20in%20(TECHWIM-2933)" r:id="rId466"/>
    <hyperlink ref="V413" display="https://jira.its-sib.ru/issues/?jql=issue%20in%20(TECHWIM-2933)" r:id="rId467"/>
    <hyperlink ref="W413" display="https://jira.its-sib.ru/issues/?jql=issue%20in%20(TECHWIM-2933)" r:id="rId468"/>
    <hyperlink ref="X413" display="https://jira.its-sib.ru/issues/?jql=issue%20in%20(TECHWIM-2933)" r:id="rId469"/>
    <hyperlink ref="Z413" display="https://jira.its-sib.ru/issues/?jql=issue%20in%20(TECHWIM-3377)" r:id="rId470"/>
    <hyperlink ref="AC413" display="https://jira.its-sib.ru/issues/?jql=issue%20in%20(TECHWIM-3377)" r:id="rId471"/>
    <hyperlink ref="AD413" display="https://jira.its-sib.ru/issues/?jql=issue%20in%20(TECHWIM-3377)" r:id="rId472"/>
    <hyperlink ref="AE413" display="https://jira.its-sib.ru/issues/?jql=issue%20in%20(TECHWIM-3377)" r:id="rId473"/>
    <hyperlink ref="P414" display="https://jira.its-sib.ru/issues/?jql=issue%20in%20(TECHWIM-3275)" r:id="rId474"/>
    <hyperlink ref="Q415" display="https://jira.its-sib.ru/issues/?jql=issue%20in%20(TECHWIM-3295)" r:id="rId475"/>
    <hyperlink ref="AD415" display="https://jira.its-sib.ru/issues/?jql=issue%20in%20(TECHWIM-3408)" r:id="rId476"/>
    <hyperlink ref="AE415" display="https://jira.its-sib.ru/issues/?jql=issue%20in%20(TECHWIM-3408)" r:id="rId477"/>
    <hyperlink ref="AF415" display="https://jira.its-sib.ru/issues/?jql=issue%20in%20(TECHWIM-3408)" r:id="rId478"/>
    <hyperlink ref="X416" display="https://jira.its-sib.ru/issues/?jql=issue%20in%20(TECHWIM-3369)" r:id="rId479"/>
    <hyperlink ref="Y416" display="https://jira.its-sib.ru/issues/?jql=issue%20in%20(TECHWIM-3360)" r:id="rId480"/>
    <hyperlink ref="AF416" display="https://jira.its-sib.ru/issues/?jql=issue%20in%20(TECHWIM-3433)" r:id="rId481"/>
    <hyperlink ref="AK416" display="https://jira.its-sib.ru/issues/?jql=issue%20in%20(TECHWIM-3432)" r:id="rId482"/>
    <hyperlink ref="AC417" display="https://jira.its-sib.ru/issues/?jql=issue%20in%20(TECHWIM-3389)" r:id="rId483"/>
    <hyperlink ref="AD417" display="https://jira.its-sib.ru/issues/?jql=issue%20in%20(TECHWIM-3400)" r:id="rId484"/>
    <hyperlink ref="AF419" display="https://jira.its-sib.ru/issues/?jql=issue%20in%20(TECHWIM-3429)" r:id="rId485"/>
    <hyperlink ref="AG419" display="https://jira.its-sib.ru/issues/?jql=issue%20in%20(TECHWIM-3429)" r:id="rId486"/>
    <hyperlink ref="AJ419" display="https://jira.its-sib.ru/issues/?jql=issue%20in%20(TECHWIM-3429)" r:id="rId487"/>
    <hyperlink ref="AK419" display="https://jira.its-sib.ru/issues/?jql=issue%20in%20(TECHWIM-3429)" r:id="rId488"/>
    <hyperlink ref="AL419" display="https://jira.its-sib.ru/issues/?jql=issue%20in%20(TECHWIM-3429)" r:id="rId489"/>
    <hyperlink ref="H420" display="https://jira.its-sib.ru/issues/?jql=issue%20in%20(DOCCORP-22075)" r:id="rId490"/>
    <hyperlink ref="I420" display="https://jira.its-sib.ru/issues/?jql=issue%20in%20(DOCCORP-22076)" r:id="rId491"/>
    <hyperlink ref="P424" display="https://jira.its-sib.ru/issues/?jql=issue%20in%20(TECHWIM-3272)" r:id="rId492"/>
    <hyperlink ref="AE429" display="https://jira.its-sib.ru/issues/?jql=issue%20in%20(TECHFVF-68)" r:id="rId493"/>
    <hyperlink ref="AF429" display="https://jira.its-sib.ru/issues/?jql=issue%20in%20(TECHFVF-69)" r:id="rId494"/>
    <hyperlink ref="AG429" display="https://jira.its-sib.ru/issues/?jql=issue%20in%20(TECHFVF-69)" r:id="rId495"/>
    <hyperlink ref="AJ429" display="https://jira.its-sib.ru/issues/?jql=issue%20in%20(TECHFVF-70)" r:id="rId496"/>
    <hyperlink ref="AK429" display="https://jira.its-sib.ru/issues/?jql=issue%20in%20(TECHFVF-70)" r:id="rId497"/>
    <hyperlink ref="AL429" display="https://jira.its-sib.ru/issues/?jql=issue%20in%20(TECHFVF-70)" r:id="rId498"/>
    <hyperlink ref="L431" display="https://jira.its-sib.ru/issues/?jql=issue%20in%20(0,DOCCORP-22112)" r:id="rId499"/>
    <hyperlink ref="M431" display="https://jira.its-sib.ru/issues/?jql=issue%20in%20(0,DOCCORP-22113)" r:id="rId500"/>
    <hyperlink ref="S431" display="https://jira.its-sib.ru/issues/?jql=issue%20in%20(0,DOCCORP-22155)" r:id="rId501"/>
    <hyperlink ref="P432" display="https://jira.its-sib.ru/issues/?jql=issue%20in%20(TECHWIM-2162)" r:id="rId502"/>
    <hyperlink ref="Q432" display="https://jira.its-sib.ru/issues/?jql=issue%20in%20(TECHWIM-2162)" r:id="rId503"/>
    <hyperlink ref="R432" display="https://jira.its-sib.ru/issues/?jql=issue%20in%20(TECHWIM-2162)" r:id="rId504"/>
    <hyperlink ref="S432" display="https://jira.its-sib.ru/issues/?jql=issue%20in%20(TECHWIM-2162)" r:id="rId505"/>
    <hyperlink ref="V432" display="https://jira.its-sib.ru/issues/?jql=issue%20in%20(TECHWIM-2162)" r:id="rId506"/>
    <hyperlink ref="AK432" display="https://jira.its-sib.ru/issues/?jql=issue%20in%20(TECHWIM-3473)" r:id="rId507"/>
    <hyperlink ref="AL432" display="https://jira.its-sib.ru/issues/?jql=issue%20in%20(TECHWIM-3473)" r:id="rId508"/>
    <hyperlink ref="P433" display="https://jira.its-sib.ru/issues/?jql=issue%20in%20(TECHWIM-3253)" r:id="rId509"/>
    <hyperlink ref="Q433" display="https://jira.its-sib.ru/issues/?jql=issue%20in%20(TECHWIM-3247)" r:id="rId510"/>
    <hyperlink ref="S433" display="https://jira.its-sib.ru/issues/?jql=issue%20in%20(TECHWIM-3298)" r:id="rId511"/>
    <hyperlink ref="S434" display="https://jira.its-sib.ru/issues/?jql=issue%20in%20(TECHWIM-3240)" r:id="rId512"/>
    <hyperlink ref="V434" display="https://jira.its-sib.ru/issues/?jql=issue%20in%20(TECHITS-1479)" r:id="rId513"/>
    <hyperlink ref="V435" display="https://jira.its-sib.ru/issues/?jql=issue%20in%20(TECHWIM-3329)" r:id="rId514"/>
    <hyperlink ref="V436" display="https://jira.its-sib.ru/issues/?jql=issue%20in%20(TECHWIM-3175)" r:id="rId515"/>
    <hyperlink ref="Z437" display="https://jira.its-sib.ru/issues/?jql=issue%20in%20(TECHWIM-3380)" r:id="rId516"/>
    <hyperlink ref="AC437" display="https://jira.its-sib.ru/issues/?jql=issue%20in%20(TECHWIM-3380)" r:id="rId517"/>
    <hyperlink ref="AK438" display="https://jira.its-sib.ru/issues/?jql=issue%20in%20(TECHWIM-3455)" r:id="rId518"/>
    <hyperlink ref="H442" display="https://jira.its-sib.ru/issues/?jql=issue%20in%20(0,DOCCORP-22056)" r:id="rId519"/>
    <hyperlink ref="I442" display="https://jira.its-sib.ru/issues/?jql=issue%20in%20(0,DOCCORP-22058)" r:id="rId520"/>
    <hyperlink ref="J442" display="https://jira.its-sib.ru/issues/?jql=issue%20in%20(0,DOCCORP-22059)" r:id="rId521"/>
    <hyperlink ref="K442" display="https://jira.its-sib.ru/issues/?jql=issue%20in%20(0,DOCCORP-22060)" r:id="rId522"/>
    <hyperlink ref="P444" display="https://jira.its-sib.ru/issues/?jql=issue%20in%20(TECHWIM-3149)" r:id="rId523"/>
    <hyperlink ref="Q444" display="https://jira.its-sib.ru/issues/?jql=issue%20in%20(TECHWIM-3149)" r:id="rId524"/>
    <hyperlink ref="R444" display="https://jira.its-sib.ru/issues/?jql=issue%20in%20(TECHWIM-3149)" r:id="rId525"/>
    <hyperlink ref="S444" display="https://jira.its-sib.ru/issues/?jql=issue%20in%20(TECHWIM-3149)" r:id="rId526"/>
    <hyperlink ref="V444" display="https://jira.its-sib.ru/issues/?jql=issue%20in%20(TECHWIM-3149)" r:id="rId527"/>
    <hyperlink ref="W444" display="https://jira.its-sib.ru/issues/?jql=issue%20in%20(TECHWIM-3149)" r:id="rId528"/>
    <hyperlink ref="P446" display="https://jira.its-sib.ru/issues/?jql=issue%20in%20(TECHWIM-3277)" r:id="rId529"/>
    <hyperlink ref="Q446" display="https://jira.its-sib.ru/issues/?jql=issue%20in%20(TECHWIM-3277)" r:id="rId530"/>
    <hyperlink ref="R446" display="https://jira.its-sib.ru/issues/?jql=issue%20in%20(TECHWIM-3277)" r:id="rId531"/>
    <hyperlink ref="S446" display="https://jira.its-sib.ru/issues/?jql=issue%20in%20(TECHWIM-3277)" r:id="rId532"/>
    <hyperlink ref="V446" display="https://jira.its-sib.ru/issues/?jql=issue%20in%20(TECHWIM-3277)" r:id="rId533"/>
    <hyperlink ref="W446" display="https://jira.its-sib.ru/issues/?jql=issue%20in%20(TECHWIM-3277)" r:id="rId534"/>
    <hyperlink ref="X446" display="https://jira.its-sib.ru/issues/?jql=issue%20in%20(TECHWIM-3277)" r:id="rId535"/>
    <hyperlink ref="P453" display="https://jira.its-sib.ru/issues/?jql=issue%20in%20(TECHWIM-3078)" r:id="rId536"/>
    <hyperlink ref="Q453" display="https://jira.its-sib.ru/issues/?jql=issue%20in%20(TECHWIM-3078)" r:id="rId537"/>
    <hyperlink ref="V453" display="https://jira.its-sib.ru/issues/?jql=issue%20in%20(TECHWIM-3330)" r:id="rId538"/>
    <hyperlink ref="P455" display="https://jira.its-sib.ru/issues/?jql=issue%20in%20(TECHWIM-3274)" r:id="rId539"/>
    <hyperlink ref="Q455" display="https://jira.its-sib.ru/issues/?jql=issue%20in%20(TECHWIM-3274)" r:id="rId540"/>
    <hyperlink ref="Y455" display="https://jira.its-sib.ru/issues/?jql=issue%20in%20(TECHWIM-3367)" r:id="rId541"/>
    <hyperlink ref="Z455" display="https://jira.its-sib.ru/issues/?jql=issue%20in%20(TECHWIM-3367)" r:id="rId542"/>
    <hyperlink ref="P456" display="https://jira.its-sib.ru/issues/?jql=issue%20in%20(TECHWIM-3255)" r:id="rId543"/>
    <hyperlink ref="V457" display="https://jira.its-sib.ru/issues/?jql=issue%20in%20(TECHWIM-3341)" r:id="rId544"/>
    <hyperlink ref="AJ458" display="https://jira.its-sib.ru/issues/?jql=issue%20in%20(TECHWIM-3449)" r:id="rId545"/>
    <hyperlink ref="AK458" display="https://jira.its-sib.ru/issues/?jql=issue%20in%20(TECHWIM-3466)" r:id="rId546"/>
    <hyperlink ref="P461" display="https://jira.its-sib.ru/issues/?jql=issue%20in%20(TECHWIM-3294,TECHWIM-3208)" r:id="rId547"/>
    <hyperlink ref="Q461" display="https://jira.its-sib.ru/issues/?jql=issue%20in%20(TECHWIM-3208)" r:id="rId548"/>
    <hyperlink ref="R461" display="https://jira.its-sib.ru/issues/?jql=issue%20in%20(TECHWIM-3208)" r:id="rId549"/>
    <hyperlink ref="S461" display="https://jira.its-sib.ru/issues/?jql=issue%20in%20(TECHWIM-3208)" r:id="rId550"/>
    <hyperlink ref="V461" display="https://jira.its-sib.ru/issues/?jql=issue%20in%20(TECHWIM-3208,TECHWIM-2056)" r:id="rId551"/>
    <hyperlink ref="W461" display="https://jira.its-sib.ru/issues/?jql=issue%20in%20(TECHWIM-3208,TECHWIM-2056)" r:id="rId552"/>
    <hyperlink ref="X461" display="https://jira.its-sib.ru/issues/?jql=issue%20in%20(TECHWIM-3208,TECHWIM-2056)" r:id="rId553"/>
    <hyperlink ref="Y461" display="https://jira.its-sib.ru/issues/?jql=issue%20in%20(TECHWIM-3208,TECHWIM-2056)" r:id="rId554"/>
    <hyperlink ref="Z461" display="https://jira.its-sib.ru/issues/?jql=issue%20in%20(TECHWIM-3208,TECHWIM-2056)" r:id="rId555"/>
    <hyperlink ref="AC461" display="https://jira.its-sib.ru/issues/?jql=issue%20in%20(TECHWIM-3387,TECHWIM-3208,TECHWIM-2056)" r:id="rId556"/>
    <hyperlink ref="AD461" display="https://jira.its-sib.ru/issues/?jql=issue%20in%20(TECHWIM-3208,TECHWIM-2056)" r:id="rId557"/>
    <hyperlink ref="P462" display="https://jira.its-sib.ru/issues/?jql=issue%20in%20(TECHWIM-3207)" r:id="rId558"/>
    <hyperlink ref="Q462" display="https://jira.its-sib.ru/issues/?jql=issue%20in%20(TECHWIM-3207)" r:id="rId559"/>
    <hyperlink ref="R462" display="https://jira.its-sib.ru/issues/?jql=issue%20in%20(TECHWIM-3207)" r:id="rId560"/>
    <hyperlink ref="S462" display="https://jira.its-sib.ru/issues/?jql=issue%20in%20(TECHWIM-3207)" r:id="rId561"/>
    <hyperlink ref="V462" display="https://jira.its-sib.ru/issues/?jql=issue%20in%20(TECHWIM-3207)" r:id="rId562"/>
    <hyperlink ref="P463" display="https://jira.its-sib.ru/issues/?jql=issue%20in%20(TECHWIM-2830)" r:id="rId563"/>
    <hyperlink ref="Q463" display="https://jira.its-sib.ru/issues/?jql=issue%20in%20(TECHWIM-2830)" r:id="rId564"/>
    <hyperlink ref="R463" display="https://jira.its-sib.ru/issues/?jql=issue%20in%20(TECHWIM-2830)" r:id="rId565"/>
    <hyperlink ref="S463" display="https://jira.its-sib.ru/issues/?jql=issue%20in%20(TECHWIM-2830)" r:id="rId566"/>
    <hyperlink ref="V463" display="https://jira.its-sib.ru/issues/?jql=issue%20in%20(TECHWIM-2830)" r:id="rId567"/>
    <hyperlink ref="W463" display="https://jira.its-sib.ru/issues/?jql=issue%20in%20(TECHWIM-2830)" r:id="rId568"/>
    <hyperlink ref="X463" display="https://jira.its-sib.ru/issues/?jql=issue%20in%20(TECHWIM-2830)" r:id="rId569"/>
    <hyperlink ref="Y463" display="https://jira.its-sib.ru/issues/?jql=issue%20in%20(TECHWIM-2830)" r:id="rId570"/>
    <hyperlink ref="Z463" display="https://jira.its-sib.ru/issues/?jql=issue%20in%20(TECHWIM-2830)" r:id="rId571"/>
    <hyperlink ref="AC463" display="https://jira.its-sib.ru/issues/?jql=issue%20in%20(TECHWIM-2830)" r:id="rId572"/>
    <hyperlink ref="AD463" display="https://jira.its-sib.ru/issues/?jql=issue%20in%20(TECHWIM-2830)" r:id="rId573"/>
    <hyperlink ref="AE463" display="https://jira.its-sib.ru/issues/?jql=issue%20in%20(TECHWIM-2830)" r:id="rId574"/>
    <hyperlink ref="AF463" display="https://jira.its-sib.ru/issues/?jql=issue%20in%20(TECHWIM-2830)" r:id="rId575"/>
    <hyperlink ref="AG463" display="https://jira.its-sib.ru/issues/?jql=issue%20in%20(TECHWIM-2830)" r:id="rId576"/>
    <hyperlink ref="AJ463" display="https://jira.its-sib.ru/issues/?jql=issue%20in%20(TECHWIM-2830)" r:id="rId577"/>
    <hyperlink ref="AK463" display="https://jira.its-sib.ru/issues/?jql=issue%20in%20(TECHWIM-2830)" r:id="rId578"/>
    <hyperlink ref="AL463" display="https://jira.its-sib.ru/issues/?jql=issue%20in%20(TECHWIM-2830)" r:id="rId579"/>
    <hyperlink ref="R465" display="https://jira.its-sib.ru/issues/?jql=issue%20in%20(TECHWIM-2874)" r:id="rId580"/>
    <hyperlink ref="W466" display="https://jira.its-sib.ru/issues/?jql=issue%20in%20(TECHWIM-3345)" r:id="rId581"/>
    <hyperlink ref="AD467" display="https://jira.its-sib.ru/issues/?jql=issue%20in%20(TECHWIM-3417)" r:id="rId582"/>
    <hyperlink ref="AE467" display="https://jira.its-sib.ru/issues/?jql=issue%20in%20(TECHWIM-3417)" r:id="rId583"/>
    <hyperlink ref="AF467" display="https://jira.its-sib.ru/issues/?jql=issue%20in%20(TECHWIM-3417,TECHWIM-3416)" r:id="rId584"/>
    <hyperlink ref="AG467" display="https://jira.its-sib.ru/issues/?jql=issue%20in%20(TECHWIM-3417,TECHWIM-3416)" r:id="rId585"/>
    <hyperlink ref="AJ467" display="https://jira.its-sib.ru/issues/?jql=issue%20in%20(TECHWIM-3417,TECHWIM-3416)" r:id="rId586"/>
    <hyperlink ref="AK467" display="https://jira.its-sib.ru/issues/?jql=issue%20in%20(TECHWIM-3417,TECHWIM-3416)" r:id="rId587"/>
    <hyperlink ref="AL467" display="https://jira.its-sib.ru/issues/?jql=issue%20in%20(TECHWIM-3417,TECHWIM-3416)" r:id="rId588"/>
    <hyperlink ref="AE468" display="https://jira.its-sib.ru/issues/?jql=issue%20in%20(TECHWIM-3422,TECHWIM-3208,TECHWIM-2056)" r:id="rId589"/>
    <hyperlink ref="AF468" display="https://jira.its-sib.ru/issues/?jql=issue%20in%20(TECHWIM-3208,TECHWIM-2056)" r:id="rId590"/>
    <hyperlink ref="AG468" display="https://jira.its-sib.ru/issues/?jql=issue%20in%20(TECHWIM-3208,TECHWIM-2056)" r:id="rId591"/>
    <hyperlink ref="AJ468" display="https://jira.its-sib.ru/issues/?jql=issue%20in%20(TECHWIM-3208,TECHWIM-2056)" r:id="rId592"/>
    <hyperlink ref="AK468" display="https://jira.its-sib.ru/issues/?jql=issue%20in%20(TECHWIM-3208,TECHWIM-2056)" r:id="rId593"/>
    <hyperlink ref="AL468" display="https://jira.its-sib.ru/issues/?jql=issue%20in%20(TECHWIM-3208,TECHWIM-2056)" r:id="rId594"/>
    <hyperlink ref="AJ471" display="https://jira.its-sib.ru/issues/?jql=issue%20in%20(TECHWIM-3465)" r:id="rId595"/>
    <hyperlink ref="AK471" display="https://jira.its-sib.ru/issues/?jql=issue%20in%20(TECHWIM-3465)" r:id="rId596"/>
    <hyperlink ref="AL471" display="https://jira.its-sib.ru/issues/?jql=issue%20in%20(TECHWIM-3465)" r:id="rId597"/>
    <hyperlink ref="N472" display="https://jira.its-sib.ru/issues/?jql=issue%20in%20(DOCCORP-22095)" r:id="rId598"/>
    <hyperlink ref="O472" display="https://jira.its-sib.ru/issues/?jql=issue%20in%20(DOCCORP-22096)" r:id="rId599"/>
    <hyperlink ref="P480" display="https://jira.its-sib.ru/issues/?jql=issue%20in%20(TECHITS-1453)" r:id="rId600"/>
    <hyperlink ref="Q480" display="https://jira.its-sib.ru/issues/?jql=issue%20in%20(TECHITS-1453)" r:id="rId601"/>
    <hyperlink ref="R480" display="https://jira.its-sib.ru/issues/?jql=issue%20in%20(TECHITS-1453)" r:id="rId602"/>
    <hyperlink ref="S480" display="https://jira.its-sib.ru/issues/?jql=issue%20in%20(TECHITS-1453)" r:id="rId603"/>
    <hyperlink ref="AK483" display="https://jira.its-sib.ru/issues/?jql=issue%20in%20(TECHWIM-3472)" r:id="rId604"/>
    <hyperlink ref="AL483" display="https://jira.its-sib.ru/issues/?jql=issue%20in%20(TECHWIM-3472)" r:id="rId605"/>
    <hyperlink ref="P487" display="https://jira.its-sib.ru/issues/?jql=issue%20in%20(TECHITS-1413)" r:id="rId606"/>
    <hyperlink ref="Q487" display="https://jira.its-sib.ru/issues/?jql=issue%20in%20(TECHITS-1413)" r:id="rId607"/>
    <hyperlink ref="R487" display="https://jira.its-sib.ru/issues/?jql=issue%20in%20(TECHITS-1413)" r:id="rId608"/>
    <hyperlink ref="S487" display="https://jira.its-sib.ru/issues/?jql=issue%20in%20(TECHITS-1413)" r:id="rId609"/>
    <hyperlink ref="V487" display="https://jira.its-sib.ru/issues/?jql=issue%20in%20(TECHITS-1413)" r:id="rId610"/>
    <hyperlink ref="W487" display="https://jira.its-sib.ru/issues/?jql=issue%20in%20(TECHITS-1413)" r:id="rId611"/>
    <hyperlink ref="X487" display="https://jira.its-sib.ru/issues/?jql=issue%20in%20(TECHITS-1413)" r:id="rId612"/>
    <hyperlink ref="Y487" display="https://jira.its-sib.ru/issues/?jql=issue%20in%20(TECHITS-1413)" r:id="rId613"/>
    <hyperlink ref="Z487" display="https://jira.its-sib.ru/issues/?jql=issue%20in%20(TECHITS-1413)" r:id="rId614"/>
    <hyperlink ref="AB488" r:id="rId615"/>
    <hyperlink ref="AC488" display="https://jira.its-sib.ru/issues/?jql=issue%20in%20(DOCCORP-22170)" r:id="rId616"/>
    <hyperlink ref="AD488" display="https://jira.its-sib.ru/issues/?jql=issue%20in%20(DOCCORP-22170)" r:id="rId617"/>
    <hyperlink ref="AE488" display="https://jira.its-sib.ru/issues/?jql=issue%20in%20(DOCCORP-22170)" r:id="rId618"/>
    <hyperlink ref="AF488" display="https://jira.its-sib.ru/issues/?jql=issue%20in%20(DOCCORP-22170)" r:id="rId619"/>
    <hyperlink ref="AG488" display="https://jira.its-sib.ru/issues/?jql=issue%20in%20(DOCCORP-22170)" r:id="rId620"/>
    <hyperlink ref="AH488" r:id="rId621"/>
    <hyperlink ref="AL489" display="https://jira.its-sib.ru/issues/?jql=issue%20in%20(DOCCORP-22412)" r:id="rId622"/>
    <hyperlink ref="J494" display="https://jira.its-sib.ru/issues/?jql=issue%20in%20(0,DOCCORP-22077)" r:id="rId623"/>
    <hyperlink ref="K494" display="https://jira.its-sib.ru/issues/?jql=issue%20in%20(0,DOCCORP-22078)" r:id="rId624"/>
    <hyperlink ref="R496" display="https://jira.its-sib.ru/issues/?jql=issue%20in%20(TECHWIM-3315)" r:id="rId625"/>
    <hyperlink ref="R497" display="https://jira.its-sib.ru/issues/?jql=issue%20in%20(TECHWIM-3314)" r:id="rId626"/>
    <hyperlink ref="R498" display="https://jira.its-sib.ru/issues/?jql=issue%20in%20(TECHWIM-3310)" r:id="rId627"/>
    <hyperlink ref="AF498" display="https://jira.its-sib.ru/issues/?jql=issue%20in%20(TECHWIM-3380)" r:id="rId628"/>
    <hyperlink ref="AG498" display="https://jira.its-sib.ru/issues/?jql=issue%20in%20(TECHWIM-3380)" r:id="rId629"/>
    <hyperlink ref="AJ498" display="https://jira.its-sib.ru/issues/?jql=issue%20in%20(TECHWIM-3380)" r:id="rId630"/>
    <hyperlink ref="AK498" display="https://jira.its-sib.ru/issues/?jql=issue%20in%20(TECHWIM-3380)" r:id="rId631"/>
    <hyperlink ref="W499" display="https://jira.its-sib.ru/issues/?jql=issue%20in%20(TECHWIM-3343)" r:id="rId632"/>
    <hyperlink ref="X500" display="https://jira.its-sib.ru/issues/?jql=issue%20in%20(TECHWIM-3343)" r:id="rId633"/>
    <hyperlink ref="Y500" display="https://jira.its-sib.ru/issues/?jql=issue%20in%20(TECHWIM-3343)" r:id="rId634"/>
    <hyperlink ref="Z500" display="https://jira.its-sib.ru/issues/?jql=issue%20in%20(TECHWIM-3343)" r:id="rId635"/>
    <hyperlink ref="AC500" display="https://jira.its-sib.ru/issues/?jql=issue%20in%20(TECHWIM-3343)" r:id="rId636"/>
    <hyperlink ref="AD500" display="https://jira.its-sib.ru/issues/?jql=issue%20in%20(TECHWIM-3343)" r:id="rId637"/>
    <hyperlink ref="AE500" display="https://jira.its-sib.ru/issues/?jql=issue%20in%20(TECHWIM-3343)" r:id="rId638"/>
    <hyperlink ref="AD501" display="https://jira.its-sib.ru/issues/?jql=issue%20in%20(TECHWIM-3405)" r:id="rId639"/>
    <hyperlink ref="AD502" display="https://jira.its-sib.ru/issues/?jql=issue%20in%20(TECHWIM-3391,TECHWIM-3339)" r:id="rId640"/>
    <hyperlink ref="AJ502" display="https://jira.its-sib.ru/issues/?jql=issue%20in%20(TECHWIM-3454)" r:id="rId641"/>
    <hyperlink ref="AE503" display="https://jira.its-sib.ru/issues/?jql=issue%20in%20(TECHWIM-3420)" r:id="rId642"/>
    <hyperlink ref="AL503" display="https://jira.its-sib.ru/issues/?jql=issue%20in%20(TECHWIM-3480)" r:id="rId643"/>
    <hyperlink ref="AF504" display="https://jira.its-sib.ru/issues/?jql=issue%20in%20(TECHWIM-3446,DOCCORP-22338)" r:id="rId644"/>
    <hyperlink ref="AG505" display="https://jira.its-sib.ru/issues/?jql=issue%20in%20(DOCCORP-22348)" r:id="rId645"/>
    <hyperlink ref="L507" display="https://jira.its-sib.ru/issues/?jql=issue%20in%20(0,DOCCORP-22044)" r:id="rId646"/>
    <hyperlink ref="M507" display="https://jira.its-sib.ru/issues/?jql=issue%20in%20(0,DOCCORP-22045)" r:id="rId647"/>
    <hyperlink ref="N507" display="https://jira.its-sib.ru/issues/?jql=issue%20in%20(0,DOCCORP-22046)" r:id="rId648"/>
    <hyperlink ref="O507" display="https://jira.its-sib.ru/issues/?jql=issue%20in%20(0,DOCCORP-22047)" r:id="rId649"/>
    <hyperlink ref="P509" display="https://jira.its-sib.ru/issues/?jql=issue%20in%20(TECHWIM-3292)" r:id="rId650"/>
    <hyperlink ref="AL509" display="https://jira.its-sib.ru/issues/?jql=issue%20in%20(TECHWIM-3477)" r:id="rId651"/>
    <hyperlink ref="R510" display="https://jira.its-sib.ru/issues/?jql=issue%20in%20(TECHWIM-3311)" r:id="rId652"/>
    <hyperlink ref="S510" display="https://jira.its-sib.ru/issues/?jql=issue%20in%20(TECHWIM-3311)" r:id="rId653"/>
    <hyperlink ref="W510" display="https://jira.its-sib.ru/issues/?jql=issue%20in%20(TECHWIM-3356,TECHWIM-3355)" r:id="rId654"/>
    <hyperlink ref="V511" display="https://jira.its-sib.ru/issues/?jql=issue%20in%20(TECHWIM-3340)" r:id="rId655"/>
    <hyperlink ref="V512" display="https://jira.its-sib.ru/issues/?jql=issue%20in%20(TECHWIM-3337)" r:id="rId656"/>
    <hyperlink ref="AF512" display="https://jira.its-sib.ru/issues/?jql=issue%20in%20(TECHWIM-3444)" r:id="rId657"/>
    <hyperlink ref="V513" display="https://jira.its-sib.ru/issues/?jql=issue%20in%20(TECHWIM-3336)" r:id="rId658"/>
    <hyperlink ref="X514" display="https://jira.its-sib.ru/issues/?jql=issue%20in%20(TECHWIM-3356,TECHWIM-3355)" r:id="rId659"/>
    <hyperlink ref="Y514" display="https://jira.its-sib.ru/issues/?jql=issue%20in%20(TECHWIM-3356,TECHWIM-3355)" r:id="rId660"/>
    <hyperlink ref="Z514" display="https://jira.its-sib.ru/issues/?jql=issue%20in%20(TECHWIM-3356,TECHWIM-3355)" r:id="rId661"/>
    <hyperlink ref="AC514" display="https://jira.its-sib.ru/issues/?jql=issue%20in%20(TECHWIM-3394,TECHWIM-3356,TECHWIM-3355)" r:id="rId662"/>
    <hyperlink ref="AF514" display="https://jira.its-sib.ru/issues/?jql=issue%20in%20(TECHWIM-3441)" r:id="rId663"/>
    <hyperlink ref="AG514" display="https://jira.its-sib.ru/issues/?jql=issue%20in%20(TECHWIM-3441)" r:id="rId664"/>
    <hyperlink ref="AJ515" display="https://jira.its-sib.ru/issues/?jql=issue%20in%20(TECHWIM-3465)" r:id="rId665"/>
    <hyperlink ref="AJ516" display="https://jira.its-sib.ru/issues/?jql=issue%20in%20(TECHWIM-3452)" r:id="rId666"/>
    <hyperlink ref="AK516" display="https://jira.its-sib.ru/issues/?jql=issue%20in%20(TECHWIM-3452)" r:id="rId667"/>
    <hyperlink ref="AL516" display="https://jira.its-sib.ru/issues/?jql=issue%20in%20(TECHWIM-3452)" r:id="rId668"/>
    <hyperlink ref="AK517" display="https://jira.its-sib.ru/issues/?jql=issue%20in%20(TECHWIM-3471)" r:id="rId669"/>
    <hyperlink ref="AF525" display="https://jira.its-sib.ru/issues/?jql=issue%20in%20(DOCCORP-22294)" r:id="rId670"/>
    <hyperlink ref="AG525" display="https://jira.its-sib.ru/issues/?jql=issue%20in%20(DOCCORP-22294)" r:id="rId671"/>
    <hyperlink ref="K532" display="https://jira.its-sib.ru/issues/?jql=issue%20in%20(DOCCORP-22123)" r:id="rId672"/>
    <hyperlink ref="Y533" display="https://jira.its-sib.ru/issues/?jql=issue%20in%20(DOCCORP-22225)" r:id="rId673"/>
    <hyperlink ref="Z533" display="https://jira.its-sib.ru/issues/?jql=issue%20in%20(DOCCORP-22225)" r:id="rId674"/>
    <hyperlink ref="AH534" display="https://jira.its-sib.ru/issues/?jql=issue%20in%20(SPAUTO-669,DOCCORP-22356)" r:id="rId675"/>
    <hyperlink ref="AI534" display="https://jira.its-sib.ru/issues/?jql=issue%20in%20(SPAUTO-669,DOCCORP-22359)" r:id="rId676"/>
    <hyperlink ref="AD535" display="https://jira.its-sib.ru/issues/?jql=issue%20in%20(DOCCORP-22267)" r:id="rId677"/>
    <hyperlink ref="AE535" display="https://jira.its-sib.ru/issues/?jql=issue%20in%20(SPAUTO-669,DOCCORP-22267)" r:id="rId678"/>
    <hyperlink ref="AF535" display="https://jira.its-sib.ru/issues/?jql=issue%20in%20(SPAUTO-669,DOCCORP-22267)" r:id="rId679"/>
    <hyperlink ref="AG535" display="https://jira.its-sib.ru/issues/?jql=issue%20in%20(SPAUTO-669,DOCCORP-22267)" r:id="rId680"/>
    <hyperlink ref="AH535" r:id="rId681"/>
    <hyperlink ref="AI535" r:id="rId682"/>
    <hyperlink ref="AJ535" display="https://jira.its-sib.ru/issues/?jql=issue%20in%20(SPAUTO-669,DOCCORP-22267)" r:id="rId683"/>
    <hyperlink ref="AK535" display="https://jira.its-sib.ru/issues/?jql=issue%20in%20(SPAUTO-669,DOCCORP-22267)" r:id="rId684"/>
    <hyperlink ref="AL535" display="https://jira.its-sib.ru/issues/?jql=issue%20in%20(SPAUTO-669,DOCCORP-22267)" r:id="rId685"/>
    <hyperlink ref="AF540" display="https://jira.its-sib.ru/issues/?jql=issue%20in%20(SPAUTO-670)" r:id="rId686"/>
    <hyperlink ref="AL541" display="https://jira.its-sib.ru/issues/?jql=issue%20in%20(SPAUTO-671)" r:id="rId687"/>
    <hyperlink ref="R544" display="https://jira.its-sib.ru/issues/?jql=issue%20in%20(SPAUTO-667)" r:id="rId688"/>
    <hyperlink ref="S545" display="https://jira.its-sib.ru/issues/?jql=issue%20in%20(SPAUTO-668)" r:id="rId689"/>
    <hyperlink ref="L546" display="https://jira.its-sib.ru/issues/?jql=issue%20in%20(DOCCORP-22074)" r:id="rId690"/>
    <hyperlink ref="P547" display="https://jira.its-sib.ru/issues/?jql=issue%20in%20(SPAUTO-667,DOCCORP-22071)" r:id="rId691"/>
    <hyperlink ref="Q547" display="https://jira.its-sib.ru/issues/?jql=issue%20in%20(SPAUTO-667,DOCCORP-22071)" r:id="rId692"/>
    <hyperlink ref="P550" display="https://jira.its-sib.ru/issues/?jql=issue%20in%20(TECHITS-1449)" r:id="rId693"/>
    <hyperlink ref="Q550" display="https://jira.its-sib.ru/issues/?jql=issue%20in%20(TECHITS-1449)" r:id="rId694"/>
    <hyperlink ref="R550" display="https://jira.its-sib.ru/issues/?jql=issue%20in%20(TECHITS-1449)" r:id="rId695"/>
    <hyperlink ref="S550" display="https://jira.its-sib.ru/issues/?jql=issue%20in%20(TECHITS-1449)" r:id="rId696"/>
    <hyperlink ref="V550" display="https://jira.its-sib.ru/issues/?jql=issue%20in%20(TECHITS-1449)" r:id="rId697"/>
    <hyperlink ref="W550" display="https://jira.its-sib.ru/issues/?jql=issue%20in%20(TECHITS-1449)" r:id="rId698"/>
    <hyperlink ref="X550" display="https://jira.its-sib.ru/issues/?jql=issue%20in%20(TECHITS-1449)" r:id="rId699"/>
    <hyperlink ref="Y550" display="https://jira.its-sib.ru/issues/?jql=issue%20in%20(TECHITS-1449)" r:id="rId700"/>
    <hyperlink ref="Z550" display="https://jira.its-sib.ru/issues/?jql=issue%20in%20(TECHITS-1449)" r:id="rId701"/>
    <hyperlink ref="AE550" display="https://jira.its-sib.ru/issues/?jql=issue%20in%20(TECHITS-1449)" r:id="rId702"/>
    <hyperlink ref="P551" display="https://jira.its-sib.ru/issues/?jql=issue%20in%20(TECHITS-1444,TECHITS-1443,TECHITS-1441)" r:id="rId703"/>
    <hyperlink ref="R551" display="https://jira.its-sib.ru/issues/?jql=issue%20in%20(TECHITS-1466,TECHITS-1465,TECHITS-1464,TECHITS-1462,TECHITS-1461)" r:id="rId704"/>
    <hyperlink ref="S551" display="https://jira.its-sib.ru/issues/?jql=issue%20in%20(TECHITS-1466,TECHITS-1464)" r:id="rId705"/>
    <hyperlink ref="Y551" display="https://jira.its-sib.ru/issues/?jql=issue%20in%20(TECHITS-1488)" r:id="rId706"/>
    <hyperlink ref="Z551" display="https://jira.its-sib.ru/issues/?jql=issue%20in%20(TECHITS-1492,TECHITS-1490)" r:id="rId707"/>
    <hyperlink ref="R552" display="https://jira.its-sib.ru/issues/?jql=issue%20in%20(TECHITS-1467,TECHITS-1468,TECHITS-1463,TECHITS-1457)" r:id="rId708"/>
    <hyperlink ref="S552" display="https://jira.its-sib.ru/issues/?jql=issue%20in%20(TECHITS-1457)" r:id="rId709"/>
    <hyperlink ref="V552" display="https://jira.its-sib.ru/issues/?jql=issue%20in%20(TECHITS-1457)" r:id="rId710"/>
    <hyperlink ref="W552" display="https://jira.its-sib.ru/issues/?jql=issue%20in%20(TECHITS-1457)" r:id="rId711"/>
    <hyperlink ref="R553" display="https://jira.its-sib.ru/issues/?jql=issue%20in%20(TECHWIM-3319)" r:id="rId712"/>
    <hyperlink ref="Z554" display="https://jira.its-sib.ru/issues/?jql=issue%20in%20(TECHITS-1493)" r:id="rId713"/>
    <hyperlink ref="AE554" display="https://jira.its-sib.ru/issues/?jql=issue%20in%20(TECHITS-1507)" r:id="rId714"/>
    <hyperlink ref="AJ554" display="https://jira.its-sib.ru/issues/?jql=issue%20in%20(TECHITS-1521)" r:id="rId715"/>
    <hyperlink ref="AE555" display="https://jira.its-sib.ru/issues/?jql=issue%20in%20(TECHITS-1509,TECHITS-1506)" r:id="rId716"/>
    <hyperlink ref="AJ555" display="https://jira.its-sib.ru/issues/?jql=issue%20in%20(TECHITS-1519)" r:id="rId717"/>
    <hyperlink ref="AK555" display="https://jira.its-sib.ru/issues/?jql=issue%20in%20(TECHITS-1522)" r:id="rId718"/>
    <hyperlink ref="AL555" display="https://jira.its-sib.ru/issues/?jql=issue%20in%20(TECHITS-1522)" r:id="rId719"/>
    <hyperlink ref="AC556" display="https://jira.its-sib.ru/issues/?jql=issue%20in%20(DOCCORP-22228)" r:id="rId720"/>
    <hyperlink ref="AD556" display="https://jira.its-sib.ru/issues/?jql=issue%20in%20(DOCCORP-22228)" r:id="rId721"/>
    <hyperlink ref="AF560" display="https://jira.its-sib.ru/issues/?jql=issue%20in%20(TECHITS-1508)" r:id="rId722"/>
    <hyperlink ref="AD565" display="https://jira.its-sib.ru/issues/?jql=issue%20in%20(TECHITS-1503,TECHITS-1502)" r:id="rId723"/>
    <hyperlink ref="AD572" display="https://jira.its-sib.ru/issues/?jql=issue%20in%20(TECHWIM-3401)" r:id="rId724"/>
    <hyperlink ref="AF573" display="https://jira.its-sib.ru/issues/?jql=issue%20in%20(TECHWIM-3409)" r:id="rId725"/>
    <hyperlink ref="AJ575" display="https://jira.its-sib.ru/issues/?jql=issue%20in%20(DOCCORP-22363)" r:id="rId726"/>
    <hyperlink ref="AK575" display="https://jira.its-sib.ru/issues/?jql=issue%20in%20(DOCCORP-22363)" r:id="rId727"/>
    <hyperlink ref="AL575" display="https://jira.its-sib.ru/issues/?jql=issue%20in%20(DOCCORP-22363)" r:id="rId728"/>
    <hyperlink ref="AC593" display="https://jira.its-sib.ru/issues/?jql=issue%20in%20(TECHITS-1496)" r:id="rId729"/>
    <hyperlink ref="AD594" display="https://jira.its-sib.ru/issues/?jql=issue%20in%20(TECHITS-1507)" r:id="rId730"/>
    <hyperlink ref="AF594" display="https://jira.its-sib.ru/issues/?jql=issue%20in%20(TECHITS-1508)" r:id="rId731"/>
    <hyperlink ref="AE596" display="https://jira.its-sib.ru/issues/?jql=issue%20in%20(TECHWIM-3413,TECHWIM-3380)" r:id="rId732"/>
    <hyperlink ref="AC604" display="https://jira.its-sib.ru/issues/?jql=issue%20in%20(TECHWIM-3396)" r:id="rId733"/>
    <hyperlink ref="AF606" display="https://jira.its-sib.ru/issues/?jql=issue%20in%20(TECHWIM-3409)" r:id="rId734"/>
    <hyperlink ref="AJ608" display="https://jira.its-sib.ru/issues/?jql=issue%20in%20(DOCCORP-22387)" r:id="rId735"/>
    <hyperlink ref="AJ609" display="https://jira.its-sib.ru/issues/?jql=issue%20in%20(DOCCORP-22387)" r:id="rId736"/>
    <hyperlink ref="AJ610" display="https://jira.its-sib.ru/issues/?jql=issue%20in%20(DOCCORP-22321)" r:id="rId737"/>
    <hyperlink ref="AK610" display="https://jira.its-sib.ru/issues/?jql=issue%20in%20(DOCCORP-22321)" r:id="rId738"/>
    <hyperlink ref="AL610" display="https://jira.its-sib.ru/issues/?jql=issue%20in%20(DOCCORP-22321)" r:id="rId739"/>
    <hyperlink ref="AF612" r:id="rId740"/>
    <hyperlink ref="AJ627" display="https://jira.its-sib.ru/issues/?jql=issue%20in%20(DOCCORP-22388)" r:id="rId741"/>
    <hyperlink ref="AJ628" display="https://jira.its-sib.ru/issues/?jql=issue%20in%20(DOCCORP-22388)" r:id="rId742"/>
    <hyperlink ref="AJ629" display="https://jira.its-sib.ru/issues/?jql=issue%20in%20(DOCCORP-22322)" r:id="rId743"/>
    <hyperlink ref="AK629" display="https://jira.its-sib.ru/issues/?jql=issue%20in%20(DOCCORP-22322)" r:id="rId744"/>
    <hyperlink ref="AL629" display="https://jira.its-sib.ru/issues/?jql=issue%20in%20(DOCCORP-22322)" r:id="rId745"/>
    <hyperlink ref="AH644" display="https://jira.its-sib.ru/issues/?jql=issue%20in%20(DOCCORP-22350)" r:id="rId746"/>
    <hyperlink ref="AF645" display="https://jira.its-sib.ru/issues/?jql=issue%20in%20(DOCCORP-22297)" r:id="rId747"/>
    <hyperlink ref="AG645" display="https://jira.its-sib.ru/issues/?jql=issue%20in%20(DOCCORP-22297)" r:id="rId748"/>
    <hyperlink ref="AH645" r:id="rId749"/>
    <hyperlink ref="AJ646" display="https://jira.its-sib.ru/issues/?jql=issue%20in%20(DOCCORP-22364)" r:id="rId750"/>
    <hyperlink ref="AK646" display="https://jira.its-sib.ru/issues/?jql=issue%20in%20(DOCCORP-22364)" r:id="rId751"/>
    <hyperlink ref="AJ651" display="https://jira.its-sib.ru/issues/?jql=issue%20in%20(TECHWIM-3449,TECHWIM-3459)" r:id="rId752"/>
    <hyperlink ref="AJ652" display="https://jira.its-sib.ru/issues/?jql=issue%20in%20(TECHITS-1519,TECHITS-1520)" r:id="rId753"/>
    <hyperlink ref="AH661" display="https://jira.its-sib.ru/issues/?jql=issue%20in%20(DOCCORP-22349)" r:id="rId754"/>
    <hyperlink ref="AF662" display="https://jira.its-sib.ru/issues/?jql=issue%20in%20(DOCCORP-22298)" r:id="rId755"/>
    <hyperlink ref="AG662" display="https://jira.its-sib.ru/issues/?jql=issue%20in%20(DOCCORP-22298)" r:id="rId756"/>
    <hyperlink ref="AH662" r:id="rId757"/>
    <hyperlink ref="AL678" display="https://jira.its-sib.ru/issues/?jql=issue%20in%20(DOCCORP-22364)" r:id="rId758"/>
    <hyperlink ref="AL680" display="https://jira.its-sib.ru/issues/?jql=issue%20in%20(DOCCORP-22398)" r:id="rId759"/>
  </hyperlinks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W623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4.5"/>
  <cols>
    <col width="4.54296875" customWidth="1" style="1" min="1" max="1"/>
    <col width="32.54296875" customWidth="1" style="1" min="2" max="3"/>
    <col width="22.08984375" customWidth="1" style="1" min="4" max="5"/>
    <col width="5" customWidth="1" style="1" min="6" max="7"/>
    <col width="3.7265625" customWidth="1" style="1" min="8" max="38"/>
    <col width="5" customWidth="1" style="1" min="39" max="48"/>
  </cols>
  <sheetData>
    <row r="1" ht="20" customHeight="1" s="1">
      <c r="H1" s="2" t="inlineStr">
        <is>
          <t>О</t>
        </is>
      </c>
      <c r="I1" t="inlineStr">
        <is>
          <t>Отпуск (заполняется только в белой строке)</t>
        </is>
      </c>
      <c r="AG1" s="12" t="inlineStr">
        <is>
          <t>"Морковным" цветом выделены дни, в которых была корректирока рабочего времени</t>
        </is>
      </c>
    </row>
    <row r="2" ht="20" customHeight="1" s="1">
      <c r="H2" s="2" t="inlineStr">
        <is>
          <t>Б</t>
        </is>
      </c>
      <c r="I2" t="inlineStr">
        <is>
          <t>Больничный (заполняется только в белой строке)</t>
        </is>
      </c>
    </row>
    <row r="3" ht="23" customHeight="1" s="1">
      <c r="B3" s="3" t="inlineStr">
        <is>
          <t>ТАБЕЛЬ учета использования рабочего времени</t>
        </is>
      </c>
      <c r="D3" s="4" t="inlineStr">
        <is>
          <t>Февраль 2024</t>
        </is>
      </c>
      <c r="H3" s="2" t="inlineStr">
        <is>
          <t>В</t>
        </is>
      </c>
      <c r="I3" t="inlineStr">
        <is>
          <t>Выходной (заполняется только в белой строке)</t>
        </is>
      </c>
    </row>
    <row r="4" ht="20" customHeight="1" s="1">
      <c r="H4" s="2" t="inlineStr">
        <is>
          <t>Н</t>
        </is>
      </c>
      <c r="I4" t="inlineStr">
        <is>
          <t>Неявка по невыясненным причинам  (заполняется только в белой строке)</t>
        </is>
      </c>
    </row>
    <row r="6" ht="233.5" customHeight="1" s="1">
      <c r="A6" s="5" t="inlineStr">
        <is>
          <t>№</t>
        </is>
      </c>
      <c r="B6" s="5" t="inlineStr">
        <is>
          <t>Ф.И.О</t>
        </is>
      </c>
      <c r="C6" s="5" t="inlineStr">
        <is>
          <t>Подразделение</t>
        </is>
      </c>
      <c r="D6" s="5" t="inlineStr">
        <is>
          <t>специальность, профессия</t>
        </is>
      </c>
      <c r="E6" s="5" t="inlineStr">
        <is>
          <t>Контракт</t>
        </is>
      </c>
      <c r="F6" s="6" t="inlineStr">
        <is>
          <t>Н/Д</t>
        </is>
      </c>
      <c r="G6" s="6" t="inlineStr">
        <is>
          <t>Командировка</t>
        </is>
      </c>
      <c r="H6" s="7" t="n">
        <v>1</v>
      </c>
      <c r="I6" s="7" t="n">
        <v>2</v>
      </c>
      <c r="J6" s="7" t="n">
        <v>3</v>
      </c>
      <c r="K6" s="7" t="n">
        <v>4</v>
      </c>
      <c r="L6" s="7" t="n">
        <v>5</v>
      </c>
      <c r="M6" s="7" t="n">
        <v>6</v>
      </c>
      <c r="N6" s="7" t="n">
        <v>7</v>
      </c>
      <c r="O6" s="7" t="n">
        <v>8</v>
      </c>
      <c r="P6" s="7" t="n">
        <v>9</v>
      </c>
      <c r="Q6" s="7" t="n">
        <v>10</v>
      </c>
      <c r="R6" s="7" t="n">
        <v>11</v>
      </c>
      <c r="S6" s="7" t="n">
        <v>12</v>
      </c>
      <c r="T6" s="7" t="n">
        <v>13</v>
      </c>
      <c r="U6" s="7" t="n">
        <v>14</v>
      </c>
      <c r="V6" s="7" t="n">
        <v>15</v>
      </c>
      <c r="W6" s="7" t="n">
        <v>16</v>
      </c>
      <c r="X6" s="7" t="n">
        <v>17</v>
      </c>
      <c r="Y6" s="7" t="n">
        <v>18</v>
      </c>
      <c r="Z6" s="7" t="n">
        <v>19</v>
      </c>
      <c r="AA6" s="7" t="n">
        <v>20</v>
      </c>
      <c r="AB6" s="7" t="n">
        <v>21</v>
      </c>
      <c r="AC6" s="7" t="n">
        <v>22</v>
      </c>
      <c r="AD6" s="7" t="n">
        <v>23</v>
      </c>
      <c r="AE6" s="7" t="n">
        <v>24</v>
      </c>
      <c r="AF6" s="7" t="n">
        <v>25</v>
      </c>
      <c r="AG6" s="7" t="n">
        <v>26</v>
      </c>
      <c r="AH6" s="7" t="n">
        <v>27</v>
      </c>
      <c r="AI6" s="7" t="n">
        <v>28</v>
      </c>
      <c r="AJ6" s="7" t="n">
        <v>29</v>
      </c>
      <c r="AK6" s="7" t="n"/>
      <c r="AL6" s="7" t="n"/>
      <c r="AM6" s="8" t="inlineStr">
        <is>
          <t>Отработано смен (день)</t>
        </is>
      </c>
      <c r="AN6" s="8" t="inlineStr">
        <is>
          <t>Отработано смен (ночь)</t>
        </is>
      </c>
      <c r="AO6" s="8" t="inlineStr">
        <is>
          <t>Отпуск</t>
        </is>
      </c>
      <c r="AP6" s="8" t="inlineStr">
        <is>
          <t>Отгул</t>
        </is>
      </c>
      <c r="AQ6" s="8" t="inlineStr">
        <is>
          <t>Больничный</t>
        </is>
      </c>
      <c r="AR6" s="8" t="inlineStr">
        <is>
          <t>Неявка</t>
        </is>
      </c>
      <c r="AS6" s="8" t="inlineStr">
        <is>
          <t>Командировка</t>
        </is>
      </c>
      <c r="AT6" s="8" t="inlineStr">
        <is>
          <t>Отработано часы (день)</t>
        </is>
      </c>
      <c r="AU6" s="8" t="inlineStr">
        <is>
          <t>Отработано часы (ночь)</t>
        </is>
      </c>
      <c r="AV6" s="8" t="inlineStr">
        <is>
          <t>Отработано в выходные часы (день)</t>
        </is>
      </c>
      <c r="AW6" s="8" t="inlineStr">
        <is>
          <t>Отработано в выходные часы (ночь)</t>
        </is>
      </c>
    </row>
    <row r="7">
      <c r="A7" t="n">
        <v>1</v>
      </c>
      <c r="B7" t="inlineStr">
        <is>
          <t>Вастистова Юлия Хайрулловна</t>
        </is>
      </c>
      <c r="C7" t="inlineStr">
        <is>
          <t>Бухгалтерия</t>
        </is>
      </c>
      <c r="D7" t="inlineStr">
        <is>
          <t>Бухгалтер</t>
        </is>
      </c>
      <c r="E7" t="inlineStr">
        <is>
          <t>Офис</t>
        </is>
      </c>
      <c r="F7" t="inlineStr">
        <is>
          <t>День</t>
        </is>
      </c>
      <c r="H7" t="n">
        <v>8</v>
      </c>
      <c r="I7" t="n">
        <v>8</v>
      </c>
      <c r="J7" t="inlineStr">
        <is>
          <t>В</t>
        </is>
      </c>
      <c r="K7" t="inlineStr">
        <is>
          <t>В</t>
        </is>
      </c>
      <c r="L7" t="n">
        <v>8</v>
      </c>
      <c r="M7" t="n">
        <v>8</v>
      </c>
      <c r="N7" t="n">
        <v>8</v>
      </c>
      <c r="O7" t="n">
        <v>8</v>
      </c>
      <c r="P7" t="n">
        <v>8</v>
      </c>
      <c r="Q7" t="inlineStr">
        <is>
          <t>В</t>
        </is>
      </c>
      <c r="R7" t="inlineStr">
        <is>
          <t>В</t>
        </is>
      </c>
      <c r="S7" t="n">
        <v>8</v>
      </c>
      <c r="T7" t="n">
        <v>8</v>
      </c>
      <c r="U7" t="n">
        <v>8</v>
      </c>
      <c r="V7" t="n">
        <v>8</v>
      </c>
      <c r="W7" t="n">
        <v>8</v>
      </c>
      <c r="X7" t="inlineStr">
        <is>
          <t>В</t>
        </is>
      </c>
      <c r="Y7" t="inlineStr">
        <is>
          <t>В</t>
        </is>
      </c>
      <c r="Z7" t="n">
        <v>8</v>
      </c>
      <c r="AA7" t="n">
        <v>8</v>
      </c>
      <c r="AB7" t="n">
        <v>8</v>
      </c>
      <c r="AC7" t="n">
        <v>7</v>
      </c>
      <c r="AD7" t="inlineStr">
        <is>
          <t>В</t>
        </is>
      </c>
      <c r="AE7" t="inlineStr">
        <is>
          <t>В</t>
        </is>
      </c>
      <c r="AF7" t="inlineStr">
        <is>
          <t>В</t>
        </is>
      </c>
      <c r="AG7" t="n">
        <v>8</v>
      </c>
      <c r="AH7" t="n">
        <v>8</v>
      </c>
      <c r="AI7" t="n">
        <v>8</v>
      </c>
      <c r="AJ7" t="n">
        <v>8</v>
      </c>
      <c r="AM7" s="9">
        <f>COUNT(H7:AL7)</f>
        <v/>
      </c>
      <c r="AO7" s="9">
        <f>COUNTIF(H7:AL7,"О")</f>
        <v/>
      </c>
      <c r="AP7" s="9">
        <f>COUNTIF(H7:AL7,"От")</f>
        <v/>
      </c>
      <c r="AQ7" s="9">
        <f>COUNTIF(H7:AL7,"Б")</f>
        <v/>
      </c>
      <c r="AR7" s="9">
        <f>COUNTIF(H7:AL7,"Н")</f>
        <v/>
      </c>
      <c r="AT7" s="9">
        <f>SUM(H7:AL7)</f>
        <v/>
      </c>
      <c r="AV7" s="9">
        <f>SUM(J7,K7,Q7,R7,X7,Y7,AD7,AE7,AF7)</f>
        <v/>
      </c>
    </row>
    <row r="8">
      <c r="A8" s="9" t="n">
        <v>2</v>
      </c>
      <c r="B8" s="9" t="inlineStr">
        <is>
          <t>Вастистова Юлия Хайрулловна</t>
        </is>
      </c>
      <c r="C8" s="9" t="inlineStr">
        <is>
          <t>Бухгалтерия</t>
        </is>
      </c>
      <c r="D8" s="9" t="inlineStr">
        <is>
          <t>Бухгалтер</t>
        </is>
      </c>
      <c r="E8" s="9" t="inlineStr">
        <is>
          <t>ИТОГО:</t>
        </is>
      </c>
      <c r="F8" s="9" t="n"/>
      <c r="G8" s="9" t="n"/>
      <c r="H8" s="9" t="n">
        <v>8</v>
      </c>
      <c r="I8" s="9" t="n">
        <v>8</v>
      </c>
      <c r="J8" s="9" t="n">
        <v>0</v>
      </c>
      <c r="K8" s="9" t="n">
        <v>0</v>
      </c>
      <c r="L8" s="9" t="n">
        <v>8</v>
      </c>
      <c r="M8" s="9" t="n">
        <v>8</v>
      </c>
      <c r="N8" s="9" t="n">
        <v>8</v>
      </c>
      <c r="O8" s="9" t="n">
        <v>8</v>
      </c>
      <c r="P8" s="9" t="n">
        <v>8</v>
      </c>
      <c r="Q8" s="9" t="n">
        <v>0</v>
      </c>
      <c r="R8" s="9" t="n">
        <v>0</v>
      </c>
      <c r="S8" s="9" t="n">
        <v>8</v>
      </c>
      <c r="T8" s="9" t="n">
        <v>8</v>
      </c>
      <c r="U8" s="9" t="n">
        <v>8</v>
      </c>
      <c r="V8" s="9" t="n">
        <v>8</v>
      </c>
      <c r="W8" s="9" t="n">
        <v>8</v>
      </c>
      <c r="X8" s="9" t="n">
        <v>0</v>
      </c>
      <c r="Y8" s="9" t="n">
        <v>0</v>
      </c>
      <c r="Z8" s="9" t="n">
        <v>8</v>
      </c>
      <c r="AA8" s="9" t="n">
        <v>8</v>
      </c>
      <c r="AB8" s="9" t="n">
        <v>8</v>
      </c>
      <c r="AC8" s="9" t="n">
        <v>7</v>
      </c>
      <c r="AD8" s="9" t="n">
        <v>0</v>
      </c>
      <c r="AE8" s="9" t="n">
        <v>0</v>
      </c>
      <c r="AF8" s="9" t="n">
        <v>0</v>
      </c>
      <c r="AG8" s="9" t="n">
        <v>8</v>
      </c>
      <c r="AH8" s="9" t="n">
        <v>8</v>
      </c>
      <c r="AI8" s="9" t="n">
        <v>8</v>
      </c>
      <c r="AJ8" s="9" t="n">
        <v>8</v>
      </c>
      <c r="AK8" s="9" t="n"/>
      <c r="AL8" s="9" t="n"/>
      <c r="AM8" s="9">
        <f>COUNT(IF(SUM(H7)&gt;0,1,"FALSE"),IF(SUM(I7)&gt;0,1,"FALSE"),IF(SUM(J7)&gt;0,1,"FALSE"),IF(SUM(K7)&gt;0,1,"FALSE"),IF(SUM(L7)&gt;0,1,"FALSE"),IF(SUM(M7)&gt;0,1,"FALSE"),IF(SUM(N7)&gt;0,1,"FALSE"),IF(SUM(O7)&gt;0,1,"FALSE"),IF(SUM(P7)&gt;0,1,"FALSE"),IF(SUM(Q7)&gt;0,1,"FALSE"),IF(SUM(R7)&gt;0,1,"FALSE"),IF(SUM(S7)&gt;0,1,"FALSE"),IF(SUM(T7)&gt;0,1,"FALSE"),IF(SUM(U7)&gt;0,1,"FALSE"),IF(SUM(V7)&gt;0,1,"FALSE"),IF(SUM(W7)&gt;0,1,"FALSE"),IF(SUM(X7)&gt;0,1,"FALSE"),IF(SUM(Y7)&gt;0,1,"FALSE"),IF(SUM(Z7)&gt;0,1,"FALSE"),IF(SUM(AA7)&gt;0,1,"FALSE"),IF(SUM(AB7)&gt;0,1,"FALSE"),IF(SUM(AC7)&gt;0,1,"FALSE"),IF(SUM(AD7)&gt;0,1,"FALSE"),IF(SUM(AE7)&gt;0,1,"FALSE"),IF(SUM(AF7)&gt;0,1,"FALSE"),IF(SUM(AG7)&gt;0,1,"FALSE"),IF(SUM(AH7)&gt;0,1,"FALSE"),IF(SUM(AI7)&gt;0,1,"FALSE"),IF(SUM(AJ7)&gt;0,1,"FALSE"))</f>
        <v/>
      </c>
      <c r="AN8" s="9" t="n"/>
      <c r="AO8" s="9">
        <f>MAX(AO7:AO7)</f>
        <v/>
      </c>
      <c r="AP8" s="9">
        <f>MAX(AP7:AP7)</f>
        <v/>
      </c>
      <c r="AQ8" s="9">
        <f>MAX(AQ7:AQ7)</f>
        <v/>
      </c>
      <c r="AR8" s="9">
        <f>MAX(AR7:AR7)</f>
        <v/>
      </c>
      <c r="AS8" s="9">
        <f>SUM(AS7:AS7)</f>
        <v/>
      </c>
      <c r="AT8" s="9">
        <f>SUM(AT7:AT7)</f>
        <v/>
      </c>
      <c r="AU8" s="9">
        <f>SUM(AU7:AU7)</f>
        <v/>
      </c>
      <c r="AV8" s="9">
        <f>SUM(AV7:AV7)</f>
        <v/>
      </c>
      <c r="AW8" s="9">
        <f>SUM(AW7:AW7)</f>
        <v/>
      </c>
    </row>
    <row r="9">
      <c r="A9" t="n">
        <v>3</v>
      </c>
      <c r="B9" t="inlineStr">
        <is>
          <t>Иванченко Ольга Владимировна</t>
        </is>
      </c>
      <c r="C9" t="inlineStr">
        <is>
          <t>Бухгалтерия</t>
        </is>
      </c>
      <c r="D9" t="inlineStr">
        <is>
          <t>Бухгалтер</t>
        </is>
      </c>
      <c r="E9" t="inlineStr">
        <is>
          <t>Офис</t>
        </is>
      </c>
      <c r="F9" t="inlineStr">
        <is>
          <t>День</t>
        </is>
      </c>
      <c r="H9" t="n">
        <v>8</v>
      </c>
      <c r="I9" t="n">
        <v>8</v>
      </c>
      <c r="J9" t="inlineStr">
        <is>
          <t>В</t>
        </is>
      </c>
      <c r="K9" t="inlineStr">
        <is>
          <t>В</t>
        </is>
      </c>
      <c r="L9" t="n">
        <v>8</v>
      </c>
      <c r="M9" t="n">
        <v>8</v>
      </c>
      <c r="N9" t="n">
        <v>8</v>
      </c>
      <c r="O9" t="n">
        <v>8</v>
      </c>
      <c r="P9" t="n">
        <v>8</v>
      </c>
      <c r="Q9" t="inlineStr">
        <is>
          <t>В</t>
        </is>
      </c>
      <c r="R9" t="inlineStr">
        <is>
          <t>В</t>
        </is>
      </c>
      <c r="V9" t="n">
        <v>8</v>
      </c>
      <c r="W9" t="n">
        <v>8</v>
      </c>
      <c r="X9" t="inlineStr">
        <is>
          <t>В</t>
        </is>
      </c>
      <c r="Y9" t="inlineStr">
        <is>
          <t>В</t>
        </is>
      </c>
      <c r="Z9" t="n">
        <v>8</v>
      </c>
      <c r="AA9" t="n">
        <v>8</v>
      </c>
      <c r="AB9" t="n">
        <v>8</v>
      </c>
      <c r="AC9" t="n">
        <v>7</v>
      </c>
      <c r="AD9" t="inlineStr">
        <is>
          <t>В</t>
        </is>
      </c>
      <c r="AE9" t="inlineStr">
        <is>
          <t>В</t>
        </is>
      </c>
      <c r="AF9" t="inlineStr">
        <is>
          <t>В</t>
        </is>
      </c>
      <c r="AG9" t="n">
        <v>8</v>
      </c>
      <c r="AH9" t="n">
        <v>8</v>
      </c>
      <c r="AI9" t="n">
        <v>8</v>
      </c>
      <c r="AJ9" t="n">
        <v>8</v>
      </c>
      <c r="AM9" s="9">
        <f>COUNT(H9:AL9)</f>
        <v/>
      </c>
      <c r="AO9" s="9">
        <f>COUNTIF(H9:AL9,"О")</f>
        <v/>
      </c>
      <c r="AP9" s="9">
        <f>COUNTIF(H9:AL9,"От")</f>
        <v/>
      </c>
      <c r="AQ9" s="9">
        <f>COUNTIF(H9:AL9,"Б")</f>
        <v/>
      </c>
      <c r="AR9" s="9">
        <f>COUNTIF(H9:AL9,"Н")</f>
        <v/>
      </c>
      <c r="AT9" s="9">
        <f>SUM(H9:AL9)</f>
        <v/>
      </c>
      <c r="AV9" s="9">
        <f>SUM(J9,K9,Q9,R9,X9,Y9,AD9,AE9,AF9)</f>
        <v/>
      </c>
    </row>
    <row r="10" ht="15.5" customHeight="1" s="1">
      <c r="A10" t="n">
        <v>4</v>
      </c>
      <c r="B10" t="inlineStr">
        <is>
          <t>Иванченко Ольга Владимировна</t>
        </is>
      </c>
      <c r="C10" t="inlineStr">
        <is>
          <t>Бухгалтерия</t>
        </is>
      </c>
      <c r="D10" t="inlineStr">
        <is>
          <t>Бухгалтер</t>
        </is>
      </c>
      <c r="E10" t="inlineStr">
        <is>
          <t>Офис</t>
        </is>
      </c>
      <c r="F10" t="inlineStr">
        <is>
          <t>День</t>
        </is>
      </c>
      <c r="G10" t="inlineStr">
        <is>
          <t>К-ка</t>
        </is>
      </c>
      <c r="S10" s="11" t="n">
        <v>8</v>
      </c>
      <c r="T10" s="11" t="n">
        <v>8</v>
      </c>
      <c r="U10" s="11" t="n">
        <v>8</v>
      </c>
      <c r="AM10" s="9">
        <f>SUM(H10:AL10)/8</f>
        <v/>
      </c>
      <c r="AS10" s="9">
        <f>COUNTIF(H10:AL10,"В")+SUM(H10:AL10)/8</f>
        <v/>
      </c>
      <c r="AT10" s="9">
        <f>SUM(H10:AL10)</f>
        <v/>
      </c>
    </row>
    <row r="11">
      <c r="A11" s="9" t="n">
        <v>5</v>
      </c>
      <c r="B11" s="9" t="inlineStr">
        <is>
          <t>Иванченко Ольга Владимировна</t>
        </is>
      </c>
      <c r="C11" s="9" t="inlineStr">
        <is>
          <t>Бухгалтерия</t>
        </is>
      </c>
      <c r="D11" s="9" t="inlineStr">
        <is>
          <t>Бухгалтер</t>
        </is>
      </c>
      <c r="E11" s="9" t="inlineStr">
        <is>
          <t>ИТОГО:</t>
        </is>
      </c>
      <c r="F11" s="9" t="n"/>
      <c r="G11" s="9" t="n"/>
      <c r="H11" s="9" t="n">
        <v>8</v>
      </c>
      <c r="I11" s="9" t="n">
        <v>8</v>
      </c>
      <c r="J11" s="9" t="n">
        <v>0</v>
      </c>
      <c r="K11" s="9" t="n">
        <v>0</v>
      </c>
      <c r="L11" s="9" t="n">
        <v>8</v>
      </c>
      <c r="M11" s="9" t="n">
        <v>8</v>
      </c>
      <c r="N11" s="9" t="n">
        <v>8</v>
      </c>
      <c r="O11" s="9" t="n">
        <v>8</v>
      </c>
      <c r="P11" s="9" t="n">
        <v>8</v>
      </c>
      <c r="Q11" s="9" t="n">
        <v>0</v>
      </c>
      <c r="R11" s="9" t="n">
        <v>0</v>
      </c>
      <c r="S11" s="9" t="n">
        <v>8</v>
      </c>
      <c r="T11" s="9" t="n">
        <v>8</v>
      </c>
      <c r="U11" s="9" t="n">
        <v>8</v>
      </c>
      <c r="V11" s="9" t="n">
        <v>8</v>
      </c>
      <c r="W11" s="9" t="n">
        <v>8</v>
      </c>
      <c r="X11" s="9" t="n">
        <v>0</v>
      </c>
      <c r="Y11" s="9" t="n">
        <v>0</v>
      </c>
      <c r="Z11" s="9" t="n">
        <v>8</v>
      </c>
      <c r="AA11" s="9" t="n">
        <v>8</v>
      </c>
      <c r="AB11" s="9" t="n">
        <v>8</v>
      </c>
      <c r="AC11" s="9" t="n">
        <v>7</v>
      </c>
      <c r="AD11" s="9" t="n">
        <v>0</v>
      </c>
      <c r="AE11" s="9" t="n">
        <v>0</v>
      </c>
      <c r="AF11" s="9" t="n">
        <v>0</v>
      </c>
      <c r="AG11" s="9" t="n">
        <v>8</v>
      </c>
      <c r="AH11" s="9" t="n">
        <v>8</v>
      </c>
      <c r="AI11" s="9" t="n">
        <v>8</v>
      </c>
      <c r="AJ11" s="9" t="n">
        <v>8</v>
      </c>
      <c r="AK11" s="9" t="n"/>
      <c r="AL11" s="9" t="n"/>
      <c r="AM11" s="9">
        <f>COUNT(IF(SUM(H9)&gt;0,1,"FALSE"),IF(SUM(I9)&gt;0,1,"FALSE"),IF(SUM(J9)&gt;0,1,"FALSE"),IF(SUM(K9)&gt;0,1,"FALSE"),IF(SUM(L9)&gt;0,1,"FALSE"),IF(SUM(M9)&gt;0,1,"FALSE"),IF(SUM(N9)&gt;0,1,"FALSE"),IF(SUM(O9)&gt;0,1,"FALSE"),IF(SUM(P9)&gt;0,1,"FALSE"),IF(SUM(Q9)&gt;0,1,"FALSE"),IF(SUM(R9)&gt;0,1,"FALSE"),IF(SUM(V9)&gt;0,1,"FALSE"),IF(SUM(W9)&gt;0,1,"FALSE"),IF(SUM(X9)&gt;0,1,"FALSE"),IF(SUM(Y9)&gt;0,1,"FALSE"),IF(SUM(Z9)&gt;0,1,"FALSE"),IF(SUM(AA9)&gt;0,1,"FALSE"),IF(SUM(AB9)&gt;0,1,"FALSE"),IF(SUM(AC9)&gt;0,1,"FALSE"),IF(SUM(AD9)&gt;0,1,"FALSE"),IF(SUM(AE9)&gt;0,1,"FALSE"),IF(SUM(AF9)&gt;0,1,"FALSE"),IF(SUM(AG9)&gt;0,1,"FALSE"),IF(SUM(AH9)&gt;0,1,"FALSE"),IF(SUM(AI9)&gt;0,1,"FALSE"),IF(SUM(AJ9)&gt;0,1,"FALSE"),IF(SUM(S10)&gt;0,1,"FALSE"),IF(SUM(T10)&gt;0,1,"FALSE"),IF(SUM(U10)&gt;0,1,"FALSE"))</f>
        <v/>
      </c>
      <c r="AN11" s="9" t="n"/>
      <c r="AO11" s="9">
        <f>MAX(AO9:AO10)</f>
        <v/>
      </c>
      <c r="AP11" s="9">
        <f>MAX(AP9:AP10)</f>
        <v/>
      </c>
      <c r="AQ11" s="9">
        <f>MAX(AQ9:AQ10)</f>
        <v/>
      </c>
      <c r="AR11" s="9">
        <f>MAX(AR9:AR10)</f>
        <v/>
      </c>
      <c r="AS11" s="9">
        <f>SUM(AS9:AS10)</f>
        <v/>
      </c>
      <c r="AT11" s="9">
        <f>SUM(AT9:AT10)</f>
        <v/>
      </c>
      <c r="AU11" s="9">
        <f>SUM(AU9:AU10)</f>
        <v/>
      </c>
      <c r="AV11" s="9">
        <f>SUM(AV9:AV10)</f>
        <v/>
      </c>
      <c r="AW11" s="9">
        <f>SUM(AW9:AW10)</f>
        <v/>
      </c>
    </row>
    <row r="12">
      <c r="A12" t="n">
        <v>6</v>
      </c>
      <c r="B12" t="inlineStr">
        <is>
          <t>Романова Елена Евгеньевна</t>
        </is>
      </c>
      <c r="C12" t="inlineStr">
        <is>
          <t>Бухгалтерия</t>
        </is>
      </c>
      <c r="D12" t="inlineStr">
        <is>
          <t>Бухгалтер</t>
        </is>
      </c>
      <c r="E12" t="inlineStr">
        <is>
          <t>Офис</t>
        </is>
      </c>
      <c r="F12" t="inlineStr">
        <is>
          <t>День</t>
        </is>
      </c>
      <c r="H12" t="n">
        <v>8</v>
      </c>
      <c r="I12" t="n">
        <v>8</v>
      </c>
      <c r="J12" t="inlineStr">
        <is>
          <t>В</t>
        </is>
      </c>
      <c r="K12" t="inlineStr">
        <is>
          <t>В</t>
        </is>
      </c>
      <c r="L12" t="n">
        <v>8</v>
      </c>
      <c r="M12" t="n">
        <v>8</v>
      </c>
      <c r="N12" t="n">
        <v>8</v>
      </c>
      <c r="O12" t="n">
        <v>8</v>
      </c>
      <c r="P12" t="n">
        <v>8</v>
      </c>
      <c r="Q12" t="inlineStr">
        <is>
          <t>В</t>
        </is>
      </c>
      <c r="R12" t="inlineStr">
        <is>
          <t>В</t>
        </is>
      </c>
      <c r="S12" t="n">
        <v>8</v>
      </c>
      <c r="T12" t="n">
        <v>8</v>
      </c>
      <c r="U12" t="n">
        <v>8</v>
      </c>
      <c r="V12" t="n">
        <v>8</v>
      </c>
      <c r="W12" t="n">
        <v>8</v>
      </c>
      <c r="X12" t="inlineStr">
        <is>
          <t>В</t>
        </is>
      </c>
      <c r="Y12" t="inlineStr">
        <is>
          <t>В</t>
        </is>
      </c>
      <c r="Z12" t="n">
        <v>8</v>
      </c>
      <c r="AA12" t="n">
        <v>8</v>
      </c>
      <c r="AB12" t="n">
        <v>8</v>
      </c>
      <c r="AC12" t="n">
        <v>7</v>
      </c>
      <c r="AD12" t="inlineStr">
        <is>
          <t>В</t>
        </is>
      </c>
      <c r="AE12" t="inlineStr">
        <is>
          <t>В</t>
        </is>
      </c>
      <c r="AF12" t="inlineStr">
        <is>
          <t>В</t>
        </is>
      </c>
      <c r="AG12" t="n">
        <v>8</v>
      </c>
      <c r="AH12" t="n">
        <v>8</v>
      </c>
      <c r="AI12" t="n">
        <v>8</v>
      </c>
      <c r="AJ12" t="n">
        <v>8</v>
      </c>
      <c r="AM12" s="9">
        <f>COUNT(H12:AL12)</f>
        <v/>
      </c>
      <c r="AO12" s="9">
        <f>COUNTIF(H12:AL12,"О")</f>
        <v/>
      </c>
      <c r="AP12" s="9">
        <f>COUNTIF(H12:AL12,"От")</f>
        <v/>
      </c>
      <c r="AQ12" s="9">
        <f>COUNTIF(H12:AL12,"Б")</f>
        <v/>
      </c>
      <c r="AR12" s="9">
        <f>COUNTIF(H12:AL12,"Н")</f>
        <v/>
      </c>
      <c r="AT12" s="9">
        <f>SUM(H12:AL12)</f>
        <v/>
      </c>
      <c r="AV12" s="9">
        <f>SUM(J12,K12,Q12,R12,X12,Y12,AD12,AE12,AF12)</f>
        <v/>
      </c>
    </row>
    <row r="13">
      <c r="A13" s="9" t="n">
        <v>7</v>
      </c>
      <c r="B13" s="9" t="inlineStr">
        <is>
          <t>Романова Елена Евгеньевна</t>
        </is>
      </c>
      <c r="C13" s="9" t="inlineStr">
        <is>
          <t>Бухгалтерия</t>
        </is>
      </c>
      <c r="D13" s="9" t="inlineStr">
        <is>
          <t>Бухгалтер</t>
        </is>
      </c>
      <c r="E13" s="9" t="inlineStr">
        <is>
          <t>ИТОГО:</t>
        </is>
      </c>
      <c r="F13" s="9" t="n"/>
      <c r="G13" s="9" t="n"/>
      <c r="H13" s="9" t="n">
        <v>8</v>
      </c>
      <c r="I13" s="9" t="n">
        <v>8</v>
      </c>
      <c r="J13" s="9" t="n">
        <v>0</v>
      </c>
      <c r="K13" s="9" t="n">
        <v>0</v>
      </c>
      <c r="L13" s="9" t="n">
        <v>8</v>
      </c>
      <c r="M13" s="9" t="n">
        <v>8</v>
      </c>
      <c r="N13" s="9" t="n">
        <v>8</v>
      </c>
      <c r="O13" s="9" t="n">
        <v>8</v>
      </c>
      <c r="P13" s="9" t="n">
        <v>8</v>
      </c>
      <c r="Q13" s="9" t="n">
        <v>0</v>
      </c>
      <c r="R13" s="9" t="n">
        <v>0</v>
      </c>
      <c r="S13" s="9" t="n">
        <v>8</v>
      </c>
      <c r="T13" s="9" t="n">
        <v>8</v>
      </c>
      <c r="U13" s="9" t="n">
        <v>8</v>
      </c>
      <c r="V13" s="9" t="n">
        <v>8</v>
      </c>
      <c r="W13" s="9" t="n">
        <v>8</v>
      </c>
      <c r="X13" s="9" t="n">
        <v>0</v>
      </c>
      <c r="Y13" s="9" t="n">
        <v>0</v>
      </c>
      <c r="Z13" s="9" t="n">
        <v>8</v>
      </c>
      <c r="AA13" s="9" t="n">
        <v>8</v>
      </c>
      <c r="AB13" s="9" t="n">
        <v>8</v>
      </c>
      <c r="AC13" s="9" t="n">
        <v>7</v>
      </c>
      <c r="AD13" s="9" t="n">
        <v>0</v>
      </c>
      <c r="AE13" s="9" t="n">
        <v>0</v>
      </c>
      <c r="AF13" s="9" t="n">
        <v>0</v>
      </c>
      <c r="AG13" s="9" t="n">
        <v>8</v>
      </c>
      <c r="AH13" s="9" t="n">
        <v>8</v>
      </c>
      <c r="AI13" s="9" t="n">
        <v>8</v>
      </c>
      <c r="AJ13" s="9" t="n">
        <v>8</v>
      </c>
      <c r="AK13" s="9" t="n"/>
      <c r="AL13" s="9" t="n"/>
      <c r="AM13" s="9">
        <f>COUNT(IF(SUM(H12)&gt;0,1,"FALSE"),IF(SUM(I12)&gt;0,1,"FALSE"),IF(SUM(J12)&gt;0,1,"FALSE"),IF(SUM(K12)&gt;0,1,"FALSE"),IF(SUM(L12)&gt;0,1,"FALSE"),IF(SUM(M12)&gt;0,1,"FALSE"),IF(SUM(N12)&gt;0,1,"FALSE"),IF(SUM(O12)&gt;0,1,"FALSE"),IF(SUM(P12)&gt;0,1,"FALSE"),IF(SUM(Q12)&gt;0,1,"FALSE"),IF(SUM(R12)&gt;0,1,"FALSE"),IF(SUM(S12)&gt;0,1,"FALSE"),IF(SUM(T12)&gt;0,1,"FALSE"),IF(SUM(U12)&gt;0,1,"FALSE"),IF(SUM(V12)&gt;0,1,"FALSE"),IF(SUM(W12)&gt;0,1,"FALSE"),IF(SUM(X12)&gt;0,1,"FALSE"),IF(SUM(Y12)&gt;0,1,"FALSE"),IF(SUM(Z12)&gt;0,1,"FALSE"),IF(SUM(AA12)&gt;0,1,"FALSE"),IF(SUM(AB12)&gt;0,1,"FALSE"),IF(SUM(AC12)&gt;0,1,"FALSE"),IF(SUM(AD12)&gt;0,1,"FALSE"),IF(SUM(AE12)&gt;0,1,"FALSE"),IF(SUM(AF12)&gt;0,1,"FALSE"),IF(SUM(AG12)&gt;0,1,"FALSE"),IF(SUM(AH12)&gt;0,1,"FALSE"),IF(SUM(AI12)&gt;0,1,"FALSE"),IF(SUM(AJ12)&gt;0,1,"FALSE"))</f>
        <v/>
      </c>
      <c r="AN13" s="9" t="n"/>
      <c r="AO13" s="9">
        <f>MAX(AO12:AO12)</f>
        <v/>
      </c>
      <c r="AP13" s="9">
        <f>MAX(AP12:AP12)</f>
        <v/>
      </c>
      <c r="AQ13" s="9">
        <f>MAX(AQ12:AQ12)</f>
        <v/>
      </c>
      <c r="AR13" s="9">
        <f>MAX(AR12:AR12)</f>
        <v/>
      </c>
      <c r="AS13" s="9">
        <f>SUM(AS12:AS12)</f>
        <v/>
      </c>
      <c r="AT13" s="9">
        <f>SUM(AT12:AT12)</f>
        <v/>
      </c>
      <c r="AU13" s="9">
        <f>SUM(AU12:AU12)</f>
        <v/>
      </c>
      <c r="AV13" s="9">
        <f>SUM(AV12:AV12)</f>
        <v/>
      </c>
      <c r="AW13" s="9">
        <f>SUM(AW12:AW12)</f>
        <v/>
      </c>
    </row>
    <row r="14">
      <c r="A14" t="n">
        <v>8</v>
      </c>
      <c r="B14" t="inlineStr">
        <is>
          <t>Стрельникова Мария Сергеевна</t>
        </is>
      </c>
      <c r="C14" t="inlineStr">
        <is>
          <t>Бухгалтерия</t>
        </is>
      </c>
      <c r="D14" t="inlineStr">
        <is>
          <t>Ведущий бухгалтер</t>
        </is>
      </c>
      <c r="E14" t="inlineStr">
        <is>
          <t>Офис</t>
        </is>
      </c>
      <c r="F14" t="inlineStr">
        <is>
          <t>День</t>
        </is>
      </c>
      <c r="H14" t="n">
        <v>8</v>
      </c>
      <c r="I14" t="n">
        <v>8</v>
      </c>
      <c r="J14" t="inlineStr">
        <is>
          <t>В</t>
        </is>
      </c>
      <c r="K14" t="inlineStr">
        <is>
          <t>В</t>
        </is>
      </c>
      <c r="L14" t="n">
        <v>8</v>
      </c>
      <c r="M14" t="n">
        <v>8</v>
      </c>
      <c r="N14" t="n">
        <v>8</v>
      </c>
      <c r="O14" t="n">
        <v>8</v>
      </c>
      <c r="P14" t="n">
        <v>8</v>
      </c>
      <c r="Q14" t="inlineStr">
        <is>
          <t>В</t>
        </is>
      </c>
      <c r="R14" t="inlineStr">
        <is>
          <t>В</t>
        </is>
      </c>
      <c r="S14" t="n">
        <v>8</v>
      </c>
      <c r="T14" t="n">
        <v>8</v>
      </c>
      <c r="U14" t="n">
        <v>8</v>
      </c>
      <c r="V14" t="n">
        <v>8</v>
      </c>
      <c r="W14" t="n">
        <v>8</v>
      </c>
      <c r="X14" t="inlineStr">
        <is>
          <t>В</t>
        </is>
      </c>
      <c r="Y14" t="inlineStr">
        <is>
          <t>В</t>
        </is>
      </c>
      <c r="Z14" t="n">
        <v>8</v>
      </c>
      <c r="AA14" t="n">
        <v>8</v>
      </c>
      <c r="AB14" t="n">
        <v>8</v>
      </c>
      <c r="AC14" t="n">
        <v>7</v>
      </c>
      <c r="AD14" t="inlineStr">
        <is>
          <t>В</t>
        </is>
      </c>
      <c r="AE14" t="inlineStr">
        <is>
          <t>В</t>
        </is>
      </c>
      <c r="AF14" t="inlineStr">
        <is>
          <t>В</t>
        </is>
      </c>
      <c r="AG14" t="n">
        <v>8</v>
      </c>
      <c r="AH14" t="n">
        <v>8</v>
      </c>
      <c r="AI14" t="n">
        <v>8</v>
      </c>
      <c r="AJ14" t="n">
        <v>8</v>
      </c>
      <c r="AM14" s="9">
        <f>COUNT(H14:AL14)</f>
        <v/>
      </c>
      <c r="AO14" s="9">
        <f>COUNTIF(H14:AL14,"О")</f>
        <v/>
      </c>
      <c r="AP14" s="9">
        <f>COUNTIF(H14:AL14,"От")</f>
        <v/>
      </c>
      <c r="AQ14" s="9">
        <f>COUNTIF(H14:AL14,"Б")</f>
        <v/>
      </c>
      <c r="AR14" s="9">
        <f>COUNTIF(H14:AL14,"Н")</f>
        <v/>
      </c>
      <c r="AT14" s="9">
        <f>SUM(H14:AL14)</f>
        <v/>
      </c>
      <c r="AV14" s="9">
        <f>SUM(J14,K14,Q14,R14,X14,Y14,AD14,AE14,AF14)</f>
        <v/>
      </c>
    </row>
    <row r="15">
      <c r="A15" s="9" t="n">
        <v>9</v>
      </c>
      <c r="B15" s="9" t="inlineStr">
        <is>
          <t>Стрельникова Мария Сергеевна</t>
        </is>
      </c>
      <c r="C15" s="9" t="inlineStr">
        <is>
          <t>Бухгалтерия</t>
        </is>
      </c>
      <c r="D15" s="9" t="inlineStr">
        <is>
          <t>Ведущий бухгалтер</t>
        </is>
      </c>
      <c r="E15" s="9" t="inlineStr">
        <is>
          <t>ИТОГО:</t>
        </is>
      </c>
      <c r="F15" s="9" t="n"/>
      <c r="G15" s="9" t="n"/>
      <c r="H15" s="9" t="n">
        <v>8</v>
      </c>
      <c r="I15" s="9" t="n">
        <v>8</v>
      </c>
      <c r="J15" s="9" t="n">
        <v>0</v>
      </c>
      <c r="K15" s="9" t="n">
        <v>0</v>
      </c>
      <c r="L15" s="9" t="n">
        <v>8</v>
      </c>
      <c r="M15" s="9" t="n">
        <v>8</v>
      </c>
      <c r="N15" s="9" t="n">
        <v>8</v>
      </c>
      <c r="O15" s="9" t="n">
        <v>8</v>
      </c>
      <c r="P15" s="9" t="n">
        <v>8</v>
      </c>
      <c r="Q15" s="9" t="n">
        <v>0</v>
      </c>
      <c r="R15" s="9" t="n">
        <v>0</v>
      </c>
      <c r="S15" s="9" t="n">
        <v>8</v>
      </c>
      <c r="T15" s="9" t="n">
        <v>8</v>
      </c>
      <c r="U15" s="9" t="n">
        <v>8</v>
      </c>
      <c r="V15" s="9" t="n">
        <v>8</v>
      </c>
      <c r="W15" s="9" t="n">
        <v>8</v>
      </c>
      <c r="X15" s="9" t="n">
        <v>0</v>
      </c>
      <c r="Y15" s="9" t="n">
        <v>0</v>
      </c>
      <c r="Z15" s="9" t="n">
        <v>8</v>
      </c>
      <c r="AA15" s="9" t="n">
        <v>8</v>
      </c>
      <c r="AB15" s="9" t="n">
        <v>8</v>
      </c>
      <c r="AC15" s="9" t="n">
        <v>7</v>
      </c>
      <c r="AD15" s="9" t="n">
        <v>0</v>
      </c>
      <c r="AE15" s="9" t="n">
        <v>0</v>
      </c>
      <c r="AF15" s="9" t="n">
        <v>0</v>
      </c>
      <c r="AG15" s="9" t="n">
        <v>8</v>
      </c>
      <c r="AH15" s="9" t="n">
        <v>8</v>
      </c>
      <c r="AI15" s="9" t="n">
        <v>8</v>
      </c>
      <c r="AJ15" s="9" t="n">
        <v>8</v>
      </c>
      <c r="AK15" s="9" t="n"/>
      <c r="AL15" s="9" t="n"/>
      <c r="AM15" s="9">
        <f>COUNT(IF(SUM(H14)&gt;0,1,"FALSE"),IF(SUM(I14)&gt;0,1,"FALSE"),IF(SUM(J14)&gt;0,1,"FALSE"),IF(SUM(K14)&gt;0,1,"FALSE"),IF(SUM(L14)&gt;0,1,"FALSE"),IF(SUM(M14)&gt;0,1,"FALSE"),IF(SUM(N14)&gt;0,1,"FALSE"),IF(SUM(O14)&gt;0,1,"FALSE"),IF(SUM(P14)&gt;0,1,"FALSE"),IF(SUM(Q14)&gt;0,1,"FALSE"),IF(SUM(R14)&gt;0,1,"FALSE"),IF(SUM(S14)&gt;0,1,"FALSE"),IF(SUM(T14)&gt;0,1,"FALSE"),IF(SUM(U14)&gt;0,1,"FALSE"),IF(SUM(V14)&gt;0,1,"FALSE"),IF(SUM(W14)&gt;0,1,"FALSE"),IF(SUM(X14)&gt;0,1,"FALSE"),IF(SUM(Y14)&gt;0,1,"FALSE"),IF(SUM(Z14)&gt;0,1,"FALSE"),IF(SUM(AA14)&gt;0,1,"FALSE"),IF(SUM(AB14)&gt;0,1,"FALSE"),IF(SUM(AC14)&gt;0,1,"FALSE"),IF(SUM(AD14)&gt;0,1,"FALSE"),IF(SUM(AE14)&gt;0,1,"FALSE"),IF(SUM(AF14)&gt;0,1,"FALSE"),IF(SUM(AG14)&gt;0,1,"FALSE"),IF(SUM(AH14)&gt;0,1,"FALSE"),IF(SUM(AI14)&gt;0,1,"FALSE"),IF(SUM(AJ14)&gt;0,1,"FALSE"))</f>
        <v/>
      </c>
      <c r="AN15" s="9" t="n"/>
      <c r="AO15" s="9">
        <f>MAX(AO14:AO14)</f>
        <v/>
      </c>
      <c r="AP15" s="9">
        <f>MAX(AP14:AP14)</f>
        <v/>
      </c>
      <c r="AQ15" s="9">
        <f>MAX(AQ14:AQ14)</f>
        <v/>
      </c>
      <c r="AR15" s="9">
        <f>MAX(AR14:AR14)</f>
        <v/>
      </c>
      <c r="AS15" s="9">
        <f>SUM(AS14:AS14)</f>
        <v/>
      </c>
      <c r="AT15" s="9">
        <f>SUM(AT14:AT14)</f>
        <v/>
      </c>
      <c r="AU15" s="9">
        <f>SUM(AU14:AU14)</f>
        <v/>
      </c>
      <c r="AV15" s="9">
        <f>SUM(AV14:AV14)</f>
        <v/>
      </c>
      <c r="AW15" s="9">
        <f>SUM(AW14:AW14)</f>
        <v/>
      </c>
    </row>
    <row r="16" ht="15.5" customHeight="1" s="1">
      <c r="A16" t="n">
        <v>10</v>
      </c>
      <c r="B16" t="inlineStr">
        <is>
          <t>Чугайнова Евгения Николаевна</t>
        </is>
      </c>
      <c r="C16" t="inlineStr">
        <is>
          <t>Бухгалтерия</t>
        </is>
      </c>
      <c r="D16" t="inlineStr">
        <is>
          <t>Главный бухгалтер</t>
        </is>
      </c>
      <c r="E16" t="inlineStr">
        <is>
          <t>Офис</t>
        </is>
      </c>
      <c r="F16" t="inlineStr">
        <is>
          <t>День</t>
        </is>
      </c>
      <c r="H16" t="n">
        <v>8</v>
      </c>
      <c r="I16" t="n">
        <v>8</v>
      </c>
      <c r="J16" t="inlineStr">
        <is>
          <t>В</t>
        </is>
      </c>
      <c r="K16" t="inlineStr">
        <is>
          <t>В</t>
        </is>
      </c>
      <c r="L16" t="n">
        <v>8</v>
      </c>
      <c r="M16" t="n">
        <v>8</v>
      </c>
      <c r="N16" t="n">
        <v>8</v>
      </c>
      <c r="O16" t="n">
        <v>8</v>
      </c>
      <c r="P16" t="n">
        <v>8</v>
      </c>
      <c r="Q16" t="inlineStr">
        <is>
          <t>В</t>
        </is>
      </c>
      <c r="R16" t="inlineStr">
        <is>
          <t>В</t>
        </is>
      </c>
      <c r="S16" t="n">
        <v>8</v>
      </c>
      <c r="T16" t="n">
        <v>8</v>
      </c>
      <c r="U16" t="n">
        <v>8</v>
      </c>
      <c r="V16" t="n">
        <v>8</v>
      </c>
      <c r="W16" t="n">
        <v>8</v>
      </c>
      <c r="X16" t="inlineStr">
        <is>
          <t>В</t>
        </is>
      </c>
      <c r="Y16" t="inlineStr">
        <is>
          <t>В</t>
        </is>
      </c>
      <c r="Z16" s="11" t="inlineStr">
        <is>
          <t>О</t>
        </is>
      </c>
      <c r="AA16" s="11" t="inlineStr">
        <is>
          <t>О</t>
        </is>
      </c>
      <c r="AB16" s="11" t="inlineStr">
        <is>
          <t>О</t>
        </is>
      </c>
      <c r="AC16" s="11" t="inlineStr">
        <is>
          <t>О</t>
        </is>
      </c>
      <c r="AD16" s="11" t="inlineStr">
        <is>
          <t>О</t>
        </is>
      </c>
      <c r="AE16" s="11" t="inlineStr">
        <is>
          <t>О</t>
        </is>
      </c>
      <c r="AF16" s="11" t="inlineStr">
        <is>
          <t>О</t>
        </is>
      </c>
      <c r="AG16" s="11" t="inlineStr">
        <is>
          <t>О</t>
        </is>
      </c>
      <c r="AH16" s="11" t="inlineStr">
        <is>
          <t>О</t>
        </is>
      </c>
      <c r="AI16" t="n">
        <v>8</v>
      </c>
      <c r="AJ16" t="n">
        <v>8</v>
      </c>
      <c r="AM16" s="9">
        <f>COUNT(H16:AL16)</f>
        <v/>
      </c>
      <c r="AO16" s="9">
        <f>COUNTIF(H16:AL16,"О")</f>
        <v/>
      </c>
      <c r="AP16" s="9">
        <f>COUNTIF(H16:AL16,"От")</f>
        <v/>
      </c>
      <c r="AQ16" s="9">
        <f>COUNTIF(H16:AL16,"Б")</f>
        <v/>
      </c>
      <c r="AR16" s="9">
        <f>COUNTIF(H16:AL16,"Н")</f>
        <v/>
      </c>
      <c r="AT16" s="9">
        <f>SUM(H16:AL16)</f>
        <v/>
      </c>
      <c r="AV16" s="9">
        <f>SUM(J16,K16,Q16,R16,X16,Y16,AD16,AE16,AF16)</f>
        <v/>
      </c>
    </row>
    <row r="17">
      <c r="A17" s="9" t="n">
        <v>11</v>
      </c>
      <c r="B17" s="9" t="inlineStr">
        <is>
          <t>Чугайнова Евгения Николаевна</t>
        </is>
      </c>
      <c r="C17" s="9" t="inlineStr">
        <is>
          <t>Бухгалтерия</t>
        </is>
      </c>
      <c r="D17" s="9" t="inlineStr">
        <is>
          <t>Главный бухгалтер</t>
        </is>
      </c>
      <c r="E17" s="9" t="inlineStr">
        <is>
          <t>ИТОГО:</t>
        </is>
      </c>
      <c r="F17" s="9" t="n"/>
      <c r="G17" s="9" t="n"/>
      <c r="H17" s="9" t="n">
        <v>8</v>
      </c>
      <c r="I17" s="9" t="n">
        <v>8</v>
      </c>
      <c r="J17" s="9" t="n">
        <v>0</v>
      </c>
      <c r="K17" s="9" t="n">
        <v>0</v>
      </c>
      <c r="L17" s="9" t="n">
        <v>8</v>
      </c>
      <c r="M17" s="9" t="n">
        <v>8</v>
      </c>
      <c r="N17" s="9" t="n">
        <v>8</v>
      </c>
      <c r="O17" s="9" t="n">
        <v>8</v>
      </c>
      <c r="P17" s="9" t="n">
        <v>8</v>
      </c>
      <c r="Q17" s="9" t="n">
        <v>0</v>
      </c>
      <c r="R17" s="9" t="n">
        <v>0</v>
      </c>
      <c r="S17" s="9" t="n">
        <v>8</v>
      </c>
      <c r="T17" s="9" t="n">
        <v>8</v>
      </c>
      <c r="U17" s="9" t="n">
        <v>8</v>
      </c>
      <c r="V17" s="9" t="n">
        <v>8</v>
      </c>
      <c r="W17" s="9" t="n">
        <v>8</v>
      </c>
      <c r="X17" s="9" t="n">
        <v>0</v>
      </c>
      <c r="Y17" s="9" t="n">
        <v>0</v>
      </c>
      <c r="Z17" s="9" t="n">
        <v>0</v>
      </c>
      <c r="AA17" s="9" t="n">
        <v>0</v>
      </c>
      <c r="AB17" s="9" t="n">
        <v>0</v>
      </c>
      <c r="AC17" s="9" t="n">
        <v>0</v>
      </c>
      <c r="AD17" s="9" t="n">
        <v>0</v>
      </c>
      <c r="AE17" s="9" t="n">
        <v>0</v>
      </c>
      <c r="AF17" s="9" t="n">
        <v>0</v>
      </c>
      <c r="AG17" s="9" t="n">
        <v>0</v>
      </c>
      <c r="AH17" s="9" t="n">
        <v>0</v>
      </c>
      <c r="AI17" s="9" t="n">
        <v>8</v>
      </c>
      <c r="AJ17" s="9" t="n">
        <v>8</v>
      </c>
      <c r="AK17" s="9" t="n"/>
      <c r="AL17" s="9" t="n"/>
      <c r="AM17" s="9">
        <f>COUNT(IF(SUM(H16)&gt;0,1,"FALSE"),IF(SUM(I16)&gt;0,1,"FALSE"),IF(SUM(J16)&gt;0,1,"FALSE"),IF(SUM(K16)&gt;0,1,"FALSE"),IF(SUM(L16)&gt;0,1,"FALSE"),IF(SUM(M16)&gt;0,1,"FALSE"),IF(SUM(N16)&gt;0,1,"FALSE"),IF(SUM(O16)&gt;0,1,"FALSE"),IF(SUM(P16)&gt;0,1,"FALSE"),IF(SUM(Q16)&gt;0,1,"FALSE"),IF(SUM(R16)&gt;0,1,"FALSE"),IF(SUM(S16)&gt;0,1,"FALSE"),IF(SUM(T16)&gt;0,1,"FALSE"),IF(SUM(U16)&gt;0,1,"FALSE"),IF(SUM(V16)&gt;0,1,"FALSE"),IF(SUM(W16)&gt;0,1,"FALSE"),IF(SUM(X16)&gt;0,1,"FALSE"),IF(SUM(Y16)&gt;0,1,"FALSE"),IF(SUM(Z16)&gt;0,1,"FALSE"),IF(SUM(AA16)&gt;0,1,"FALSE"),IF(SUM(AB16)&gt;0,1,"FALSE"),IF(SUM(AC16)&gt;0,1,"FALSE"),IF(SUM(AD16)&gt;0,1,"FALSE"),IF(SUM(AE16)&gt;0,1,"FALSE"),IF(SUM(AF16)&gt;0,1,"FALSE"),IF(SUM(AG16)&gt;0,1,"FALSE"),IF(SUM(AH16)&gt;0,1,"FALSE"),IF(SUM(AI16)&gt;0,1,"FALSE"),IF(SUM(AJ16)&gt;0,1,"FALSE"))</f>
        <v/>
      </c>
      <c r="AN17" s="9" t="n"/>
      <c r="AO17" s="9">
        <f>MAX(AO16:AO16)</f>
        <v/>
      </c>
      <c r="AP17" s="9">
        <f>MAX(AP16:AP16)</f>
        <v/>
      </c>
      <c r="AQ17" s="9">
        <f>MAX(AQ16:AQ16)</f>
        <v/>
      </c>
      <c r="AR17" s="9">
        <f>MAX(AR16:AR16)</f>
        <v/>
      </c>
      <c r="AS17" s="9">
        <f>SUM(AS16:AS16)</f>
        <v/>
      </c>
      <c r="AT17" s="9">
        <f>SUM(AT16:AT16)</f>
        <v/>
      </c>
      <c r="AU17" s="9">
        <f>SUM(AU16:AU16)</f>
        <v/>
      </c>
      <c r="AV17" s="9">
        <f>SUM(AV16:AV16)</f>
        <v/>
      </c>
      <c r="AW17" s="9">
        <f>SUM(AW16:AW16)</f>
        <v/>
      </c>
    </row>
    <row r="18">
      <c r="A18" t="n">
        <v>12</v>
      </c>
      <c r="B18" t="inlineStr">
        <is>
          <t>Торовин Вадим Олегович</t>
        </is>
      </c>
      <c r="C18" t="inlineStr">
        <is>
          <t>Группа ФВФ, стационарные комплексы</t>
        </is>
      </c>
      <c r="D18" t="inlineStr">
        <is>
          <t>Ведущий инженер ФВФ</t>
        </is>
      </c>
      <c r="E18" t="inlineStr">
        <is>
          <t>Общехозяйственный</t>
        </is>
      </c>
      <c r="F18" t="inlineStr">
        <is>
          <t>День</t>
        </is>
      </c>
      <c r="H18" t="inlineStr">
        <is>
          <t>Б</t>
        </is>
      </c>
      <c r="I18" t="inlineStr">
        <is>
          <t>Б</t>
        </is>
      </c>
      <c r="J18" t="inlineStr">
        <is>
          <t>Б</t>
        </is>
      </c>
      <c r="K18" t="inlineStr">
        <is>
          <t>Б</t>
        </is>
      </c>
      <c r="L18" t="inlineStr">
        <is>
          <t>Б</t>
        </is>
      </c>
      <c r="M18" t="inlineStr">
        <is>
          <t>Б</t>
        </is>
      </c>
      <c r="N18" t="inlineStr">
        <is>
          <t>Б</t>
        </is>
      </c>
      <c r="O18" t="inlineStr">
        <is>
          <t>Б</t>
        </is>
      </c>
      <c r="P18" t="inlineStr">
        <is>
          <t>Б</t>
        </is>
      </c>
      <c r="Q18" t="inlineStr">
        <is>
          <t>Б</t>
        </is>
      </c>
      <c r="R18" t="inlineStr">
        <is>
          <t>Б</t>
        </is>
      </c>
      <c r="S18" t="inlineStr">
        <is>
          <t>Б</t>
        </is>
      </c>
      <c r="T18" t="inlineStr">
        <is>
          <t>Б</t>
        </is>
      </c>
      <c r="U18" t="inlineStr">
        <is>
          <t>Б</t>
        </is>
      </c>
      <c r="V18" t="inlineStr">
        <is>
          <t>Б</t>
        </is>
      </c>
      <c r="W18" t="inlineStr">
        <is>
          <t>Б</t>
        </is>
      </c>
      <c r="X18" t="inlineStr">
        <is>
          <t>Б</t>
        </is>
      </c>
      <c r="Y18" t="inlineStr">
        <is>
          <t>Б</t>
        </is>
      </c>
      <c r="Z18" t="inlineStr">
        <is>
          <t>Б</t>
        </is>
      </c>
      <c r="AA18" t="inlineStr">
        <is>
          <t>Б</t>
        </is>
      </c>
      <c r="AB18" t="inlineStr">
        <is>
          <t>Б</t>
        </is>
      </c>
      <c r="AC18" t="inlineStr">
        <is>
          <t>Б</t>
        </is>
      </c>
      <c r="AD18" t="inlineStr">
        <is>
          <t>Б</t>
        </is>
      </c>
      <c r="AE18" t="inlineStr">
        <is>
          <t>Б</t>
        </is>
      </c>
      <c r="AF18" t="inlineStr">
        <is>
          <t>Б</t>
        </is>
      </c>
      <c r="AG18" t="inlineStr">
        <is>
          <t>Б</t>
        </is>
      </c>
      <c r="AH18" t="inlineStr">
        <is>
          <t>Б</t>
        </is>
      </c>
      <c r="AI18" t="inlineStr">
        <is>
          <t>Б</t>
        </is>
      </c>
      <c r="AJ18" t="inlineStr">
        <is>
          <t>Б</t>
        </is>
      </c>
      <c r="AM18" s="9">
        <f>COUNT(H18:AL18)</f>
        <v/>
      </c>
      <c r="AO18" s="9">
        <f>COUNTIF(H18:AL18,"О")</f>
        <v/>
      </c>
      <c r="AP18" s="9">
        <f>COUNTIF(H18:AL18,"От")</f>
        <v/>
      </c>
      <c r="AQ18" s="9">
        <f>COUNTIF(H18:AL18,"Б")</f>
        <v/>
      </c>
      <c r="AR18" s="9">
        <f>COUNTIF(H18:AL18,"Н")</f>
        <v/>
      </c>
      <c r="AT18" s="9">
        <f>SUM(H18:AL18)</f>
        <v/>
      </c>
      <c r="AV18" s="9">
        <f>SUM(J18,K18,Q18,R18,X18,Y18,AD18,AE18,AF18)</f>
        <v/>
      </c>
    </row>
    <row r="19">
      <c r="A19" s="9" t="n">
        <v>13</v>
      </c>
      <c r="B19" s="9" t="inlineStr">
        <is>
          <t>Торовин Вадим Олегович</t>
        </is>
      </c>
      <c r="C19" s="9" t="inlineStr">
        <is>
          <t>Группа ФВФ, стационарные комплексы</t>
        </is>
      </c>
      <c r="D19" s="9" t="inlineStr">
        <is>
          <t>Ведущий инженер ФВФ</t>
        </is>
      </c>
      <c r="E19" s="9" t="inlineStr">
        <is>
          <t>ИТОГО:</t>
        </is>
      </c>
      <c r="F19" s="9" t="n"/>
      <c r="G19" s="9" t="n"/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  <c r="T19" s="9" t="n">
        <v>0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  <c r="AA19" s="9" t="n">
        <v>0</v>
      </c>
      <c r="AB19" s="9" t="n">
        <v>0</v>
      </c>
      <c r="AC19" s="9" t="n">
        <v>0</v>
      </c>
      <c r="AD19" s="9" t="n">
        <v>0</v>
      </c>
      <c r="AE19" s="9" t="n">
        <v>0</v>
      </c>
      <c r="AF19" s="9" t="n">
        <v>0</v>
      </c>
      <c r="AG19" s="9" t="n">
        <v>0</v>
      </c>
      <c r="AH19" s="9" t="n">
        <v>0</v>
      </c>
      <c r="AI19" s="9" t="n">
        <v>0</v>
      </c>
      <c r="AJ19" s="9" t="n">
        <v>0</v>
      </c>
      <c r="AK19" s="9" t="n"/>
      <c r="AL19" s="9" t="n"/>
      <c r="AM19" s="9">
        <f>COUNT(IF(SUM(H18)&gt;0,1,"FALSE"),IF(SUM(I18)&gt;0,1,"FALSE"),IF(SUM(J18)&gt;0,1,"FALSE"),IF(SUM(K18)&gt;0,1,"FALSE"),IF(SUM(L18)&gt;0,1,"FALSE"),IF(SUM(M18)&gt;0,1,"FALSE"),IF(SUM(N18)&gt;0,1,"FALSE"),IF(SUM(O18)&gt;0,1,"FALSE"),IF(SUM(P18)&gt;0,1,"FALSE"),IF(SUM(Q18)&gt;0,1,"FALSE"),IF(SUM(R18)&gt;0,1,"FALSE"),IF(SUM(S18)&gt;0,1,"FALSE"),IF(SUM(T18)&gt;0,1,"FALSE"),IF(SUM(U18)&gt;0,1,"FALSE"),IF(SUM(V18)&gt;0,1,"FALSE"),IF(SUM(W18)&gt;0,1,"FALSE"),IF(SUM(X18)&gt;0,1,"FALSE"),IF(SUM(Y18)&gt;0,1,"FALSE"),IF(SUM(Z18)&gt;0,1,"FALSE"),IF(SUM(AA18)&gt;0,1,"FALSE"),IF(SUM(AB18)&gt;0,1,"FALSE"),IF(SUM(AC18)&gt;0,1,"FALSE"),IF(SUM(AD18)&gt;0,1,"FALSE"),IF(SUM(AE18)&gt;0,1,"FALSE"),IF(SUM(AF18)&gt;0,1,"FALSE"),IF(SUM(AG18)&gt;0,1,"FALSE"),IF(SUM(AH18)&gt;0,1,"FALSE"),IF(SUM(AI18)&gt;0,1,"FALSE"),IF(SUM(AJ18)&gt;0,1,"FALSE"))</f>
        <v/>
      </c>
      <c r="AN19" s="9" t="n"/>
      <c r="AO19" s="9">
        <f>MAX(AO18:AO18)</f>
        <v/>
      </c>
      <c r="AP19" s="9">
        <f>MAX(AP18:AP18)</f>
        <v/>
      </c>
      <c r="AQ19" s="9">
        <f>MAX(AQ18:AQ18)</f>
        <v/>
      </c>
      <c r="AR19" s="9">
        <f>MAX(AR18:AR18)</f>
        <v/>
      </c>
      <c r="AS19" s="9">
        <f>SUM(AS18:AS18)</f>
        <v/>
      </c>
      <c r="AT19" s="9">
        <f>SUM(AT18:AT18)</f>
        <v/>
      </c>
      <c r="AU19" s="9">
        <f>SUM(AU18:AU18)</f>
        <v/>
      </c>
      <c r="AV19" s="9">
        <f>SUM(AV18:AV18)</f>
        <v/>
      </c>
      <c r="AW19" s="9">
        <f>SUM(AW18:AW18)</f>
        <v/>
      </c>
    </row>
    <row r="20">
      <c r="A20" t="n">
        <v>14</v>
      </c>
      <c r="B20" t="inlineStr">
        <is>
          <t>Гардер Артур Альбертович</t>
        </is>
      </c>
      <c r="C20" t="inlineStr">
        <is>
          <t>Группа конструирования, сборки, отладки ИТС комплексов</t>
        </is>
      </c>
      <c r="D20" t="inlineStr">
        <is>
          <t>Ведущий инженер-конструктор</t>
        </is>
      </c>
      <c r="E20" t="inlineStr">
        <is>
          <t>Общехозяйственный</t>
        </is>
      </c>
      <c r="F20" t="inlineStr">
        <is>
          <t>День</t>
        </is>
      </c>
      <c r="H20" t="n">
        <v>8</v>
      </c>
      <c r="I20" t="n">
        <v>8</v>
      </c>
      <c r="J20" t="inlineStr">
        <is>
          <t>В</t>
        </is>
      </c>
      <c r="K20" t="inlineStr">
        <is>
          <t>В</t>
        </is>
      </c>
      <c r="L20" t="n">
        <v>8</v>
      </c>
      <c r="M20" t="n">
        <v>8</v>
      </c>
      <c r="N20" t="n">
        <v>8</v>
      </c>
      <c r="O20" t="n">
        <v>8</v>
      </c>
      <c r="P20" t="n">
        <v>8</v>
      </c>
      <c r="Q20" t="inlineStr">
        <is>
          <t>В</t>
        </is>
      </c>
      <c r="R20" t="inlineStr">
        <is>
          <t>В</t>
        </is>
      </c>
      <c r="S20" t="n">
        <v>8</v>
      </c>
      <c r="T20" t="n">
        <v>8</v>
      </c>
      <c r="U20" t="n">
        <v>8</v>
      </c>
      <c r="V20" t="n">
        <v>8</v>
      </c>
      <c r="W20" t="n">
        <v>8</v>
      </c>
      <c r="X20" t="inlineStr">
        <is>
          <t>В</t>
        </is>
      </c>
      <c r="Y20" t="inlineStr">
        <is>
          <t>В</t>
        </is>
      </c>
      <c r="Z20" t="n">
        <v>8</v>
      </c>
      <c r="AA20" t="n">
        <v>8</v>
      </c>
      <c r="AB20" t="n">
        <v>8</v>
      </c>
      <c r="AC20" t="n">
        <v>7</v>
      </c>
      <c r="AD20" t="inlineStr">
        <is>
          <t>В</t>
        </is>
      </c>
      <c r="AE20" t="inlineStr">
        <is>
          <t>В</t>
        </is>
      </c>
      <c r="AF20" t="inlineStr">
        <is>
          <t>В</t>
        </is>
      </c>
      <c r="AG20" t="n">
        <v>8</v>
      </c>
      <c r="AH20" t="n">
        <v>8</v>
      </c>
      <c r="AI20" t="n">
        <v>8</v>
      </c>
      <c r="AJ20" t="n">
        <v>8</v>
      </c>
      <c r="AM20" s="9">
        <f>COUNT(H20:AL20)</f>
        <v/>
      </c>
      <c r="AO20" s="9">
        <f>COUNTIF(H20:AL20,"О")</f>
        <v/>
      </c>
      <c r="AP20" s="9">
        <f>COUNTIF(H20:AL20,"От")</f>
        <v/>
      </c>
      <c r="AQ20" s="9">
        <f>COUNTIF(H20:AL20,"Б")</f>
        <v/>
      </c>
      <c r="AR20" s="9">
        <f>COUNTIF(H20:AL20,"Н")</f>
        <v/>
      </c>
      <c r="AT20" s="9">
        <f>SUM(H20:AL20)</f>
        <v/>
      </c>
      <c r="AV20" s="9">
        <f>SUM(J20,K20,Q20,R20,X20,Y20,AD20,AE20,AF20)</f>
        <v/>
      </c>
    </row>
    <row r="21">
      <c r="A21" s="9" t="n">
        <v>15</v>
      </c>
      <c r="B21" s="9" t="inlineStr">
        <is>
          <t>Гардер Артур Альбертович</t>
        </is>
      </c>
      <c r="C21" s="9" t="inlineStr">
        <is>
          <t>Группа конструирования, сборки, отладки ИТС комплексов</t>
        </is>
      </c>
      <c r="D21" s="9" t="inlineStr">
        <is>
          <t>Ведущий инженер-конструктор</t>
        </is>
      </c>
      <c r="E21" s="9" t="inlineStr">
        <is>
          <t>ИТОГО:</t>
        </is>
      </c>
      <c r="F21" s="9" t="n"/>
      <c r="G21" s="9" t="n"/>
      <c r="H21" s="9" t="n">
        <v>8</v>
      </c>
      <c r="I21" s="9" t="n">
        <v>8</v>
      </c>
      <c r="J21" s="9" t="n">
        <v>0</v>
      </c>
      <c r="K21" s="9" t="n">
        <v>0</v>
      </c>
      <c r="L21" s="9" t="n">
        <v>8</v>
      </c>
      <c r="M21" s="9" t="n">
        <v>8</v>
      </c>
      <c r="N21" s="9" t="n">
        <v>8</v>
      </c>
      <c r="O21" s="9" t="n">
        <v>8</v>
      </c>
      <c r="P21" s="9" t="n">
        <v>8</v>
      </c>
      <c r="Q21" s="9" t="n">
        <v>0</v>
      </c>
      <c r="R21" s="9" t="n">
        <v>0</v>
      </c>
      <c r="S21" s="9" t="n">
        <v>8</v>
      </c>
      <c r="T21" s="9" t="n">
        <v>8</v>
      </c>
      <c r="U21" s="9" t="n">
        <v>8</v>
      </c>
      <c r="V21" s="9" t="n">
        <v>8</v>
      </c>
      <c r="W21" s="9" t="n">
        <v>8</v>
      </c>
      <c r="X21" s="9" t="n">
        <v>0</v>
      </c>
      <c r="Y21" s="9" t="n">
        <v>0</v>
      </c>
      <c r="Z21" s="9" t="n">
        <v>8</v>
      </c>
      <c r="AA21" s="9" t="n">
        <v>8</v>
      </c>
      <c r="AB21" s="9" t="n">
        <v>8</v>
      </c>
      <c r="AC21" s="9" t="n">
        <v>7</v>
      </c>
      <c r="AD21" s="9" t="n">
        <v>0</v>
      </c>
      <c r="AE21" s="9" t="n">
        <v>0</v>
      </c>
      <c r="AF21" s="9" t="n">
        <v>0</v>
      </c>
      <c r="AG21" s="9" t="n">
        <v>8</v>
      </c>
      <c r="AH21" s="9" t="n">
        <v>8</v>
      </c>
      <c r="AI21" s="9" t="n">
        <v>8</v>
      </c>
      <c r="AJ21" s="9" t="n">
        <v>8</v>
      </c>
      <c r="AK21" s="9" t="n"/>
      <c r="AL21" s="9" t="n"/>
      <c r="AM21" s="9">
        <f>COUNT(IF(SUM(H20)&gt;0,1,"FALSE"),IF(SUM(I20)&gt;0,1,"FALSE"),IF(SUM(J20)&gt;0,1,"FALSE"),IF(SUM(K20)&gt;0,1,"FALSE"),IF(SUM(L20)&gt;0,1,"FALSE"),IF(SUM(M20)&gt;0,1,"FALSE"),IF(SUM(N20)&gt;0,1,"FALSE"),IF(SUM(O20)&gt;0,1,"FALSE"),IF(SUM(P20)&gt;0,1,"FALSE"),IF(SUM(Q20)&gt;0,1,"FALSE"),IF(SUM(R20)&gt;0,1,"FALSE"),IF(SUM(S20)&gt;0,1,"FALSE"),IF(SUM(T20)&gt;0,1,"FALSE"),IF(SUM(U20)&gt;0,1,"FALSE"),IF(SUM(V20)&gt;0,1,"FALSE"),IF(SUM(W20)&gt;0,1,"FALSE"),IF(SUM(X20)&gt;0,1,"FALSE"),IF(SUM(Y20)&gt;0,1,"FALSE"),IF(SUM(Z20)&gt;0,1,"FALSE"),IF(SUM(AA20)&gt;0,1,"FALSE"),IF(SUM(AB20)&gt;0,1,"FALSE"),IF(SUM(AC20)&gt;0,1,"FALSE"),IF(SUM(AD20)&gt;0,1,"FALSE"),IF(SUM(AE20)&gt;0,1,"FALSE"),IF(SUM(AF20)&gt;0,1,"FALSE"),IF(SUM(AG20)&gt;0,1,"FALSE"),IF(SUM(AH20)&gt;0,1,"FALSE"),IF(SUM(AI20)&gt;0,1,"FALSE"),IF(SUM(AJ20)&gt;0,1,"FALSE"))</f>
        <v/>
      </c>
      <c r="AN21" s="9" t="n"/>
      <c r="AO21" s="9">
        <f>MAX(AO20:AO20)</f>
        <v/>
      </c>
      <c r="AP21" s="9">
        <f>MAX(AP20:AP20)</f>
        <v/>
      </c>
      <c r="AQ21" s="9">
        <f>MAX(AQ20:AQ20)</f>
        <v/>
      </c>
      <c r="AR21" s="9">
        <f>MAX(AR20:AR20)</f>
        <v/>
      </c>
      <c r="AS21" s="9">
        <f>SUM(AS20:AS20)</f>
        <v/>
      </c>
      <c r="AT21" s="9">
        <f>SUM(AT20:AT20)</f>
        <v/>
      </c>
      <c r="AU21" s="9">
        <f>SUM(AU20:AU20)</f>
        <v/>
      </c>
      <c r="AV21" s="9">
        <f>SUM(AV20:AV20)</f>
        <v/>
      </c>
      <c r="AW21" s="9">
        <f>SUM(AW20:AW20)</f>
        <v/>
      </c>
    </row>
    <row r="22">
      <c r="A22" t="n">
        <v>16</v>
      </c>
      <c r="B22" t="inlineStr">
        <is>
          <t>Казанцев Игорь Валерьевич</t>
        </is>
      </c>
      <c r="C22" t="inlineStr">
        <is>
          <t>Группа конструирования, сборки, отладки ИТС комплексов</t>
        </is>
      </c>
      <c r="D22" t="inlineStr">
        <is>
          <t>Руководитель группы</t>
        </is>
      </c>
      <c r="E22" t="inlineStr">
        <is>
          <t>Общехозяйственный</t>
        </is>
      </c>
      <c r="F22" t="inlineStr">
        <is>
          <t>День</t>
        </is>
      </c>
      <c r="H22" t="n">
        <v>8</v>
      </c>
      <c r="I22" t="n">
        <v>8</v>
      </c>
      <c r="J22" t="inlineStr">
        <is>
          <t>В</t>
        </is>
      </c>
      <c r="K22" t="inlineStr">
        <is>
          <t>В</t>
        </is>
      </c>
      <c r="L22" t="n">
        <v>8</v>
      </c>
      <c r="M22" t="n">
        <v>8</v>
      </c>
      <c r="N22" t="n">
        <v>8</v>
      </c>
      <c r="O22" t="n">
        <v>8</v>
      </c>
      <c r="P22" t="n">
        <v>8</v>
      </c>
      <c r="Q22" t="inlineStr">
        <is>
          <t>В</t>
        </is>
      </c>
      <c r="R22" t="inlineStr">
        <is>
          <t>В</t>
        </is>
      </c>
      <c r="S22" t="n">
        <v>8</v>
      </c>
      <c r="T22" t="n">
        <v>8</v>
      </c>
      <c r="U22" t="n">
        <v>8</v>
      </c>
      <c r="V22" t="n">
        <v>8</v>
      </c>
      <c r="W22" t="n">
        <v>8</v>
      </c>
      <c r="X22" t="inlineStr">
        <is>
          <t>В</t>
        </is>
      </c>
      <c r="Y22" t="inlineStr">
        <is>
          <t>В</t>
        </is>
      </c>
      <c r="Z22" t="n">
        <v>8</v>
      </c>
      <c r="AA22" t="n">
        <v>8</v>
      </c>
      <c r="AB22" t="n">
        <v>8</v>
      </c>
      <c r="AC22" t="n">
        <v>7</v>
      </c>
      <c r="AD22" t="inlineStr">
        <is>
          <t>В</t>
        </is>
      </c>
      <c r="AE22" t="inlineStr">
        <is>
          <t>В</t>
        </is>
      </c>
      <c r="AF22" t="inlineStr">
        <is>
          <t>В</t>
        </is>
      </c>
      <c r="AG22" t="n">
        <v>8</v>
      </c>
      <c r="AH22" t="n">
        <v>8</v>
      </c>
      <c r="AI22" t="n">
        <v>8</v>
      </c>
      <c r="AJ22" t="n">
        <v>8</v>
      </c>
      <c r="AM22" s="9">
        <f>COUNT(H22:AL22)</f>
        <v/>
      </c>
      <c r="AO22" s="9">
        <f>COUNTIF(H22:AL22,"О")</f>
        <v/>
      </c>
      <c r="AP22" s="9">
        <f>COUNTIF(H22:AL22,"От")</f>
        <v/>
      </c>
      <c r="AQ22" s="9">
        <f>COUNTIF(H22:AL22,"Б")</f>
        <v/>
      </c>
      <c r="AR22" s="9">
        <f>COUNTIF(H22:AL22,"Н")</f>
        <v/>
      </c>
      <c r="AT22" s="9">
        <f>SUM(H22:AL22)</f>
        <v/>
      </c>
      <c r="AV22" s="9">
        <f>SUM(J22,K22,Q22,R22,X22,Y22,AD22,AE22,AF22)</f>
        <v/>
      </c>
    </row>
    <row r="23">
      <c r="A23" s="9" t="n">
        <v>17</v>
      </c>
      <c r="B23" s="9" t="inlineStr">
        <is>
          <t>Казанцев Игорь Валерьевич</t>
        </is>
      </c>
      <c r="C23" s="9" t="inlineStr">
        <is>
          <t>Группа конструирования, сборки, отладки ИТС комплексов</t>
        </is>
      </c>
      <c r="D23" s="9" t="inlineStr">
        <is>
          <t>Руководитель группы</t>
        </is>
      </c>
      <c r="E23" s="9" t="inlineStr">
        <is>
          <t>ИТОГО:</t>
        </is>
      </c>
      <c r="F23" s="9" t="n"/>
      <c r="G23" s="9" t="n"/>
      <c r="H23" s="9" t="n">
        <v>8</v>
      </c>
      <c r="I23" s="9" t="n">
        <v>8</v>
      </c>
      <c r="J23" s="9" t="n">
        <v>0</v>
      </c>
      <c r="K23" s="9" t="n">
        <v>0</v>
      </c>
      <c r="L23" s="9" t="n">
        <v>8</v>
      </c>
      <c r="M23" s="9" t="n">
        <v>8</v>
      </c>
      <c r="N23" s="9" t="n">
        <v>8</v>
      </c>
      <c r="O23" s="9" t="n">
        <v>8</v>
      </c>
      <c r="P23" s="9" t="n">
        <v>8</v>
      </c>
      <c r="Q23" s="9" t="n">
        <v>0</v>
      </c>
      <c r="R23" s="9" t="n">
        <v>0</v>
      </c>
      <c r="S23" s="9" t="n">
        <v>8</v>
      </c>
      <c r="T23" s="9" t="n">
        <v>8</v>
      </c>
      <c r="U23" s="9" t="n">
        <v>8</v>
      </c>
      <c r="V23" s="9" t="n">
        <v>8</v>
      </c>
      <c r="W23" s="9" t="n">
        <v>8</v>
      </c>
      <c r="X23" s="9" t="n">
        <v>0</v>
      </c>
      <c r="Y23" s="9" t="n">
        <v>0</v>
      </c>
      <c r="Z23" s="9" t="n">
        <v>8</v>
      </c>
      <c r="AA23" s="9" t="n">
        <v>8</v>
      </c>
      <c r="AB23" s="9" t="n">
        <v>8</v>
      </c>
      <c r="AC23" s="9" t="n">
        <v>7</v>
      </c>
      <c r="AD23" s="9" t="n">
        <v>0</v>
      </c>
      <c r="AE23" s="9" t="n">
        <v>0</v>
      </c>
      <c r="AF23" s="9" t="n">
        <v>0</v>
      </c>
      <c r="AG23" s="9" t="n">
        <v>8</v>
      </c>
      <c r="AH23" s="9" t="n">
        <v>8</v>
      </c>
      <c r="AI23" s="9" t="n">
        <v>8</v>
      </c>
      <c r="AJ23" s="9" t="n">
        <v>8</v>
      </c>
      <c r="AK23" s="9" t="n"/>
      <c r="AL23" s="9" t="n"/>
      <c r="AM23" s="9">
        <f>COUNT(IF(SUM(H22)&gt;0,1,"FALSE"),IF(SUM(I22)&gt;0,1,"FALSE"),IF(SUM(J22)&gt;0,1,"FALSE"),IF(SUM(K22)&gt;0,1,"FALSE"),IF(SUM(L22)&gt;0,1,"FALSE"),IF(SUM(M22)&gt;0,1,"FALSE"),IF(SUM(N22)&gt;0,1,"FALSE"),IF(SUM(O22)&gt;0,1,"FALSE"),IF(SUM(P22)&gt;0,1,"FALSE"),IF(SUM(Q22)&gt;0,1,"FALSE"),IF(SUM(R22)&gt;0,1,"FALSE"),IF(SUM(S22)&gt;0,1,"FALSE"),IF(SUM(T22)&gt;0,1,"FALSE"),IF(SUM(U22)&gt;0,1,"FALSE"),IF(SUM(V22)&gt;0,1,"FALSE"),IF(SUM(W22)&gt;0,1,"FALSE"),IF(SUM(X22)&gt;0,1,"FALSE"),IF(SUM(Y22)&gt;0,1,"FALSE"),IF(SUM(Z22)&gt;0,1,"FALSE"),IF(SUM(AA22)&gt;0,1,"FALSE"),IF(SUM(AB22)&gt;0,1,"FALSE"),IF(SUM(AC22)&gt;0,1,"FALSE"),IF(SUM(AD22)&gt;0,1,"FALSE"),IF(SUM(AE22)&gt;0,1,"FALSE"),IF(SUM(AF22)&gt;0,1,"FALSE"),IF(SUM(AG22)&gt;0,1,"FALSE"),IF(SUM(AH22)&gt;0,1,"FALSE"),IF(SUM(AI22)&gt;0,1,"FALSE"),IF(SUM(AJ22)&gt;0,1,"FALSE"))</f>
        <v/>
      </c>
      <c r="AN23" s="9" t="n"/>
      <c r="AO23" s="9">
        <f>MAX(AO22:AO22)</f>
        <v/>
      </c>
      <c r="AP23" s="9">
        <f>MAX(AP22:AP22)</f>
        <v/>
      </c>
      <c r="AQ23" s="9">
        <f>MAX(AQ22:AQ22)</f>
        <v/>
      </c>
      <c r="AR23" s="9">
        <f>MAX(AR22:AR22)</f>
        <v/>
      </c>
      <c r="AS23" s="9">
        <f>SUM(AS22:AS22)</f>
        <v/>
      </c>
      <c r="AT23" s="9">
        <f>SUM(AT22:AT22)</f>
        <v/>
      </c>
      <c r="AU23" s="9">
        <f>SUM(AU22:AU22)</f>
        <v/>
      </c>
      <c r="AV23" s="9">
        <f>SUM(AV22:AV22)</f>
        <v/>
      </c>
      <c r="AW23" s="9">
        <f>SUM(AW22:AW22)</f>
        <v/>
      </c>
    </row>
    <row r="24">
      <c r="A24" t="n">
        <v>18</v>
      </c>
      <c r="B24" t="inlineStr">
        <is>
          <t>Вакунов Владимир Викторович</t>
        </is>
      </c>
      <c r="C24" t="inlineStr">
        <is>
          <t>Группа обслуживания передвижных комплексов ФВФ</t>
        </is>
      </c>
      <c r="D24" t="inlineStr">
        <is>
          <t>Инженер по техническому обслуживанию комплексов ФВФ</t>
        </is>
      </c>
      <c r="E24" t="inlineStr">
        <is>
          <t>Общехозяйственный</t>
        </is>
      </c>
      <c r="F24" t="inlineStr">
        <is>
          <t>День</t>
        </is>
      </c>
      <c r="H24" t="n">
        <v>8</v>
      </c>
      <c r="I24" t="n">
        <v>8</v>
      </c>
      <c r="J24" t="inlineStr">
        <is>
          <t>В</t>
        </is>
      </c>
      <c r="K24" t="inlineStr">
        <is>
          <t>В</t>
        </is>
      </c>
      <c r="L24" t="n">
        <v>8</v>
      </c>
      <c r="M24" t="n">
        <v>8</v>
      </c>
      <c r="N24" t="n">
        <v>8</v>
      </c>
      <c r="O24" t="n">
        <v>8</v>
      </c>
      <c r="P24" t="n">
        <v>8</v>
      </c>
      <c r="Q24" t="inlineStr">
        <is>
          <t>В</t>
        </is>
      </c>
      <c r="R24" t="inlineStr">
        <is>
          <t>В</t>
        </is>
      </c>
      <c r="S24" t="n">
        <v>8</v>
      </c>
      <c r="T24" t="n">
        <v>8</v>
      </c>
      <c r="U24" t="n">
        <v>8</v>
      </c>
      <c r="V24" t="n">
        <v>8</v>
      </c>
      <c r="W24" t="n">
        <v>8</v>
      </c>
      <c r="X24" t="inlineStr">
        <is>
          <t>В</t>
        </is>
      </c>
      <c r="Y24" t="inlineStr">
        <is>
          <t>В</t>
        </is>
      </c>
      <c r="Z24" t="n">
        <v>8</v>
      </c>
      <c r="AA24" t="n">
        <v>8</v>
      </c>
      <c r="AB24" t="n">
        <v>8</v>
      </c>
      <c r="AC24" t="n">
        <v>7</v>
      </c>
      <c r="AD24" t="inlineStr">
        <is>
          <t>В</t>
        </is>
      </c>
      <c r="AE24" t="inlineStr">
        <is>
          <t>В</t>
        </is>
      </c>
      <c r="AF24" t="inlineStr">
        <is>
          <t>В</t>
        </is>
      </c>
      <c r="AG24" t="n">
        <v>8</v>
      </c>
      <c r="AH24" t="n">
        <v>8</v>
      </c>
      <c r="AI24" t="n">
        <v>8</v>
      </c>
      <c r="AJ24" t="n">
        <v>8</v>
      </c>
      <c r="AM24" s="9">
        <f>COUNT(H24:AL24)</f>
        <v/>
      </c>
      <c r="AO24" s="9">
        <f>COUNTIF(H24:AL24,"О")</f>
        <v/>
      </c>
      <c r="AP24" s="9">
        <f>COUNTIF(H24:AL24,"От")</f>
        <v/>
      </c>
      <c r="AQ24" s="9">
        <f>COUNTIF(H24:AL24,"Б")</f>
        <v/>
      </c>
      <c r="AR24" s="9">
        <f>COUNTIF(H24:AL24,"Н")</f>
        <v/>
      </c>
      <c r="AT24" s="9">
        <f>SUM(H24:AL24)</f>
        <v/>
      </c>
      <c r="AV24" s="9">
        <f>SUM(J24,K24,Q24,R24,X24,Y24,AD24,AE24,AF24)</f>
        <v/>
      </c>
    </row>
    <row r="25">
      <c r="A25" s="9" t="n">
        <v>19</v>
      </c>
      <c r="B25" s="9" t="inlineStr">
        <is>
          <t>Вакунов Владимир Викторович</t>
        </is>
      </c>
      <c r="C25" s="9" t="inlineStr">
        <is>
          <t>Группа обслуживания передвижных комплексов ФВФ</t>
        </is>
      </c>
      <c r="D25" s="9" t="inlineStr">
        <is>
          <t>Инженер по техническому обслуживанию комплексов ФВФ</t>
        </is>
      </c>
      <c r="E25" s="9" t="inlineStr">
        <is>
          <t>ИТОГО:</t>
        </is>
      </c>
      <c r="F25" s="9" t="n"/>
      <c r="G25" s="9" t="n"/>
      <c r="H25" s="9" t="n">
        <v>8</v>
      </c>
      <c r="I25" s="9" t="n">
        <v>8</v>
      </c>
      <c r="J25" s="9" t="n">
        <v>0</v>
      </c>
      <c r="K25" s="9" t="n">
        <v>0</v>
      </c>
      <c r="L25" s="9" t="n">
        <v>8</v>
      </c>
      <c r="M25" s="9" t="n">
        <v>8</v>
      </c>
      <c r="N25" s="9" t="n">
        <v>8</v>
      </c>
      <c r="O25" s="9" t="n">
        <v>8</v>
      </c>
      <c r="P25" s="9" t="n">
        <v>8</v>
      </c>
      <c r="Q25" s="9" t="n">
        <v>0</v>
      </c>
      <c r="R25" s="9" t="n">
        <v>0</v>
      </c>
      <c r="S25" s="9" t="n">
        <v>8</v>
      </c>
      <c r="T25" s="9" t="n">
        <v>8</v>
      </c>
      <c r="U25" s="9" t="n">
        <v>8</v>
      </c>
      <c r="V25" s="9" t="n">
        <v>8</v>
      </c>
      <c r="W25" s="9" t="n">
        <v>8</v>
      </c>
      <c r="X25" s="9" t="n">
        <v>0</v>
      </c>
      <c r="Y25" s="9" t="n">
        <v>0</v>
      </c>
      <c r="Z25" s="9" t="n">
        <v>8</v>
      </c>
      <c r="AA25" s="9" t="n">
        <v>8</v>
      </c>
      <c r="AB25" s="9" t="n">
        <v>8</v>
      </c>
      <c r="AC25" s="9" t="n">
        <v>7</v>
      </c>
      <c r="AD25" s="9" t="n">
        <v>0</v>
      </c>
      <c r="AE25" s="9" t="n">
        <v>0</v>
      </c>
      <c r="AF25" s="9" t="n">
        <v>0</v>
      </c>
      <c r="AG25" s="9" t="n">
        <v>8</v>
      </c>
      <c r="AH25" s="9" t="n">
        <v>8</v>
      </c>
      <c r="AI25" s="9" t="n">
        <v>8</v>
      </c>
      <c r="AJ25" s="9" t="n">
        <v>8</v>
      </c>
      <c r="AK25" s="9" t="n"/>
      <c r="AL25" s="9" t="n"/>
      <c r="AM25" s="9">
        <f>COUNT(IF(SUM(H24)&gt;0,1,"FALSE"),IF(SUM(I24)&gt;0,1,"FALSE"),IF(SUM(J24)&gt;0,1,"FALSE"),IF(SUM(K24)&gt;0,1,"FALSE"),IF(SUM(L24)&gt;0,1,"FALSE"),IF(SUM(M24)&gt;0,1,"FALSE"),IF(SUM(N24)&gt;0,1,"FALSE"),IF(SUM(O24)&gt;0,1,"FALSE"),IF(SUM(P24)&gt;0,1,"FALSE"),IF(SUM(Q24)&gt;0,1,"FALSE"),IF(SUM(R24)&gt;0,1,"FALSE"),IF(SUM(S24)&gt;0,1,"FALSE"),IF(SUM(T24)&gt;0,1,"FALSE"),IF(SUM(U24)&gt;0,1,"FALSE"),IF(SUM(V24)&gt;0,1,"FALSE"),IF(SUM(W24)&gt;0,1,"FALSE"),IF(SUM(X24)&gt;0,1,"FALSE"),IF(SUM(Y24)&gt;0,1,"FALSE"),IF(SUM(Z24)&gt;0,1,"FALSE"),IF(SUM(AA24)&gt;0,1,"FALSE"),IF(SUM(AB24)&gt;0,1,"FALSE"),IF(SUM(AC24)&gt;0,1,"FALSE"),IF(SUM(AD24)&gt;0,1,"FALSE"),IF(SUM(AE24)&gt;0,1,"FALSE"),IF(SUM(AF24)&gt;0,1,"FALSE"),IF(SUM(AG24)&gt;0,1,"FALSE"),IF(SUM(AH24)&gt;0,1,"FALSE"),IF(SUM(AI24)&gt;0,1,"FALSE"),IF(SUM(AJ24)&gt;0,1,"FALSE"))</f>
        <v/>
      </c>
      <c r="AN25" s="9" t="n"/>
      <c r="AO25" s="9">
        <f>MAX(AO24:AO24)</f>
        <v/>
      </c>
      <c r="AP25" s="9">
        <f>MAX(AP24:AP24)</f>
        <v/>
      </c>
      <c r="AQ25" s="9">
        <f>MAX(AQ24:AQ24)</f>
        <v/>
      </c>
      <c r="AR25" s="9">
        <f>MAX(AR24:AR24)</f>
        <v/>
      </c>
      <c r="AS25" s="9">
        <f>SUM(AS24:AS24)</f>
        <v/>
      </c>
      <c r="AT25" s="9">
        <f>SUM(AT24:AT24)</f>
        <v/>
      </c>
      <c r="AU25" s="9">
        <f>SUM(AU24:AU24)</f>
        <v/>
      </c>
      <c r="AV25" s="9">
        <f>SUM(AV24:AV24)</f>
        <v/>
      </c>
      <c r="AW25" s="9">
        <f>SUM(AW24:AW24)</f>
        <v/>
      </c>
    </row>
    <row r="26">
      <c r="A26" t="n">
        <v>20</v>
      </c>
      <c r="B26" t="inlineStr">
        <is>
          <t>Ковалев Евгений Владимирович</t>
        </is>
      </c>
      <c r="C26" t="inlineStr">
        <is>
          <t>Группа обслуживания передвижных комплексов ФВФ</t>
        </is>
      </c>
      <c r="D26" t="inlineStr">
        <is>
          <t>Руководитель проекта</t>
        </is>
      </c>
      <c r="E26" t="inlineStr">
        <is>
          <t>Офис</t>
        </is>
      </c>
      <c r="F26" t="inlineStr">
        <is>
          <t>День</t>
        </is>
      </c>
      <c r="H26" t="n">
        <v>8</v>
      </c>
      <c r="I26" t="n">
        <v>8</v>
      </c>
      <c r="J26" t="inlineStr">
        <is>
          <t>В</t>
        </is>
      </c>
      <c r="K26" t="inlineStr">
        <is>
          <t>В</t>
        </is>
      </c>
      <c r="L26" t="n">
        <v>8</v>
      </c>
      <c r="M26" t="n">
        <v>8</v>
      </c>
      <c r="N26" t="n">
        <v>8</v>
      </c>
      <c r="O26" t="n">
        <v>8</v>
      </c>
      <c r="P26" t="n">
        <v>8</v>
      </c>
      <c r="Q26" t="inlineStr">
        <is>
          <t>В</t>
        </is>
      </c>
      <c r="R26" t="inlineStr">
        <is>
          <t>В</t>
        </is>
      </c>
      <c r="S26" t="n">
        <v>8</v>
      </c>
      <c r="T26" t="n">
        <v>8</v>
      </c>
      <c r="U26" t="n">
        <v>8</v>
      </c>
      <c r="V26" t="n">
        <v>8</v>
      </c>
      <c r="W26" t="n">
        <v>8</v>
      </c>
      <c r="X26" t="inlineStr">
        <is>
          <t>В</t>
        </is>
      </c>
      <c r="Y26" t="inlineStr">
        <is>
          <t>В</t>
        </is>
      </c>
      <c r="Z26" t="n">
        <v>8</v>
      </c>
      <c r="AA26" t="n">
        <v>8</v>
      </c>
      <c r="AB26" t="n">
        <v>8</v>
      </c>
      <c r="AC26" t="n">
        <v>7</v>
      </c>
      <c r="AD26" t="inlineStr">
        <is>
          <t>В</t>
        </is>
      </c>
      <c r="AE26" t="inlineStr">
        <is>
          <t>В</t>
        </is>
      </c>
      <c r="AF26" t="inlineStr">
        <is>
          <t>В</t>
        </is>
      </c>
      <c r="AG26" t="n">
        <v>8</v>
      </c>
      <c r="AH26" t="n">
        <v>8</v>
      </c>
      <c r="AI26" t="n">
        <v>8</v>
      </c>
      <c r="AJ26" t="n">
        <v>8</v>
      </c>
      <c r="AM26" s="9">
        <f>COUNT(H26:AL26)</f>
        <v/>
      </c>
      <c r="AO26" s="9">
        <f>COUNTIF(H26:AL26,"О")</f>
        <v/>
      </c>
      <c r="AP26" s="9">
        <f>COUNTIF(H26:AL26,"От")</f>
        <v/>
      </c>
      <c r="AQ26" s="9">
        <f>COUNTIF(H26:AL26,"Б")</f>
        <v/>
      </c>
      <c r="AR26" s="9">
        <f>COUNTIF(H26:AL26,"Н")</f>
        <v/>
      </c>
      <c r="AT26" s="9">
        <f>SUM(H26:AL26)</f>
        <v/>
      </c>
      <c r="AV26" s="9">
        <f>SUM(J26,K26,Q26,R26,X26,Y26,AD26,AE26,AF26)</f>
        <v/>
      </c>
    </row>
    <row r="27">
      <c r="A27" s="9" t="n">
        <v>21</v>
      </c>
      <c r="B27" s="9" t="inlineStr">
        <is>
          <t>Ковалев Евгений Владимирович</t>
        </is>
      </c>
      <c r="C27" s="9" t="inlineStr">
        <is>
          <t>Группа обслуживания передвижных комплексов ФВФ</t>
        </is>
      </c>
      <c r="D27" s="9" t="inlineStr">
        <is>
          <t>Руководитель проекта</t>
        </is>
      </c>
      <c r="E27" s="9" t="inlineStr">
        <is>
          <t>ИТОГО:</t>
        </is>
      </c>
      <c r="F27" s="9" t="n"/>
      <c r="G27" s="9" t="n"/>
      <c r="H27" s="9" t="n">
        <v>8</v>
      </c>
      <c r="I27" s="9" t="n">
        <v>8</v>
      </c>
      <c r="J27" s="9" t="n">
        <v>0</v>
      </c>
      <c r="K27" s="9" t="n">
        <v>0</v>
      </c>
      <c r="L27" s="9" t="n">
        <v>8</v>
      </c>
      <c r="M27" s="9" t="n">
        <v>8</v>
      </c>
      <c r="N27" s="9" t="n">
        <v>8</v>
      </c>
      <c r="O27" s="9" t="n">
        <v>8</v>
      </c>
      <c r="P27" s="9" t="n">
        <v>8</v>
      </c>
      <c r="Q27" s="9" t="n">
        <v>0</v>
      </c>
      <c r="R27" s="9" t="n">
        <v>0</v>
      </c>
      <c r="S27" s="9" t="n">
        <v>8</v>
      </c>
      <c r="T27" s="9" t="n">
        <v>8</v>
      </c>
      <c r="U27" s="9" t="n">
        <v>8</v>
      </c>
      <c r="V27" s="9" t="n">
        <v>8</v>
      </c>
      <c r="W27" s="9" t="n">
        <v>8</v>
      </c>
      <c r="X27" s="9" t="n">
        <v>0</v>
      </c>
      <c r="Y27" s="9" t="n">
        <v>0</v>
      </c>
      <c r="Z27" s="9" t="n">
        <v>8</v>
      </c>
      <c r="AA27" s="9" t="n">
        <v>8</v>
      </c>
      <c r="AB27" s="9" t="n">
        <v>8</v>
      </c>
      <c r="AC27" s="9" t="n">
        <v>7</v>
      </c>
      <c r="AD27" s="9" t="n">
        <v>0</v>
      </c>
      <c r="AE27" s="9" t="n">
        <v>0</v>
      </c>
      <c r="AF27" s="9" t="n">
        <v>0</v>
      </c>
      <c r="AG27" s="9" t="n">
        <v>8</v>
      </c>
      <c r="AH27" s="9" t="n">
        <v>8</v>
      </c>
      <c r="AI27" s="9" t="n">
        <v>8</v>
      </c>
      <c r="AJ27" s="9" t="n">
        <v>8</v>
      </c>
      <c r="AK27" s="9" t="n"/>
      <c r="AL27" s="9" t="n"/>
      <c r="AM27" s="9">
        <f>COUNT(IF(SUM(H26)&gt;0,1,"FALSE"),IF(SUM(I26)&gt;0,1,"FALSE"),IF(SUM(J26)&gt;0,1,"FALSE"),IF(SUM(K26)&gt;0,1,"FALSE"),IF(SUM(L26)&gt;0,1,"FALSE"),IF(SUM(M26)&gt;0,1,"FALSE"),IF(SUM(N26)&gt;0,1,"FALSE"),IF(SUM(O26)&gt;0,1,"FALSE"),IF(SUM(P26)&gt;0,1,"FALSE"),IF(SUM(Q26)&gt;0,1,"FALSE"),IF(SUM(R26)&gt;0,1,"FALSE"),IF(SUM(S26)&gt;0,1,"FALSE"),IF(SUM(T26)&gt;0,1,"FALSE"),IF(SUM(U26)&gt;0,1,"FALSE"),IF(SUM(V26)&gt;0,1,"FALSE"),IF(SUM(W26)&gt;0,1,"FALSE"),IF(SUM(X26)&gt;0,1,"FALSE"),IF(SUM(Y26)&gt;0,1,"FALSE"),IF(SUM(Z26)&gt;0,1,"FALSE"),IF(SUM(AA26)&gt;0,1,"FALSE"),IF(SUM(AB26)&gt;0,1,"FALSE"),IF(SUM(AC26)&gt;0,1,"FALSE"),IF(SUM(AD26)&gt;0,1,"FALSE"),IF(SUM(AE26)&gt;0,1,"FALSE"),IF(SUM(AF26)&gt;0,1,"FALSE"),IF(SUM(AG26)&gt;0,1,"FALSE"),IF(SUM(AH26)&gt;0,1,"FALSE"),IF(SUM(AI26)&gt;0,1,"FALSE"),IF(SUM(AJ26)&gt;0,1,"FALSE"))</f>
        <v/>
      </c>
      <c r="AN27" s="9" t="n"/>
      <c r="AO27" s="9">
        <f>MAX(AO26:AO26)</f>
        <v/>
      </c>
      <c r="AP27" s="9">
        <f>MAX(AP26:AP26)</f>
        <v/>
      </c>
      <c r="AQ27" s="9">
        <f>MAX(AQ26:AQ26)</f>
        <v/>
      </c>
      <c r="AR27" s="9">
        <f>MAX(AR26:AR26)</f>
        <v/>
      </c>
      <c r="AS27" s="9">
        <f>SUM(AS26:AS26)</f>
        <v/>
      </c>
      <c r="AT27" s="9">
        <f>SUM(AT26:AT26)</f>
        <v/>
      </c>
      <c r="AU27" s="9">
        <f>SUM(AU26:AU26)</f>
        <v/>
      </c>
      <c r="AV27" s="9">
        <f>SUM(AV26:AV26)</f>
        <v/>
      </c>
      <c r="AW27" s="9">
        <f>SUM(AW26:AW26)</f>
        <v/>
      </c>
    </row>
    <row r="28">
      <c r="A28" t="n">
        <v>22</v>
      </c>
      <c r="B28" t="inlineStr">
        <is>
          <t>Литвиненко Андрей Алексеевич</t>
        </is>
      </c>
      <c r="C28" t="inlineStr">
        <is>
          <t>Группа обслуживания передвижных комплексов ФВФ</t>
        </is>
      </c>
      <c r="D28" t="inlineStr">
        <is>
          <t>Инженер по техническому обслуживанию комплексов ФВФ</t>
        </is>
      </c>
      <c r="E28" t="inlineStr">
        <is>
          <t>Общехозяйственный</t>
        </is>
      </c>
      <c r="F28" t="inlineStr">
        <is>
          <t>День</t>
        </is>
      </c>
      <c r="J28" t="inlineStr">
        <is>
          <t>В</t>
        </is>
      </c>
      <c r="K28" t="inlineStr">
        <is>
          <t>В</t>
        </is>
      </c>
      <c r="L28" t="n">
        <v>7.3</v>
      </c>
      <c r="M28" t="n">
        <v>4.63333</v>
      </c>
      <c r="N28" t="n">
        <v>8</v>
      </c>
      <c r="O28" t="n">
        <v>8</v>
      </c>
      <c r="P28" t="n">
        <v>8</v>
      </c>
      <c r="Q28" t="inlineStr">
        <is>
          <t>В</t>
        </is>
      </c>
      <c r="R28" t="inlineStr">
        <is>
          <t>В</t>
        </is>
      </c>
      <c r="S28" t="n">
        <v>7.93333</v>
      </c>
      <c r="T28" t="n">
        <v>8</v>
      </c>
      <c r="U28" t="n">
        <v>0.65</v>
      </c>
      <c r="V28" t="n">
        <v>7.78333</v>
      </c>
      <c r="W28" t="n">
        <v>8</v>
      </c>
      <c r="X28" t="inlineStr">
        <is>
          <t>В</t>
        </is>
      </c>
      <c r="Y28" t="inlineStr">
        <is>
          <t>В</t>
        </is>
      </c>
      <c r="Z28" t="n">
        <v>8</v>
      </c>
      <c r="AD28" t="inlineStr">
        <is>
          <t>В</t>
        </is>
      </c>
      <c r="AE28" t="inlineStr">
        <is>
          <t>В</t>
        </is>
      </c>
      <c r="AF28" t="inlineStr">
        <is>
          <t>В</t>
        </is>
      </c>
      <c r="AM28" s="9">
        <f>COUNT(H28:AL28)</f>
        <v/>
      </c>
      <c r="AO28" s="9">
        <f>COUNTIF(H28:AL28,"О")</f>
        <v/>
      </c>
      <c r="AP28" s="9">
        <f>COUNTIF(H28:AL28,"От")</f>
        <v/>
      </c>
      <c r="AQ28" s="9">
        <f>COUNTIF(H28:AL28,"Б")</f>
        <v/>
      </c>
      <c r="AR28" s="9">
        <f>COUNTIF(H28:AL28,"Н")</f>
        <v/>
      </c>
      <c r="AT28" s="9">
        <f>SUM(H28:AL28)</f>
        <v/>
      </c>
      <c r="AV28" s="9">
        <f>SUM(J28,K28,Q28,R28,X28,Y28,AD28,AE28,AF28)</f>
        <v/>
      </c>
    </row>
    <row r="29" ht="15.5" customHeight="1" s="1">
      <c r="A29" t="n">
        <v>23</v>
      </c>
      <c r="B29" t="inlineStr">
        <is>
          <t>Литвиненко Андрей Алексеевич</t>
        </is>
      </c>
      <c r="C29" t="inlineStr">
        <is>
          <t>Группа обслуживания передвижных комплексов ФВФ</t>
        </is>
      </c>
      <c r="D29" t="inlineStr">
        <is>
          <t>Инженер по техническому обслуживанию комплексов ФВФ</t>
        </is>
      </c>
      <c r="E29" t="inlineStr">
        <is>
          <t>Контракт № 632 - ГКУ НСО ТУАД</t>
        </is>
      </c>
      <c r="F29" t="inlineStr">
        <is>
          <t>День</t>
        </is>
      </c>
      <c r="L29" s="11" t="n">
        <v>0.7</v>
      </c>
      <c r="M29" s="11" t="n">
        <v>3.36667</v>
      </c>
      <c r="S29" s="11" t="n">
        <v>0.06666999999999999</v>
      </c>
      <c r="U29" s="11" t="n">
        <v>7.35</v>
      </c>
      <c r="V29" s="11" t="n">
        <v>0.21667</v>
      </c>
      <c r="AA29" s="11" t="n">
        <v>8</v>
      </c>
      <c r="AB29" s="11" t="n">
        <v>8</v>
      </c>
      <c r="AC29" s="11" t="n">
        <v>7</v>
      </c>
      <c r="AG29" s="11" t="n">
        <v>8</v>
      </c>
      <c r="AH29" s="11" t="n">
        <v>8</v>
      </c>
      <c r="AI29" s="11" t="n">
        <v>8</v>
      </c>
      <c r="AJ29" s="11" t="n">
        <v>8</v>
      </c>
      <c r="AM29" s="9">
        <f>COUNT(H29:AL29)</f>
        <v/>
      </c>
      <c r="AT29" s="9">
        <f>SUM(H29:AL29)</f>
        <v/>
      </c>
      <c r="AV29" s="9">
        <f>SUM(J29,K29,Q29,R29,X29,Y29,AD29,AE29,AF29)</f>
        <v/>
      </c>
    </row>
    <row r="30" ht="15.5" customHeight="1" s="1">
      <c r="A30" t="n">
        <v>24</v>
      </c>
      <c r="B30" t="inlineStr">
        <is>
          <t>Литвиненко Андрей Алексеевич</t>
        </is>
      </c>
      <c r="C30" t="inlineStr">
        <is>
          <t>Группа обслуживания передвижных комплексов ФВФ</t>
        </is>
      </c>
      <c r="D30" t="inlineStr">
        <is>
          <t>Инженер по техническому обслуживанию комплексов ФВФ</t>
        </is>
      </c>
      <c r="E30" t="inlineStr">
        <is>
          <t>Контракт № 632 - ГКУ НСО ТУАД</t>
        </is>
      </c>
      <c r="F30" t="inlineStr">
        <is>
          <t>День</t>
        </is>
      </c>
      <c r="G30" t="inlineStr">
        <is>
          <t>К-ка</t>
        </is>
      </c>
      <c r="H30" s="11" t="n">
        <v>8</v>
      </c>
      <c r="I30" s="11" t="n">
        <v>8</v>
      </c>
      <c r="AM30" s="9">
        <f>SUM(H30:AL30)/8</f>
        <v/>
      </c>
      <c r="AS30" s="9">
        <f>COUNTIF(H30:AL30,"В")+SUM(H30:AL30)/8</f>
        <v/>
      </c>
      <c r="AT30" s="9">
        <f>SUM(H30:AL30)</f>
        <v/>
      </c>
    </row>
    <row r="31">
      <c r="A31" s="9" t="n">
        <v>25</v>
      </c>
      <c r="B31" s="9" t="inlineStr">
        <is>
          <t>Литвиненко Андрей Алексеевич</t>
        </is>
      </c>
      <c r="C31" s="9" t="inlineStr">
        <is>
          <t>Группа обслуживания передвижных комплексов ФВФ</t>
        </is>
      </c>
      <c r="D31" s="9" t="inlineStr">
        <is>
          <t>Инженер по техническому обслуживанию комплексов ФВФ</t>
        </is>
      </c>
      <c r="E31" s="9" t="inlineStr">
        <is>
          <t>ИТОГО:</t>
        </is>
      </c>
      <c r="F31" s="9" t="n"/>
      <c r="G31" s="9" t="n"/>
      <c r="H31" s="9" t="n">
        <v>8</v>
      </c>
      <c r="I31" s="9" t="n">
        <v>8</v>
      </c>
      <c r="J31" s="9" t="n">
        <v>0</v>
      </c>
      <c r="K31" s="9" t="n">
        <v>0</v>
      </c>
      <c r="L31" s="9" t="n">
        <v>8</v>
      </c>
      <c r="M31" s="9" t="n">
        <v>8</v>
      </c>
      <c r="N31" s="9" t="n">
        <v>8</v>
      </c>
      <c r="O31" s="9" t="n">
        <v>8</v>
      </c>
      <c r="P31" s="9" t="n">
        <v>8</v>
      </c>
      <c r="Q31" s="9" t="n">
        <v>0</v>
      </c>
      <c r="R31" s="9" t="n">
        <v>0</v>
      </c>
      <c r="S31" s="9" t="n">
        <v>8</v>
      </c>
      <c r="T31" s="9" t="n">
        <v>8</v>
      </c>
      <c r="U31" s="9" t="n">
        <v>8</v>
      </c>
      <c r="V31" s="9" t="n">
        <v>8</v>
      </c>
      <c r="W31" s="9" t="n">
        <v>8</v>
      </c>
      <c r="X31" s="9" t="n">
        <v>0</v>
      </c>
      <c r="Y31" s="9" t="n">
        <v>0</v>
      </c>
      <c r="Z31" s="9" t="n">
        <v>8</v>
      </c>
      <c r="AA31" s="9" t="n">
        <v>8</v>
      </c>
      <c r="AB31" s="9" t="n">
        <v>8</v>
      </c>
      <c r="AC31" s="9" t="n">
        <v>7</v>
      </c>
      <c r="AD31" s="9" t="n">
        <v>0</v>
      </c>
      <c r="AE31" s="9" t="n">
        <v>0</v>
      </c>
      <c r="AF31" s="9" t="n">
        <v>0</v>
      </c>
      <c r="AG31" s="9" t="n">
        <v>8</v>
      </c>
      <c r="AH31" s="9" t="n">
        <v>8</v>
      </c>
      <c r="AI31" s="9" t="n">
        <v>8</v>
      </c>
      <c r="AJ31" s="9" t="n">
        <v>8</v>
      </c>
      <c r="AK31" s="9" t="n"/>
      <c r="AL31" s="9" t="n"/>
      <c r="AM31" s="9">
        <f>COUNT(IF(SUM(J28)&gt;0,1,"FALSE"),IF(SUM(K28)&gt;0,1,"FALSE"),IF(SUM(L29,L28)&gt;0,1,"FALSE"),IF(SUM(M28,M29)&gt;0,1,"FALSE"),IF(SUM(N28)&gt;0,1,"FALSE"),IF(SUM(O28)&gt;0,1,"FALSE"),IF(SUM(P28)&gt;0,1,"FALSE"),IF(SUM(Q28)&gt;0,1,"FALSE"),IF(SUM(R28)&gt;0,1,"FALSE"),IF(SUM(S29,S28)&gt;0,1,"FALSE"),IF(SUM(T28)&gt;0,1,"FALSE"),IF(SUM(U29,U28)&gt;0,1,"FALSE"),IF(SUM(V29,V28)&gt;0,1,"FALSE"),IF(SUM(W28)&gt;0,1,"FALSE"),IF(SUM(X28)&gt;0,1,"FALSE"),IF(SUM(Y28)&gt;0,1,"FALSE"),IF(SUM(Z28)&gt;0,1,"FALSE"),IF(SUM(AA29,AA28)&gt;0,1,"FALSE"),IF(SUM(AB29,AB28)&gt;0,1,"FALSE"),IF(SUM(AC28,AC29)&gt;0,1,"FALSE"),IF(SUM(AD28,AD29)&gt;0,1,"FALSE"),IF(SUM(AE28,AE29)&gt;0,1,"FALSE"),IF(SUM(AF29,AF28)&gt;0,1,"FALSE"),IF(SUM(AG28,AG29)&gt;0,1,"FALSE"),IF(SUM(AH29,AH28)&gt;0,1,"FALSE"),IF(SUM(AI29,AI28)&gt;0,1,"FALSE"),IF(SUM(AJ28,AJ29)&gt;0,1,"FALSE"),IF(SUM(H30)&gt;0,1,"FALSE"),IF(SUM(I30)&gt;0,1,"FALSE"))</f>
        <v/>
      </c>
      <c r="AN31" s="9" t="n"/>
      <c r="AO31" s="9">
        <f>MAX(AO28:AO30)</f>
        <v/>
      </c>
      <c r="AP31" s="9">
        <f>MAX(AP28:AP30)</f>
        <v/>
      </c>
      <c r="AQ31" s="9">
        <f>MAX(AQ28:AQ30)</f>
        <v/>
      </c>
      <c r="AR31" s="9">
        <f>MAX(AR28:AR30)</f>
        <v/>
      </c>
      <c r="AS31" s="9">
        <f>SUM(AS28:AS30)</f>
        <v/>
      </c>
      <c r="AT31" s="9">
        <f>SUM(AT28:AT30)</f>
        <v/>
      </c>
      <c r="AU31" s="9">
        <f>SUM(AU28:AU30)</f>
        <v/>
      </c>
      <c r="AV31" s="9">
        <f>SUM(AV28:AV30)</f>
        <v/>
      </c>
      <c r="AW31" s="9">
        <f>SUM(AW28:AW30)</f>
        <v/>
      </c>
    </row>
    <row r="32">
      <c r="A32" t="n">
        <v>26</v>
      </c>
      <c r="B32" t="inlineStr">
        <is>
          <t>Просеков Алексей Сергеевич</t>
        </is>
      </c>
      <c r="C32" t="inlineStr">
        <is>
          <t>Группа организации дорожного движения</t>
        </is>
      </c>
      <c r="D32" t="inlineStr">
        <is>
          <t>Руководитель группы</t>
        </is>
      </c>
      <c r="E32" t="inlineStr">
        <is>
          <t>Общехозяйственный</t>
        </is>
      </c>
      <c r="F32" t="inlineStr">
        <is>
          <t>День</t>
        </is>
      </c>
      <c r="H32" t="n">
        <v>8</v>
      </c>
      <c r="I32" t="n">
        <v>8</v>
      </c>
      <c r="J32" t="inlineStr">
        <is>
          <t>В</t>
        </is>
      </c>
      <c r="K32" t="inlineStr">
        <is>
          <t>В</t>
        </is>
      </c>
      <c r="L32" t="n">
        <v>8</v>
      </c>
      <c r="M32" t="n">
        <v>8</v>
      </c>
      <c r="N32" t="n">
        <v>8</v>
      </c>
      <c r="O32" t="n">
        <v>8</v>
      </c>
      <c r="P32" t="n">
        <v>8</v>
      </c>
      <c r="Q32" t="inlineStr">
        <is>
          <t>В</t>
        </is>
      </c>
      <c r="R32" t="inlineStr">
        <is>
          <t>В</t>
        </is>
      </c>
      <c r="S32" t="n">
        <v>8</v>
      </c>
      <c r="T32" t="n">
        <v>8</v>
      </c>
      <c r="U32" t="n">
        <v>8</v>
      </c>
      <c r="V32" t="n">
        <v>8</v>
      </c>
      <c r="W32" t="n">
        <v>8</v>
      </c>
      <c r="X32" t="inlineStr">
        <is>
          <t>В</t>
        </is>
      </c>
      <c r="Y32" t="inlineStr">
        <is>
          <t>В</t>
        </is>
      </c>
      <c r="Z32" t="n">
        <v>8</v>
      </c>
      <c r="AA32" t="n">
        <v>8</v>
      </c>
      <c r="AB32" t="n">
        <v>8</v>
      </c>
      <c r="AC32" t="n">
        <v>7</v>
      </c>
      <c r="AD32" t="inlineStr">
        <is>
          <t>В</t>
        </is>
      </c>
      <c r="AE32" t="inlineStr">
        <is>
          <t>В</t>
        </is>
      </c>
      <c r="AF32" t="inlineStr">
        <is>
          <t>В</t>
        </is>
      </c>
      <c r="AG32" t="n">
        <v>8</v>
      </c>
      <c r="AH32" t="n">
        <v>8</v>
      </c>
      <c r="AI32" t="n">
        <v>8</v>
      </c>
      <c r="AJ32" t="n">
        <v>8</v>
      </c>
      <c r="AM32" s="9">
        <f>COUNT(H32:AL32)</f>
        <v/>
      </c>
      <c r="AO32" s="9">
        <f>COUNTIF(H32:AL32,"О")</f>
        <v/>
      </c>
      <c r="AP32" s="9">
        <f>COUNTIF(H32:AL32,"От")</f>
        <v/>
      </c>
      <c r="AQ32" s="9">
        <f>COUNTIF(H32:AL32,"Б")</f>
        <v/>
      </c>
      <c r="AR32" s="9">
        <f>COUNTIF(H32:AL32,"Н")</f>
        <v/>
      </c>
      <c r="AT32" s="9">
        <f>SUM(H32:AL32)</f>
        <v/>
      </c>
      <c r="AV32" s="9">
        <f>SUM(J32,K32,Q32,R32,X32,Y32,AD32,AE32,AF32)</f>
        <v/>
      </c>
    </row>
    <row r="33">
      <c r="A33" s="9" t="n">
        <v>27</v>
      </c>
      <c r="B33" s="9" t="inlineStr">
        <is>
          <t>Просеков Алексей Сергеевич</t>
        </is>
      </c>
      <c r="C33" s="9" t="inlineStr">
        <is>
          <t>Группа организации дорожного движения</t>
        </is>
      </c>
      <c r="D33" s="9" t="inlineStr">
        <is>
          <t>Руководитель группы</t>
        </is>
      </c>
      <c r="E33" s="9" t="inlineStr">
        <is>
          <t>ИТОГО:</t>
        </is>
      </c>
      <c r="F33" s="9" t="n"/>
      <c r="G33" s="9" t="n"/>
      <c r="H33" s="9" t="n">
        <v>8</v>
      </c>
      <c r="I33" s="9" t="n">
        <v>8</v>
      </c>
      <c r="J33" s="9" t="n">
        <v>0</v>
      </c>
      <c r="K33" s="9" t="n">
        <v>0</v>
      </c>
      <c r="L33" s="9" t="n">
        <v>8</v>
      </c>
      <c r="M33" s="9" t="n">
        <v>8</v>
      </c>
      <c r="N33" s="9" t="n">
        <v>8</v>
      </c>
      <c r="O33" s="9" t="n">
        <v>8</v>
      </c>
      <c r="P33" s="9" t="n">
        <v>8</v>
      </c>
      <c r="Q33" s="9" t="n">
        <v>0</v>
      </c>
      <c r="R33" s="9" t="n">
        <v>0</v>
      </c>
      <c r="S33" s="9" t="n">
        <v>8</v>
      </c>
      <c r="T33" s="9" t="n">
        <v>8</v>
      </c>
      <c r="U33" s="9" t="n">
        <v>8</v>
      </c>
      <c r="V33" s="9" t="n">
        <v>8</v>
      </c>
      <c r="W33" s="9" t="n">
        <v>8</v>
      </c>
      <c r="X33" s="9" t="n">
        <v>0</v>
      </c>
      <c r="Y33" s="9" t="n">
        <v>0</v>
      </c>
      <c r="Z33" s="9" t="n">
        <v>8</v>
      </c>
      <c r="AA33" s="9" t="n">
        <v>8</v>
      </c>
      <c r="AB33" s="9" t="n">
        <v>8</v>
      </c>
      <c r="AC33" s="9" t="n">
        <v>7</v>
      </c>
      <c r="AD33" s="9" t="n">
        <v>0</v>
      </c>
      <c r="AE33" s="9" t="n">
        <v>0</v>
      </c>
      <c r="AF33" s="9" t="n">
        <v>0</v>
      </c>
      <c r="AG33" s="9" t="n">
        <v>8</v>
      </c>
      <c r="AH33" s="9" t="n">
        <v>8</v>
      </c>
      <c r="AI33" s="9" t="n">
        <v>8</v>
      </c>
      <c r="AJ33" s="9" t="n">
        <v>8</v>
      </c>
      <c r="AK33" s="9" t="n"/>
      <c r="AL33" s="9" t="n"/>
      <c r="AM33" s="9">
        <f>COUNT(IF(SUM(H32)&gt;0,1,"FALSE"),IF(SUM(I32)&gt;0,1,"FALSE"),IF(SUM(J32)&gt;0,1,"FALSE"),IF(SUM(K32)&gt;0,1,"FALSE"),IF(SUM(L32)&gt;0,1,"FALSE"),IF(SUM(M32)&gt;0,1,"FALSE"),IF(SUM(N32)&gt;0,1,"FALSE"),IF(SUM(O32)&gt;0,1,"FALSE"),IF(SUM(P32)&gt;0,1,"FALSE"),IF(SUM(Q32)&gt;0,1,"FALSE"),IF(SUM(R32)&gt;0,1,"FALSE"),IF(SUM(S32)&gt;0,1,"FALSE"),IF(SUM(T32)&gt;0,1,"FALSE"),IF(SUM(U32)&gt;0,1,"FALSE"),IF(SUM(V32)&gt;0,1,"FALSE"),IF(SUM(W32)&gt;0,1,"FALSE"),IF(SUM(X32)&gt;0,1,"FALSE"),IF(SUM(Y32)&gt;0,1,"FALSE"),IF(SUM(Z32)&gt;0,1,"FALSE"),IF(SUM(AA32)&gt;0,1,"FALSE"),IF(SUM(AB32)&gt;0,1,"FALSE"),IF(SUM(AC32)&gt;0,1,"FALSE"),IF(SUM(AD32)&gt;0,1,"FALSE"),IF(SUM(AE32)&gt;0,1,"FALSE"),IF(SUM(AF32)&gt;0,1,"FALSE"),IF(SUM(AG32)&gt;0,1,"FALSE"),IF(SUM(AH32)&gt;0,1,"FALSE"),IF(SUM(AI32)&gt;0,1,"FALSE"),IF(SUM(AJ32)&gt;0,1,"FALSE"))</f>
        <v/>
      </c>
      <c r="AN33" s="9" t="n"/>
      <c r="AO33" s="9">
        <f>MAX(AO32:AO32)</f>
        <v/>
      </c>
      <c r="AP33" s="9">
        <f>MAX(AP32:AP32)</f>
        <v/>
      </c>
      <c r="AQ33" s="9">
        <f>MAX(AQ32:AQ32)</f>
        <v/>
      </c>
      <c r="AR33" s="9">
        <f>MAX(AR32:AR32)</f>
        <v/>
      </c>
      <c r="AS33" s="9">
        <f>SUM(AS32:AS32)</f>
        <v/>
      </c>
      <c r="AT33" s="9">
        <f>SUM(AT32:AT32)</f>
        <v/>
      </c>
      <c r="AU33" s="9">
        <f>SUM(AU32:AU32)</f>
        <v/>
      </c>
      <c r="AV33" s="9">
        <f>SUM(AV32:AV32)</f>
        <v/>
      </c>
      <c r="AW33" s="9">
        <f>SUM(AW32:AW32)</f>
        <v/>
      </c>
    </row>
    <row r="34" ht="15.5" customHeight="1" s="1">
      <c r="A34" t="n">
        <v>28</v>
      </c>
      <c r="B34" t="inlineStr">
        <is>
          <t>Водяников Сергей Васильевич</t>
        </is>
      </c>
      <c r="C34" t="inlineStr">
        <is>
          <t>Группа содержания</t>
        </is>
      </c>
      <c r="D34" t="inlineStr">
        <is>
          <t>Ведущий инженер</t>
        </is>
      </c>
      <c r="E34" t="inlineStr">
        <is>
          <t>Общехозяйственный</t>
        </is>
      </c>
      <c r="F34" t="inlineStr">
        <is>
          <t>День</t>
        </is>
      </c>
      <c r="H34" s="11" t="inlineStr">
        <is>
          <t>От</t>
        </is>
      </c>
      <c r="I34" s="11" t="inlineStr">
        <is>
          <t>От</t>
        </is>
      </c>
      <c r="J34" t="inlineStr">
        <is>
          <t>В</t>
        </is>
      </c>
      <c r="K34" t="inlineStr">
        <is>
          <t>В</t>
        </is>
      </c>
      <c r="L34" t="n">
        <v>2.11667</v>
      </c>
      <c r="O34" t="n">
        <v>0.36667</v>
      </c>
      <c r="P34" t="n">
        <v>0.33333</v>
      </c>
      <c r="Q34" t="inlineStr">
        <is>
          <t>В</t>
        </is>
      </c>
      <c r="R34" t="inlineStr">
        <is>
          <t>В</t>
        </is>
      </c>
      <c r="S34" t="n">
        <v>0.66667</v>
      </c>
      <c r="T34" t="n">
        <v>1.3</v>
      </c>
      <c r="V34" t="n">
        <v>0.58333</v>
      </c>
      <c r="W34" t="n">
        <v>8</v>
      </c>
      <c r="X34" t="inlineStr">
        <is>
          <t>В</t>
        </is>
      </c>
      <c r="Y34" t="inlineStr">
        <is>
          <t>В</t>
        </is>
      </c>
      <c r="AA34" t="n">
        <v>6.53333</v>
      </c>
      <c r="AC34" t="n">
        <v>7</v>
      </c>
      <c r="AD34" t="inlineStr">
        <is>
          <t>В</t>
        </is>
      </c>
      <c r="AE34" t="inlineStr">
        <is>
          <t>В</t>
        </is>
      </c>
      <c r="AF34" t="inlineStr">
        <is>
          <t>В</t>
        </is>
      </c>
      <c r="AG34" t="n">
        <v>3.11667</v>
      </c>
      <c r="AH34" t="n">
        <v>2.31667</v>
      </c>
      <c r="AI34" t="n">
        <v>1.28333</v>
      </c>
      <c r="AJ34" t="n">
        <v>8</v>
      </c>
      <c r="AM34" s="9">
        <f>COUNT(H34:AL34)</f>
        <v/>
      </c>
      <c r="AO34" s="9">
        <f>COUNTIF(H34:AL34,"О")</f>
        <v/>
      </c>
      <c r="AP34" s="9">
        <f>COUNTIF(H34:AL34,"От")</f>
        <v/>
      </c>
      <c r="AQ34" s="9">
        <f>COUNTIF(H34:AL34,"Б")</f>
        <v/>
      </c>
      <c r="AR34" s="9">
        <f>COUNTIF(H34:AL34,"Н")</f>
        <v/>
      </c>
      <c r="AT34" s="9">
        <f>SUM(H34:AL34)</f>
        <v/>
      </c>
      <c r="AV34" s="9">
        <f>SUM(J34,K34,Q34,R34,X34,Y34,AD34,AE34,AF34)</f>
        <v/>
      </c>
    </row>
    <row r="35">
      <c r="A35" t="n">
        <v>29</v>
      </c>
      <c r="B35" t="inlineStr">
        <is>
          <t>Водяников Сергей Васильевич</t>
        </is>
      </c>
      <c r="C35" t="inlineStr">
        <is>
          <t>Группа содержания</t>
        </is>
      </c>
      <c r="D35" t="inlineStr">
        <is>
          <t>Ведущий инженер</t>
        </is>
      </c>
      <c r="E35" t="inlineStr">
        <is>
          <t>Контракт № 633 - ПАО Ростелеком Красноярск</t>
        </is>
      </c>
      <c r="F35" t="inlineStr">
        <is>
          <t>День</t>
        </is>
      </c>
      <c r="AM35" s="9">
        <f>COUNT(H35:AL35)</f>
        <v/>
      </c>
      <c r="AT35" s="9">
        <f>SUM(H35:AL35)</f>
        <v/>
      </c>
      <c r="AV35" s="9">
        <f>SUM(J35,K35,Q35,R35,X35,Y35,AD35,AE35,AF35)</f>
        <v/>
      </c>
    </row>
    <row r="36" ht="15.5" customHeight="1" s="1">
      <c r="A36" t="n">
        <v>30</v>
      </c>
      <c r="B36" t="inlineStr">
        <is>
          <t>Водяников Сергей Васильевич</t>
        </is>
      </c>
      <c r="C36" t="inlineStr">
        <is>
          <t>Группа содержания</t>
        </is>
      </c>
      <c r="D36" t="inlineStr">
        <is>
          <t>Ведущий инженер</t>
        </is>
      </c>
      <c r="E36" t="inlineStr">
        <is>
          <t>Контракт № 632 - ГКУ НСО ТУАД</t>
        </is>
      </c>
      <c r="F36" t="inlineStr">
        <is>
          <t>День</t>
        </is>
      </c>
      <c r="M36" s="11" t="n">
        <v>8</v>
      </c>
      <c r="N36" s="11" t="n">
        <v>3.35378</v>
      </c>
      <c r="O36" s="11" t="n">
        <v>7.63333</v>
      </c>
      <c r="V36" s="11" t="n">
        <v>7.41667</v>
      </c>
      <c r="Z36" s="11" t="n">
        <v>3.00752</v>
      </c>
      <c r="AB36" s="11" t="n">
        <v>5.11554</v>
      </c>
      <c r="AG36" s="11" t="n">
        <v>4.88333</v>
      </c>
      <c r="AH36" s="11" t="n">
        <v>5.68333</v>
      </c>
      <c r="AI36" s="11" t="n">
        <v>6.71667</v>
      </c>
      <c r="AM36" s="9">
        <f>COUNT(H36:AL36)</f>
        <v/>
      </c>
      <c r="AT36" s="9">
        <f>SUM(H36:AL36)</f>
        <v/>
      </c>
      <c r="AV36" s="9">
        <f>SUM(J36,K36,Q36,R36,X36,Y36,AD36,AE36,AF36)</f>
        <v/>
      </c>
    </row>
    <row r="37" ht="15.5" customHeight="1" s="1">
      <c r="A37" t="n">
        <v>31</v>
      </c>
      <c r="B37" t="inlineStr">
        <is>
          <t>Водяников Сергей Васильевич</t>
        </is>
      </c>
      <c r="C37" t="inlineStr">
        <is>
          <t>Группа содержания</t>
        </is>
      </c>
      <c r="D37" t="inlineStr">
        <is>
          <t>Ведущий инженер</t>
        </is>
      </c>
      <c r="E37" t="inlineStr">
        <is>
          <t>Контракт № 631 - ГКУ НСО ТУАД</t>
        </is>
      </c>
      <c r="F37" t="inlineStr">
        <is>
          <t>День</t>
        </is>
      </c>
      <c r="L37" s="11" t="n">
        <v>3.93333</v>
      </c>
      <c r="Z37" s="11" t="n">
        <v>3.5188</v>
      </c>
      <c r="AA37" s="11" t="n">
        <v>1.46667</v>
      </c>
      <c r="AM37" s="9">
        <f>COUNT(H37:AL37)</f>
        <v/>
      </c>
      <c r="AT37" s="9">
        <f>SUM(H37:AL37)</f>
        <v/>
      </c>
      <c r="AV37" s="9">
        <f>SUM(J37,K37,Q37,R37,X37,Y37,AD37,AE37,AF37)</f>
        <v/>
      </c>
    </row>
    <row r="38" ht="15.5" customHeight="1" s="1">
      <c r="A38" t="n">
        <v>32</v>
      </c>
      <c r="B38" t="inlineStr">
        <is>
          <t>Водяников Сергей Васильевич</t>
        </is>
      </c>
      <c r="C38" t="inlineStr">
        <is>
          <t>Группа содержания</t>
        </is>
      </c>
      <c r="D38" t="inlineStr">
        <is>
          <t>Ведущий инженер</t>
        </is>
      </c>
      <c r="E38" t="inlineStr">
        <is>
          <t>Контракт № 630 - ГКУ НСО ТУАД</t>
        </is>
      </c>
      <c r="F38" t="inlineStr">
        <is>
          <t>День</t>
        </is>
      </c>
      <c r="L38" s="11" t="n">
        <v>1.95</v>
      </c>
      <c r="P38" s="11" t="n">
        <v>7.66667</v>
      </c>
      <c r="S38" s="11" t="n">
        <v>1.43333</v>
      </c>
      <c r="T38" s="11" t="n">
        <v>6.7</v>
      </c>
      <c r="Z38" s="11" t="n">
        <v>1.47368</v>
      </c>
      <c r="AB38" s="11" t="n">
        <v>2.88446</v>
      </c>
      <c r="AM38" s="9">
        <f>COUNT(H38:AL38)</f>
        <v/>
      </c>
      <c r="AT38" s="9">
        <f>SUM(H38:AL38)</f>
        <v/>
      </c>
      <c r="AV38" s="9">
        <f>SUM(J38,K38,Q38,R38,X38,Y38,AD38,AE38,AF38)</f>
        <v/>
      </c>
    </row>
    <row r="39">
      <c r="A39" t="n">
        <v>33</v>
      </c>
      <c r="B39" t="inlineStr">
        <is>
          <t>Водяников Сергей Васильевич</t>
        </is>
      </c>
      <c r="C39" t="inlineStr">
        <is>
          <t>Группа содержания</t>
        </is>
      </c>
      <c r="D39" t="inlineStr">
        <is>
          <t>Ведущий инженер</t>
        </is>
      </c>
      <c r="E39" t="inlineStr">
        <is>
          <t>Контракт № 620 - МариинскАвтодор</t>
        </is>
      </c>
      <c r="F39" t="inlineStr">
        <is>
          <t>День</t>
        </is>
      </c>
      <c r="AM39" s="9">
        <f>COUNT(H39:AL39)</f>
        <v/>
      </c>
      <c r="AT39" s="9">
        <f>SUM(H39:AL39)</f>
        <v/>
      </c>
      <c r="AV39" s="9">
        <f>SUM(J39,K39,Q39,R39,X39,Y39,AD39,AE39,AF39)</f>
        <v/>
      </c>
    </row>
    <row r="40">
      <c r="A40" t="n">
        <v>34</v>
      </c>
      <c r="B40" t="inlineStr">
        <is>
          <t>Водяников Сергей Васильевич</t>
        </is>
      </c>
      <c r="C40" t="inlineStr">
        <is>
          <t>Группа содержания</t>
        </is>
      </c>
      <c r="D40" t="inlineStr">
        <is>
          <t>Ведущий инженер</t>
        </is>
      </c>
      <c r="E40" t="inlineStr">
        <is>
          <t>Контракт № 621 - Томскавтодор</t>
        </is>
      </c>
      <c r="F40" t="inlineStr">
        <is>
          <t>День</t>
        </is>
      </c>
      <c r="AM40" s="9">
        <f>COUNT(H40:AL40)</f>
        <v/>
      </c>
      <c r="AT40" s="9">
        <f>SUM(H40:AL40)</f>
        <v/>
      </c>
      <c r="AV40" s="9">
        <f>SUM(J40,K40,Q40,R40,X40,Y40,AD40,AE40,AF40)</f>
        <v/>
      </c>
    </row>
    <row r="41">
      <c r="A41" t="n">
        <v>35</v>
      </c>
      <c r="B41" t="inlineStr">
        <is>
          <t>Водяников Сергей Васильевич</t>
        </is>
      </c>
      <c r="C41" t="inlineStr">
        <is>
          <t>Группа содержания</t>
        </is>
      </c>
      <c r="D41" t="inlineStr">
        <is>
          <t>Ведущий инженер</t>
        </is>
      </c>
      <c r="E41" t="inlineStr">
        <is>
          <t>Контракт № 592 - ООО Восток-М</t>
        </is>
      </c>
      <c r="F41" t="inlineStr">
        <is>
          <t>День</t>
        </is>
      </c>
      <c r="AM41" s="9">
        <f>COUNT(H41:AL41)</f>
        <v/>
      </c>
      <c r="AT41" s="9">
        <f>SUM(H41:AL41)</f>
        <v/>
      </c>
      <c r="AV41" s="9">
        <f>SUM(J41,K41,Q41,R41,X41,Y41,AD41,AE41,AF41)</f>
        <v/>
      </c>
    </row>
    <row r="42" ht="15.5" customHeight="1" s="1">
      <c r="A42" t="n">
        <v>36</v>
      </c>
      <c r="B42" t="inlineStr">
        <is>
          <t>Водяников Сергей Васильевич</t>
        </is>
      </c>
      <c r="C42" t="inlineStr">
        <is>
          <t>Группа содержания</t>
        </is>
      </c>
      <c r="D42" t="inlineStr">
        <is>
          <t>Ведущий инженер</t>
        </is>
      </c>
      <c r="E42" t="inlineStr">
        <is>
          <t>Контракт № 599 - Восток-М</t>
        </is>
      </c>
      <c r="F42" t="inlineStr">
        <is>
          <t>День</t>
        </is>
      </c>
      <c r="U42" s="11" t="n">
        <v>8</v>
      </c>
      <c r="AM42" s="9">
        <f>COUNT(H42:AL42)</f>
        <v/>
      </c>
      <c r="AT42" s="9">
        <f>SUM(H42:AL42)</f>
        <v/>
      </c>
      <c r="AV42" s="9">
        <f>SUM(J42,K42,Q42,R42,X42,Y42,AD42,AE42,AF42)</f>
        <v/>
      </c>
    </row>
    <row r="43">
      <c r="A43" t="n">
        <v>37</v>
      </c>
      <c r="B43" t="inlineStr">
        <is>
          <t>Водяников Сергей Васильевич</t>
        </is>
      </c>
      <c r="C43" t="inlineStr">
        <is>
          <t>Группа содержания</t>
        </is>
      </c>
      <c r="D43" t="inlineStr">
        <is>
          <t>Ведущий инженер</t>
        </is>
      </c>
      <c r="E43" t="inlineStr">
        <is>
          <t>Контракт № 591 - ООО Восток-М</t>
        </is>
      </c>
      <c r="F43" t="inlineStr">
        <is>
          <t>День</t>
        </is>
      </c>
      <c r="AM43" s="9">
        <f>COUNT(H43:AL43)</f>
        <v/>
      </c>
      <c r="AT43" s="9">
        <f>SUM(H43:AL43)</f>
        <v/>
      </c>
      <c r="AV43" s="9">
        <f>SUM(J43,K43,Q43,R43,X43,Y43,AD43,AE43,AF43)</f>
        <v/>
      </c>
    </row>
    <row r="44" ht="15.5" customHeight="1" s="1">
      <c r="A44" t="n">
        <v>38</v>
      </c>
      <c r="B44" t="inlineStr">
        <is>
          <t>Водяников Сергей Васильевич</t>
        </is>
      </c>
      <c r="C44" t="inlineStr">
        <is>
          <t>Группа содержания</t>
        </is>
      </c>
      <c r="D44" t="inlineStr">
        <is>
          <t>Ведущий инженер</t>
        </is>
      </c>
      <c r="E44" t="inlineStr">
        <is>
          <t>Контракт № 579 - ООО Восток-М</t>
        </is>
      </c>
      <c r="F44" t="inlineStr">
        <is>
          <t>День</t>
        </is>
      </c>
      <c r="N44" s="11" t="n">
        <v>4.64622</v>
      </c>
      <c r="AM44" s="9">
        <f>COUNT(H44:AL44)</f>
        <v/>
      </c>
      <c r="AT44" s="9">
        <f>SUM(H44:AL44)</f>
        <v/>
      </c>
      <c r="AV44" s="9">
        <f>SUM(J44,K44,Q44,R44,X44,Y44,AD44,AE44,AF44)</f>
        <v/>
      </c>
    </row>
    <row r="45">
      <c r="A45" t="n">
        <v>39</v>
      </c>
      <c r="B45" t="inlineStr">
        <is>
          <t>Водяников Сергей Васильевич</t>
        </is>
      </c>
      <c r="C45" t="inlineStr">
        <is>
          <t>Группа содержания</t>
        </is>
      </c>
      <c r="D45" t="inlineStr">
        <is>
          <t>Ведущий инженер</t>
        </is>
      </c>
      <c r="E45" t="inlineStr">
        <is>
          <t>Контракт № 585 - ФКУ Сибуправтодор</t>
        </is>
      </c>
      <c r="F45" t="inlineStr">
        <is>
          <t>День</t>
        </is>
      </c>
      <c r="AM45" s="9">
        <f>COUNT(H45:AL45)</f>
        <v/>
      </c>
      <c r="AT45" s="9">
        <f>SUM(H45:AL45)</f>
        <v/>
      </c>
      <c r="AV45" s="9">
        <f>SUM(J45,K45,Q45,R45,X45,Y45,AD45,AE45,AF45)</f>
        <v/>
      </c>
    </row>
    <row r="46">
      <c r="A46" t="n">
        <v>40</v>
      </c>
      <c r="B46" t="inlineStr">
        <is>
          <t>Водяников Сергей Васильевич</t>
        </is>
      </c>
      <c r="C46" t="inlineStr">
        <is>
          <t>Группа содержания</t>
        </is>
      </c>
      <c r="D46" t="inlineStr">
        <is>
          <t>Ведущий инженер</t>
        </is>
      </c>
      <c r="E46" t="inlineStr">
        <is>
          <t>Контракт № 580 - ОГКУ «Томскавтодор»</t>
        </is>
      </c>
      <c r="F46" t="inlineStr">
        <is>
          <t>День</t>
        </is>
      </c>
      <c r="AM46" s="9">
        <f>COUNT(H46:AL46)</f>
        <v/>
      </c>
      <c r="AT46" s="9">
        <f>SUM(H46:AL46)</f>
        <v/>
      </c>
      <c r="AV46" s="9">
        <f>SUM(J46,K46,Q46,R46,X46,Y46,AD46,AE46,AF46)</f>
        <v/>
      </c>
    </row>
    <row r="47" ht="15.5" customHeight="1" s="1">
      <c r="A47" t="n">
        <v>41</v>
      </c>
      <c r="B47" t="inlineStr">
        <is>
          <t>Водяников Сергей Васильевич</t>
        </is>
      </c>
      <c r="C47" t="inlineStr">
        <is>
          <t>Группа содержания</t>
        </is>
      </c>
      <c r="D47" t="inlineStr">
        <is>
          <t>Ведущий инженер</t>
        </is>
      </c>
      <c r="E47" t="inlineStr">
        <is>
          <t>Контракт № 576 - Восток-М</t>
        </is>
      </c>
      <c r="F47" t="inlineStr">
        <is>
          <t>День</t>
        </is>
      </c>
      <c r="S47" s="11" t="n">
        <v>5.9</v>
      </c>
      <c r="AM47" s="9">
        <f>COUNT(H47:AL47)</f>
        <v/>
      </c>
      <c r="AT47" s="9">
        <f>SUM(H47:AL47)</f>
        <v/>
      </c>
      <c r="AV47" s="9">
        <f>SUM(J47,K47,Q47,R47,X47,Y47,AD47,AE47,AF47)</f>
        <v/>
      </c>
    </row>
    <row r="48">
      <c r="A48" t="n">
        <v>42</v>
      </c>
      <c r="B48" t="inlineStr">
        <is>
          <t>Водяников Сергей Васильевич</t>
        </is>
      </c>
      <c r="C48" t="inlineStr">
        <is>
          <t>Группа содержания</t>
        </is>
      </c>
      <c r="D48" t="inlineStr">
        <is>
          <t>Ведущий инженер</t>
        </is>
      </c>
      <c r="E48" t="inlineStr">
        <is>
          <t>Контракт № 513 - ГКУ НСО ТУАД</t>
        </is>
      </c>
      <c r="F48" t="inlineStr">
        <is>
          <t>День</t>
        </is>
      </c>
      <c r="AM48" s="9">
        <f>COUNT(H48:AL48)</f>
        <v/>
      </c>
      <c r="AT48" s="9">
        <f>SUM(H48:AL48)</f>
        <v/>
      </c>
      <c r="AV48" s="9">
        <f>SUM(J48,K48,Q48,R48,X48,Y48,AD48,AE48,AF48)</f>
        <v/>
      </c>
    </row>
    <row r="49">
      <c r="A49" t="n">
        <v>43</v>
      </c>
      <c r="B49" t="inlineStr">
        <is>
          <t>Водяников Сергей Васильевич</t>
        </is>
      </c>
      <c r="C49" t="inlineStr">
        <is>
          <t>Группа содержания</t>
        </is>
      </c>
      <c r="D49" t="inlineStr">
        <is>
          <t>Ведущий инженер</t>
        </is>
      </c>
      <c r="E49" t="inlineStr">
        <is>
          <t>Контракт № 511 - ГКУ НСО ТУАД</t>
        </is>
      </c>
      <c r="F49" t="inlineStr">
        <is>
          <t>День</t>
        </is>
      </c>
      <c r="AM49" s="9">
        <f>COUNT(H49:AL49)</f>
        <v/>
      </c>
      <c r="AT49" s="9">
        <f>SUM(H49:AL49)</f>
        <v/>
      </c>
      <c r="AV49" s="9">
        <f>SUM(J49,K49,Q49,R49,X49,Y49,AD49,AE49,AF49)</f>
        <v/>
      </c>
    </row>
    <row r="50">
      <c r="A50" s="9" t="n">
        <v>44</v>
      </c>
      <c r="B50" s="9" t="inlineStr">
        <is>
          <t>Водяников Сергей Васильевич</t>
        </is>
      </c>
      <c r="C50" s="9" t="inlineStr">
        <is>
          <t>Группа содержания</t>
        </is>
      </c>
      <c r="D50" s="9" t="inlineStr">
        <is>
          <t>Ведущий инженер</t>
        </is>
      </c>
      <c r="E50" s="9" t="inlineStr">
        <is>
          <t>ИТОГО:</t>
        </is>
      </c>
      <c r="F50" s="9" t="n"/>
      <c r="G50" s="9" t="n"/>
      <c r="H50" s="9" t="n">
        <v>0</v>
      </c>
      <c r="I50" s="9" t="n">
        <v>0</v>
      </c>
      <c r="J50" s="9" t="n">
        <v>0</v>
      </c>
      <c r="K50" s="9" t="n">
        <v>0</v>
      </c>
      <c r="L50" s="9" t="n">
        <v>8</v>
      </c>
      <c r="M50" s="9" t="n">
        <v>8</v>
      </c>
      <c r="N50" s="9" t="n">
        <v>8</v>
      </c>
      <c r="O50" s="9" t="n">
        <v>8</v>
      </c>
      <c r="P50" s="9" t="n">
        <v>8</v>
      </c>
      <c r="Q50" s="9" t="n">
        <v>0</v>
      </c>
      <c r="R50" s="9" t="n">
        <v>0</v>
      </c>
      <c r="S50" s="9" t="n">
        <v>8</v>
      </c>
      <c r="T50" s="9" t="n">
        <v>8</v>
      </c>
      <c r="U50" s="9" t="n">
        <v>8</v>
      </c>
      <c r="V50" s="9" t="n">
        <v>8</v>
      </c>
      <c r="W50" s="9" t="n">
        <v>8</v>
      </c>
      <c r="X50" s="9" t="n">
        <v>0</v>
      </c>
      <c r="Y50" s="9" t="n">
        <v>0</v>
      </c>
      <c r="Z50" s="9" t="n">
        <v>8</v>
      </c>
      <c r="AA50" s="9" t="n">
        <v>8</v>
      </c>
      <c r="AB50" s="9" t="n">
        <v>8</v>
      </c>
      <c r="AC50" s="9" t="n">
        <v>7</v>
      </c>
      <c r="AD50" s="9" t="n">
        <v>0</v>
      </c>
      <c r="AE50" s="9" t="n">
        <v>0</v>
      </c>
      <c r="AF50" s="9" t="n">
        <v>0</v>
      </c>
      <c r="AG50" s="9" t="n">
        <v>8</v>
      </c>
      <c r="AH50" s="9" t="n">
        <v>8</v>
      </c>
      <c r="AI50" s="9" t="n">
        <v>8</v>
      </c>
      <c r="AJ50" s="9" t="n">
        <v>8</v>
      </c>
      <c r="AK50" s="9" t="n"/>
      <c r="AL50" s="9" t="n"/>
      <c r="AM50" s="9">
        <f>COUNT(IF(SUM(H34)&gt;0,1,"FALSE"),IF(SUM(I34)&gt;0,1,"FALSE"),IF(SUM(J45,J42,J49,J40,J43,J48,J35,J39,J41,J47,J44,J34,J36,J37,J46,J38)&gt;0,1,"FALSE"),IF(SUM(K36,K44,K45,K37,K41,K49,K43,K39,K46,K38,K35,K48,K42,K34,K47,K40)&gt;0,1,"FALSE"),IF(SUM(L45,L44,L36,L38,L47,L35,L42,L39,L46,L43,L41,L49,L40,L37,L48,L34)&gt;0,1,"FALSE"),IF(SUM(M49,M45,M44,M48,M42,M37,M35,M43,M39,M38,M34,M40,M41,M46,M47,M36)&gt;0,1,"FALSE"),IF(SUM(N46,N35,N44,N34,N48,N49,N45,N38,N40,N47,N43,N39,N42,N37,N36,N41)&gt;0,1,"FALSE"),IF(SUM(O34,O40,O46,O49,O39,O47,O37,O44,O48,O38,O35,O36,O45,O41,O42,O43)&gt;0,1,"FALSE"),IF(SUM(P36,P47,P44,P49,P41,P42,P43,P48,P37,P38,P34,P40,P46,P45,P39,P35)&gt;0,1,"FALSE"),IF(SUM(Q34,Q41,Q46,Q39,Q42,Q38,Q44,Q43,Q37,Q36,Q48,Q40,Q49,Q47,Q45,Q35)&gt;0,1,"FALSE"),IF(SUM(R49,R41,R35,R44,R42,R38,R47,R43,R45,R40,R48,R36,R34,R46,R37,R39)&gt;0,1,"FALSE"),IF(SUM(S42,S44,S34,S45,S39,S35,S47,S37,S36,S46,S41,S49,S48,S43,S38,S40)&gt;0,1,"FALSE"),IF(SUM(T37,T45,T49,T38,T39,T47,T35,T34,T40,T41,T42,T48,T44,T46,T36,T43)&gt;0,1,"FALSE"),IF(SUM(U48,U35,U38,U47,U39,U42,U46,U41,U44,U49,U36,U37,U45,U43,U34,U40)&gt;0,1,"FALSE"),IF(SUM(V34,V40,V38,V36,V42,V43,V37,V39,V46,V48,V45,V35,V47,V41,V44)&gt;0,1,"FALSE"),IF(SUM(W47,W42,W41,W44,W36,W46,W38,W39,W37,W35,W40,W48,W34,W43,W45)&gt;0,1,"FALSE"),IF(SUM(X47,X40,X46,X42,X38,X37,X34,X39,X41,X43,X36,X48,X35,X45,X44)&gt;0,1,"FALSE"),IF(SUM(Y35,Y43,Y42,Y36,Y37,Y38,Y47,Y48,Y34,Y39,Y46,Y40,Y44,Y45,Y41)&gt;0,1,"FALSE"),IF(SUM(Z39,Z47,Z38,Z40,Z35,Z41,Z42,Z36,Z45,Z48,Z37,Z46,Z44,Z43,Z34)&gt;0,1,"FALSE"),IF(SUM(AA44,AA41,AA36,AA42,AA43,AA39,AA34,AA35,AA45,AA48,AA46,AA40,AA47,AA38,AA37)&gt;0,1,"FALSE"),IF(SUM(AB40,AB48,AB39,AB34,AB42,AB41,AB47,AB44,AB38,AB45,AB35,AB37,AB46,AB36,AB43)&gt;0,1,"FALSE"),IF(SUM(AC38,AC39,AC46,AC43,AC47,AC48,AC42,AC45,AC36,AC37,AC34,AC44,AC35,AC41,AC40)&gt;0,1,"FALSE"),IF(SUM(AD45,AD46,AD43,AD34,AD41,AD47,AD44,AD35,AD48,AD38,AD37,AD42,AD39,AD36,AD40)&gt;0,1,"FALSE"),IF(SUM(AE43,AE35,AE42,AE46,AE37,AE44,AE39,AE45,AE41,AE40,AE38,AE47,AE36,AE48,AE34)&gt;0,1,"FALSE"),IF(SUM(AF42,AF43,AF38,AF36,AF35,AF41,AF48,AF44,AF47,AF37,AF46,AF34,AF39,AF45,AF40)&gt;0,1,"FALSE"),IF(SUM(AG36,AG42,AG47,AG41,AG38,AG34,AG48,AG40,AG46,AG45,AG35,AG39,AG44,AG43,AG37)&gt;0,1,"FALSE"),IF(SUM(AH34,AH43,AH48,AH46,AH35,AH36,AH39,AH38,AH45,AH37,AH41,AH47,AH40,AH42,AH44)&gt;0,1,"FALSE"),IF(SUM(AI39,AI43,AI48,AI46,AI44,AI36,AI45,AI47,AI38,AI42,AI40,AI34,AI35,AI41,AI37)&gt;0,1,"FALSE"),IF(SUM(AJ48,AJ40,AJ47,AJ43,AJ35,AJ41,AJ42,AJ44,AJ46,AJ39,AJ37,AJ34,AJ45,AJ38,AJ36)&gt;0,1,"FALSE"))</f>
        <v/>
      </c>
      <c r="AN50" s="9" t="n"/>
      <c r="AO50" s="9">
        <f>MAX(AO34:AO49)</f>
        <v/>
      </c>
      <c r="AP50" s="9">
        <f>MAX(AP34:AP49)</f>
        <v/>
      </c>
      <c r="AQ50" s="9">
        <f>MAX(AQ34:AQ49)</f>
        <v/>
      </c>
      <c r="AR50" s="9">
        <f>MAX(AR34:AR49)</f>
        <v/>
      </c>
      <c r="AS50" s="9">
        <f>SUM(AS34:AS49)</f>
        <v/>
      </c>
      <c r="AT50" s="9">
        <f>SUM(AT34:AT49)</f>
        <v/>
      </c>
      <c r="AU50" s="9">
        <f>SUM(AU34:AU49)</f>
        <v/>
      </c>
      <c r="AV50" s="9">
        <f>SUM(AV34:AV49)</f>
        <v/>
      </c>
      <c r="AW50" s="9">
        <f>SUM(AW34:AW49)</f>
        <v/>
      </c>
    </row>
    <row r="51">
      <c r="A51" t="n">
        <v>45</v>
      </c>
      <c r="B51" t="inlineStr">
        <is>
          <t>Гальчин Александр Александрович</t>
        </is>
      </c>
      <c r="C51" t="inlineStr">
        <is>
          <t>Группа содержания</t>
        </is>
      </c>
      <c r="D51" t="inlineStr">
        <is>
          <t>Монтажник по обслуживанию ИТС комплексов</t>
        </is>
      </c>
      <c r="E51" t="inlineStr">
        <is>
          <t>Общехозяйственный</t>
        </is>
      </c>
      <c r="F51" t="inlineStr">
        <is>
          <t>День</t>
        </is>
      </c>
      <c r="H51" t="n">
        <v>0.93333</v>
      </c>
      <c r="J51" t="inlineStr">
        <is>
          <t>В</t>
        </is>
      </c>
      <c r="K51" t="inlineStr">
        <is>
          <t>В</t>
        </is>
      </c>
      <c r="M51" t="n">
        <v>0.16667</v>
      </c>
      <c r="N51" t="n">
        <v>0.5</v>
      </c>
      <c r="O51" t="n">
        <v>0.8666700000000001</v>
      </c>
      <c r="P51" t="n">
        <v>0.65</v>
      </c>
      <c r="Q51" t="inlineStr">
        <is>
          <t>В</t>
        </is>
      </c>
      <c r="R51" t="inlineStr">
        <is>
          <t>В</t>
        </is>
      </c>
      <c r="S51" t="n">
        <v>0.51667</v>
      </c>
      <c r="T51" t="n">
        <v>0.4</v>
      </c>
      <c r="X51" t="inlineStr">
        <is>
          <t>В</t>
        </is>
      </c>
      <c r="Y51" t="inlineStr">
        <is>
          <t>В</t>
        </is>
      </c>
      <c r="AD51" t="inlineStr">
        <is>
          <t>В</t>
        </is>
      </c>
      <c r="AE51" t="inlineStr">
        <is>
          <t>В</t>
        </is>
      </c>
      <c r="AF51" t="inlineStr">
        <is>
          <t>В</t>
        </is>
      </c>
      <c r="AM51" s="9">
        <f>COUNT(H51:AL51)</f>
        <v/>
      </c>
      <c r="AO51" s="9">
        <f>COUNTIF(H51:AL51,"О")</f>
        <v/>
      </c>
      <c r="AP51" s="9">
        <f>COUNTIF(H51:AL51,"От")</f>
        <v/>
      </c>
      <c r="AQ51" s="9">
        <f>COUNTIF(H51:AL51,"Б")</f>
        <v/>
      </c>
      <c r="AR51" s="9">
        <f>COUNTIF(H51:AL51,"Н")</f>
        <v/>
      </c>
      <c r="AT51" s="9">
        <f>SUM(H51:AL51)</f>
        <v/>
      </c>
      <c r="AV51" s="9">
        <f>SUM(J51,K51,Q51,R51,X51,Y51,AD51,AE51,AF51)</f>
        <v/>
      </c>
    </row>
    <row r="52">
      <c r="A52" t="n">
        <v>46</v>
      </c>
      <c r="B52" t="inlineStr">
        <is>
          <t>Гальчин Александр Александрович</t>
        </is>
      </c>
      <c r="C52" t="inlineStr">
        <is>
          <t>Группа содержания</t>
        </is>
      </c>
      <c r="D52" t="inlineStr">
        <is>
          <t>Монтажник по обслуживанию ИТС комплексов</t>
        </is>
      </c>
      <c r="E52" t="inlineStr">
        <is>
          <t>Контракт № 633 - ПАО Ростелеком Красноярск</t>
        </is>
      </c>
      <c r="F52" t="inlineStr">
        <is>
          <t>День</t>
        </is>
      </c>
      <c r="AM52" s="9">
        <f>COUNT(H52:AL52)</f>
        <v/>
      </c>
      <c r="AT52" s="9">
        <f>SUM(H52:AL52)</f>
        <v/>
      </c>
      <c r="AV52" s="9">
        <f>SUM(J52,K52,Q52,R52,X52,Y52,AD52,AE52,AF52)</f>
        <v/>
      </c>
    </row>
    <row r="53" ht="15.5" customHeight="1" s="1">
      <c r="A53" t="n">
        <v>47</v>
      </c>
      <c r="B53" t="inlineStr">
        <is>
          <t>Гальчин Александр Александрович</t>
        </is>
      </c>
      <c r="C53" t="inlineStr">
        <is>
          <t>Группа содержания</t>
        </is>
      </c>
      <c r="D53" t="inlineStr">
        <is>
          <t>Монтажник по обслуживанию ИТС комплексов</t>
        </is>
      </c>
      <c r="E53" t="inlineStr">
        <is>
          <t>Контракт № 632 - ГКУ НСО ТУАД</t>
        </is>
      </c>
      <c r="F53" t="inlineStr">
        <is>
          <t>День</t>
        </is>
      </c>
      <c r="H53" s="11" t="n">
        <v>3.2</v>
      </c>
      <c r="I53" s="11" t="n">
        <v>9.25</v>
      </c>
      <c r="M53" s="11" t="n">
        <v>7.83333</v>
      </c>
      <c r="S53" s="11" t="n">
        <v>7.48333</v>
      </c>
      <c r="T53" s="11" t="n">
        <v>7.6</v>
      </c>
      <c r="Z53" s="11" t="n">
        <v>4.65116</v>
      </c>
      <c r="AA53" s="11" t="n">
        <v>8</v>
      </c>
      <c r="AG53" s="11" t="n">
        <v>1.82952</v>
      </c>
      <c r="AH53" s="11" t="n">
        <v>8</v>
      </c>
      <c r="AM53" s="9">
        <f>COUNT(H53:AL53)</f>
        <v/>
      </c>
      <c r="AT53" s="9">
        <f>SUM(H53:AL53)</f>
        <v/>
      </c>
      <c r="AV53" s="9">
        <f>SUM(J53,K53,Q53,R53,X53,Y53,AD53,AE53,AF53)</f>
        <v/>
      </c>
    </row>
    <row r="54" ht="15.5" customHeight="1" s="1">
      <c r="A54" t="n">
        <v>48</v>
      </c>
      <c r="B54" t="inlineStr">
        <is>
          <t>Гальчин Александр Александрович</t>
        </is>
      </c>
      <c r="C54" t="inlineStr">
        <is>
          <t>Группа содержания</t>
        </is>
      </c>
      <c r="D54" t="inlineStr">
        <is>
          <t>Монтажник по обслуживанию ИТС комплексов</t>
        </is>
      </c>
      <c r="E54" t="inlineStr">
        <is>
          <t>Контракт № 631 - ГКУ НСО ТУАД</t>
        </is>
      </c>
      <c r="F54" t="inlineStr">
        <is>
          <t>День</t>
        </is>
      </c>
      <c r="I54" s="11" t="n">
        <v>3.35</v>
      </c>
      <c r="L54" s="11" t="n">
        <v>5.63636</v>
      </c>
      <c r="O54" s="11" t="n">
        <v>7.13333</v>
      </c>
      <c r="V54" s="11" t="n">
        <v>8</v>
      </c>
      <c r="W54" s="11" t="n">
        <v>0.16238</v>
      </c>
      <c r="AB54" s="11" t="n">
        <v>8</v>
      </c>
      <c r="AC54" s="11" t="n">
        <v>7</v>
      </c>
      <c r="AG54" s="11" t="n">
        <v>6.17048</v>
      </c>
      <c r="AI54" s="11" t="n">
        <v>8</v>
      </c>
      <c r="AM54" s="9">
        <f>COUNT(H54:AL54)</f>
        <v/>
      </c>
      <c r="AT54" s="9">
        <f>SUM(H54:AL54)</f>
        <v/>
      </c>
      <c r="AV54" s="9">
        <f>SUM(J54,K54,Q54,R54,X54,Y54,AD54,AE54,AF54)</f>
        <v/>
      </c>
    </row>
    <row r="55" ht="15.5" customHeight="1" s="1">
      <c r="A55" t="n">
        <v>49</v>
      </c>
      <c r="B55" t="inlineStr">
        <is>
          <t>Гальчин Александр Александрович</t>
        </is>
      </c>
      <c r="C55" t="inlineStr">
        <is>
          <t>Группа содержания</t>
        </is>
      </c>
      <c r="D55" t="inlineStr">
        <is>
          <t>Монтажник по обслуживанию ИТС комплексов</t>
        </is>
      </c>
      <c r="E55" t="inlineStr">
        <is>
          <t>Контракт № 630 - ГКУ НСО ТУАД</t>
        </is>
      </c>
      <c r="F55" t="inlineStr">
        <is>
          <t>День</t>
        </is>
      </c>
      <c r="P55" s="11" t="n">
        <v>7.35</v>
      </c>
      <c r="W55" s="11" t="n">
        <v>7.83762</v>
      </c>
      <c r="AJ55" s="11" t="n">
        <v>8</v>
      </c>
      <c r="AM55" s="9">
        <f>COUNT(H55:AL55)</f>
        <v/>
      </c>
      <c r="AT55" s="9">
        <f>SUM(H55:AL55)</f>
        <v/>
      </c>
      <c r="AV55" s="9">
        <f>SUM(J55,K55,Q55,R55,X55,Y55,AD55,AE55,AF55)</f>
        <v/>
      </c>
    </row>
    <row r="56">
      <c r="A56" t="n">
        <v>50</v>
      </c>
      <c r="B56" t="inlineStr">
        <is>
          <t>Гальчин Александр Александрович</t>
        </is>
      </c>
      <c r="C56" t="inlineStr">
        <is>
          <t>Группа содержания</t>
        </is>
      </c>
      <c r="D56" t="inlineStr">
        <is>
          <t>Монтажник по обслуживанию ИТС комплексов</t>
        </is>
      </c>
      <c r="E56" t="inlineStr">
        <is>
          <t>Контракт № 620 - МариинскАвтодор</t>
        </is>
      </c>
      <c r="F56" t="inlineStr">
        <is>
          <t>День</t>
        </is>
      </c>
      <c r="AM56" s="9">
        <f>COUNT(H56:AL56)</f>
        <v/>
      </c>
      <c r="AT56" s="9">
        <f>SUM(H56:AL56)</f>
        <v/>
      </c>
      <c r="AV56" s="9">
        <f>SUM(J56,K56,Q56,R56,X56,Y56,AD56,AE56,AF56)</f>
        <v/>
      </c>
    </row>
    <row r="57">
      <c r="A57" t="n">
        <v>51</v>
      </c>
      <c r="B57" t="inlineStr">
        <is>
          <t>Гальчин Александр Александрович</t>
        </is>
      </c>
      <c r="C57" t="inlineStr">
        <is>
          <t>Группа содержания</t>
        </is>
      </c>
      <c r="D57" t="inlineStr">
        <is>
          <t>Монтажник по обслуживанию ИТС комплексов</t>
        </is>
      </c>
      <c r="E57" t="inlineStr">
        <is>
          <t>Контракт № 621 - Томскавтодор</t>
        </is>
      </c>
      <c r="F57" t="inlineStr">
        <is>
          <t>День</t>
        </is>
      </c>
      <c r="AM57" s="9">
        <f>COUNT(H57:AL57)</f>
        <v/>
      </c>
      <c r="AT57" s="9">
        <f>SUM(H57:AL57)</f>
        <v/>
      </c>
      <c r="AV57" s="9">
        <f>SUM(J57,K57,Q57,R57,X57,Y57,AD57,AE57,AF57)</f>
        <v/>
      </c>
    </row>
    <row r="58" ht="15.5" customHeight="1" s="1">
      <c r="A58" t="n">
        <v>52</v>
      </c>
      <c r="B58" t="inlineStr">
        <is>
          <t>Гальчин Александр Александрович</t>
        </is>
      </c>
      <c r="C58" t="inlineStr">
        <is>
          <t>Группа содержания</t>
        </is>
      </c>
      <c r="D58" t="inlineStr">
        <is>
          <t>Монтажник по обслуживанию ИТС комплексов</t>
        </is>
      </c>
      <c r="E58" t="inlineStr">
        <is>
          <t>Контракт № 592 - ООО Восток-М</t>
        </is>
      </c>
      <c r="F58" t="inlineStr">
        <is>
          <t>День</t>
        </is>
      </c>
      <c r="H58" s="11" t="n">
        <v>3.86667</v>
      </c>
      <c r="L58" s="11" t="n">
        <v>2.36364</v>
      </c>
      <c r="N58" s="11" t="n">
        <v>7.5</v>
      </c>
      <c r="U58" s="11" t="n">
        <v>8</v>
      </c>
      <c r="Z58" s="11" t="n">
        <v>3.34884</v>
      </c>
      <c r="AM58" s="9">
        <f>COUNT(H58:AL58)</f>
        <v/>
      </c>
      <c r="AT58" s="9">
        <f>SUM(H58:AL58)</f>
        <v/>
      </c>
      <c r="AV58" s="9">
        <f>SUM(J58,K58,Q58,R58,X58,Y58,AD58,AE58,AF58)</f>
        <v/>
      </c>
    </row>
    <row r="59">
      <c r="A59" t="n">
        <v>53</v>
      </c>
      <c r="B59" t="inlineStr">
        <is>
          <t>Гальчин Александр Александрович</t>
        </is>
      </c>
      <c r="C59" t="inlineStr">
        <is>
          <t>Группа содержания</t>
        </is>
      </c>
      <c r="D59" t="inlineStr">
        <is>
          <t>Монтажник по обслуживанию ИТС комплексов</t>
        </is>
      </c>
      <c r="E59" t="inlineStr">
        <is>
          <t>Контракт № 599 - Восток-М</t>
        </is>
      </c>
      <c r="F59" t="inlineStr">
        <is>
          <t>День</t>
        </is>
      </c>
      <c r="AM59" s="9">
        <f>COUNT(H59:AL59)</f>
        <v/>
      </c>
      <c r="AT59" s="9">
        <f>SUM(H59:AL59)</f>
        <v/>
      </c>
      <c r="AV59" s="9">
        <f>SUM(J59,K59,Q59,R59,X59,Y59,AD59,AE59,AF59)</f>
        <v/>
      </c>
    </row>
    <row r="60">
      <c r="A60" t="n">
        <v>54</v>
      </c>
      <c r="B60" t="inlineStr">
        <is>
          <t>Гальчин Александр Александрович</t>
        </is>
      </c>
      <c r="C60" t="inlineStr">
        <is>
          <t>Группа содержания</t>
        </is>
      </c>
      <c r="D60" t="inlineStr">
        <is>
          <t>Монтажник по обслуживанию ИТС комплексов</t>
        </is>
      </c>
      <c r="E60" t="inlineStr">
        <is>
          <t>Контракт № 591 - ООО Восток-М</t>
        </is>
      </c>
      <c r="F60" t="inlineStr">
        <is>
          <t>День</t>
        </is>
      </c>
      <c r="AM60" s="9">
        <f>COUNT(H60:AL60)</f>
        <v/>
      </c>
      <c r="AT60" s="9">
        <f>SUM(H60:AL60)</f>
        <v/>
      </c>
      <c r="AV60" s="9">
        <f>SUM(J60,K60,Q60,R60,X60,Y60,AD60,AE60,AF60)</f>
        <v/>
      </c>
    </row>
    <row r="61">
      <c r="A61" t="n">
        <v>55</v>
      </c>
      <c r="B61" t="inlineStr">
        <is>
          <t>Гальчин Александр Александрович</t>
        </is>
      </c>
      <c r="C61" t="inlineStr">
        <is>
          <t>Группа содержания</t>
        </is>
      </c>
      <c r="D61" t="inlineStr">
        <is>
          <t>Монтажник по обслуживанию ИТС комплексов</t>
        </is>
      </c>
      <c r="E61" t="inlineStr">
        <is>
          <t>Контракт № 579 - ООО Восток-М</t>
        </is>
      </c>
      <c r="F61" t="inlineStr">
        <is>
          <t>День</t>
        </is>
      </c>
      <c r="AM61" s="9">
        <f>COUNT(H61:AL61)</f>
        <v/>
      </c>
      <c r="AT61" s="9">
        <f>SUM(H61:AL61)</f>
        <v/>
      </c>
      <c r="AV61" s="9">
        <f>SUM(J61,K61,Q61,R61,X61,Y61,AD61,AE61,AF61)</f>
        <v/>
      </c>
    </row>
    <row r="62">
      <c r="A62" t="n">
        <v>56</v>
      </c>
      <c r="B62" t="inlineStr">
        <is>
          <t>Гальчин Александр Александрович</t>
        </is>
      </c>
      <c r="C62" t="inlineStr">
        <is>
          <t>Группа содержания</t>
        </is>
      </c>
      <c r="D62" t="inlineStr">
        <is>
          <t>Монтажник по обслуживанию ИТС комплексов</t>
        </is>
      </c>
      <c r="E62" t="inlineStr">
        <is>
          <t>Контракт № 585 - ФКУ Сибуправтодор</t>
        </is>
      </c>
      <c r="F62" t="inlineStr">
        <is>
          <t>День</t>
        </is>
      </c>
      <c r="AM62" s="9">
        <f>COUNT(H62:AL62)</f>
        <v/>
      </c>
      <c r="AT62" s="9">
        <f>SUM(H62:AL62)</f>
        <v/>
      </c>
      <c r="AV62" s="9">
        <f>SUM(J62,K62,Q62,R62,X62,Y62,AD62,AE62,AF62)</f>
        <v/>
      </c>
    </row>
    <row r="63">
      <c r="A63" t="n">
        <v>57</v>
      </c>
      <c r="B63" t="inlineStr">
        <is>
          <t>Гальчин Александр Александрович</t>
        </is>
      </c>
      <c r="C63" t="inlineStr">
        <is>
          <t>Группа содержания</t>
        </is>
      </c>
      <c r="D63" t="inlineStr">
        <is>
          <t>Монтажник по обслуживанию ИТС комплексов</t>
        </is>
      </c>
      <c r="E63" t="inlineStr">
        <is>
          <t>Контракт № 580 - ОГКУ «Томскавтодор»</t>
        </is>
      </c>
      <c r="F63" t="inlineStr">
        <is>
          <t>День</t>
        </is>
      </c>
      <c r="AM63" s="9">
        <f>COUNT(H63:AL63)</f>
        <v/>
      </c>
      <c r="AT63" s="9">
        <f>SUM(H63:AL63)</f>
        <v/>
      </c>
      <c r="AV63" s="9">
        <f>SUM(J63,K63,Q63,R63,X63,Y63,AD63,AE63,AF63)</f>
        <v/>
      </c>
    </row>
    <row r="64">
      <c r="A64" t="n">
        <v>58</v>
      </c>
      <c r="B64" t="inlineStr">
        <is>
          <t>Гальчин Александр Александрович</t>
        </is>
      </c>
      <c r="C64" t="inlineStr">
        <is>
          <t>Группа содержания</t>
        </is>
      </c>
      <c r="D64" t="inlineStr">
        <is>
          <t>Монтажник по обслуживанию ИТС комплексов</t>
        </is>
      </c>
      <c r="E64" t="inlineStr">
        <is>
          <t>Контракт № 513 - ГКУ НСО ТУАД</t>
        </is>
      </c>
      <c r="F64" t="inlineStr">
        <is>
          <t>День</t>
        </is>
      </c>
      <c r="AM64" s="9">
        <f>COUNT(H64:AL64)</f>
        <v/>
      </c>
      <c r="AT64" s="9">
        <f>SUM(H64:AL64)</f>
        <v/>
      </c>
      <c r="AV64" s="9">
        <f>SUM(J64,K64,Q64,R64,X64,Y64,AD64,AE64,AF64)</f>
        <v/>
      </c>
    </row>
    <row r="65">
      <c r="A65" t="n">
        <v>59</v>
      </c>
      <c r="B65" t="inlineStr">
        <is>
          <t>Гальчин Александр Александрович</t>
        </is>
      </c>
      <c r="C65" t="inlineStr">
        <is>
          <t>Группа содержания</t>
        </is>
      </c>
      <c r="D65" t="inlineStr">
        <is>
          <t>Монтажник по обслуживанию ИТС комплексов</t>
        </is>
      </c>
      <c r="E65" t="inlineStr">
        <is>
          <t>Контракт № 511 - ГКУ НСО ТУАД</t>
        </is>
      </c>
      <c r="F65" t="inlineStr">
        <is>
          <t>День</t>
        </is>
      </c>
      <c r="AM65" s="9">
        <f>COUNT(H65:AL65)</f>
        <v/>
      </c>
      <c r="AT65" s="9">
        <f>SUM(H65:AL65)</f>
        <v/>
      </c>
      <c r="AV65" s="9">
        <f>SUM(J65,K65,Q65,R65,X65,Y65,AD65,AE65,AF65)</f>
        <v/>
      </c>
    </row>
    <row r="66">
      <c r="A66" s="9" t="n">
        <v>60</v>
      </c>
      <c r="B66" s="9" t="inlineStr">
        <is>
          <t>Гальчин Александр Александрович</t>
        </is>
      </c>
      <c r="C66" s="9" t="inlineStr">
        <is>
          <t>Группа содержания</t>
        </is>
      </c>
      <c r="D66" s="9" t="inlineStr">
        <is>
          <t>Монтажник по обслуживанию ИТС комплексов</t>
        </is>
      </c>
      <c r="E66" s="9" t="inlineStr">
        <is>
          <t>ИТОГО:</t>
        </is>
      </c>
      <c r="F66" s="9" t="n"/>
      <c r="G66" s="9" t="n"/>
      <c r="H66" s="9" t="n">
        <v>8</v>
      </c>
      <c r="I66" s="9" t="n">
        <v>8</v>
      </c>
      <c r="J66" s="9" t="n">
        <v>0</v>
      </c>
      <c r="K66" s="9" t="n">
        <v>0</v>
      </c>
      <c r="L66" s="9" t="n">
        <v>8</v>
      </c>
      <c r="M66" s="9" t="n">
        <v>8</v>
      </c>
      <c r="N66" s="9" t="n">
        <v>8</v>
      </c>
      <c r="O66" s="9" t="n">
        <v>8</v>
      </c>
      <c r="P66" s="9" t="n">
        <v>8</v>
      </c>
      <c r="Q66" s="9" t="n">
        <v>0</v>
      </c>
      <c r="R66" s="9" t="n">
        <v>0</v>
      </c>
      <c r="S66" s="9" t="n">
        <v>8</v>
      </c>
      <c r="T66" s="9" t="n">
        <v>8</v>
      </c>
      <c r="U66" s="9" t="n">
        <v>8</v>
      </c>
      <c r="V66" s="9" t="n">
        <v>8</v>
      </c>
      <c r="W66" s="9" t="n">
        <v>8</v>
      </c>
      <c r="X66" s="9" t="n">
        <v>0</v>
      </c>
      <c r="Y66" s="9" t="n">
        <v>0</v>
      </c>
      <c r="Z66" s="9" t="n">
        <v>8</v>
      </c>
      <c r="AA66" s="9" t="n">
        <v>8</v>
      </c>
      <c r="AB66" s="9" t="n">
        <v>8</v>
      </c>
      <c r="AC66" s="9" t="n">
        <v>7</v>
      </c>
      <c r="AD66" s="9" t="n">
        <v>0</v>
      </c>
      <c r="AE66" s="9" t="n">
        <v>0</v>
      </c>
      <c r="AF66" s="9" t="n">
        <v>0</v>
      </c>
      <c r="AG66" s="9" t="n">
        <v>8</v>
      </c>
      <c r="AH66" s="9" t="n">
        <v>8</v>
      </c>
      <c r="AI66" s="9" t="n">
        <v>8</v>
      </c>
      <c r="AJ66" s="9" t="n">
        <v>8</v>
      </c>
      <c r="AK66" s="9" t="n"/>
      <c r="AL66" s="9" t="n"/>
      <c r="AM66" s="9">
        <f>COUNT(IF(SUM(H57,H62,H63,H59,H56,H53,H55,H64,H60,H54,H52,H51,H65,H58,H61)&gt;0,1,"FALSE"),IF(SUM(I65,I53,I63,I60,I64,I51,I55,I58,I59,I61,I57,I54,I52,I62,I56)&gt;0,1,"FALSE"),IF(SUM(J60,J61,J54,J51,J52,J63,J57,J65,J59,J62,J53,J55,J64,J56,J58)&gt;0,1,"FALSE"),IF(SUM(K53,K59,K62,K56,K60,K54,K63,K64,K52,K57,K65,K61,K58,K55,K51)&gt;0,1,"FALSE"),IF(SUM(L53,L54,L57,L60,L63,L56,L61,L64,L59,L52,L65,L51,L62,L58,L55)&gt;0,1,"FALSE"),IF(SUM(M53,M61,M51,M63,M62,M65,M55,M60,M58,M54,M59,M57,M64,M56,M52)&gt;0,1,"FALSE"),IF(SUM(N57,N63,N64,N60,N52,N51,N55,N58,N61,N65,N56,N62,N54,N53,N59)&gt;0,1,"FALSE"),IF(SUM(O62,O56,O60,O64,O52,O61,O63,O55,O58,O53,O57,O59,O51,O54,O65)&gt;0,1,"FALSE"),IF(SUM(P53,P65,P60,P55,P54,P58,P56,P57,P62,P64,P59,P52,P51,P61,P63)&gt;0,1,"FALSE"),IF(SUM(Q63,Q56,Q65,Q60,Q62,Q57,Q64,Q61,Q58,Q53,Q51,Q54,Q52,Q59,Q55)&gt;0,1,"FALSE"),IF(SUM(R58,R56,R64,R55,R61,R60,R62,R65,R59,R54,R52,R53,R63,R57,R51)&gt;0,1,"FALSE"),IF(SUM(S53,S54,S55,S60,S59,S63,S65,S61,S62,S52,S51,S57,S56,S58,S64)&gt;0,1,"FALSE"),IF(SUM(T57,T52,T51,T61,T62,T54,T65,T56,T58,T63,T60,T64,T53,T59,T55)&gt;0,1,"FALSE"),IF(SUM(U54,U61,U53,U63,U51,U65,U52,U56,U64,U57,U58,U62,U59,U60,U55)&gt;0,1,"FALSE"),IF(SUM(V55,V62,V52,V57,V60,V63,V56,V61,V64,V59,V58,V54,V53,V51)&gt;0,1,"FALSE"),IF(SUM(W63,W64,W57,W61,W52,W54,W60,W62,W51,W58,W56,W53,W59,W55)&gt;0,1,"FALSE"),IF(SUM(X52,X58,X51,X55,X61,X63,X62,X57,X64,X54,X59,X53,X56,X60)&gt;0,1,"FALSE"),IF(SUM(Y55,Y53,Y62,Y58,Y57,Y59,Y64,Y56,Y51,Y60,Y52,Y54,Y61,Y63)&gt;0,1,"FALSE"),IF(SUM(Z52,Z62,Z57,Z51,Z61,Z55,Z59,Z54,Z64,Z60,Z63,Z58,Z56,Z53)&gt;0,1,"FALSE"),IF(SUM(AA55,AA59,AA54,AA63,AA53,AA52,AA61,AA51,AA56,AA62,AA64,AA60,AA57,AA58)&gt;0,1,"FALSE"),IF(SUM(AB56,AB51,AB55,AB60,AB59,AB63,AB52,AB64,AB58,AB57,AB61,AB62,AB54,AB53)&gt;0,1,"FALSE"),IF(SUM(AC60,AC53,AC64,AC51,AC62,AC63,AC61,AC54,AC52,AC57,AC59,AC56,AC58,AC55)&gt;0,1,"FALSE"),IF(SUM(AD56,AD53,AD62,AD64,AD52,AD57,AD60,AD51,AD54,AD63,AD55,AD58,AD61,AD59)&gt;0,1,"FALSE"),IF(SUM(AE52,AE61,AE55,AE63,AE60,AE53,AE64,AE56,AE58,AE51,AE57,AE62,AE59,AE54)&gt;0,1,"FALSE"),IF(SUM(AF52,AF59,AF53,AF58,AF61,AF62,AF54,AF57,AF60,AF63,AF64,AF51,AF55,AF56)&gt;0,1,"FALSE"),IF(SUM(AG58,AG55,AG52,AG61,AG64,AG62,AG59,AG56,AG51,AG63,AG60,AG57,AG53,AG54)&gt;0,1,"FALSE"),IF(SUM(AH61,AH60,AH52,AH62,AH63,AH59,AH53,AH57,AH58,AH51,AH54,AH56,AH64,AH55)&gt;0,1,"FALSE"),IF(SUM(AI51,AI57,AI52,AI56,AI58,AI60,AI59,AI61,AI54,AI62,AI63,AI55,AI53,AI64)&gt;0,1,"FALSE"),IF(SUM(AJ56,AJ62,AJ60,AJ51,AJ58,AJ54,AJ59,AJ63,AJ64,AJ55,AJ53,AJ57,AJ52,AJ61)&gt;0,1,"FALSE"))</f>
        <v/>
      </c>
      <c r="AN66" s="9" t="n"/>
      <c r="AO66" s="9">
        <f>MAX(AO51:AO65)</f>
        <v/>
      </c>
      <c r="AP66" s="9">
        <f>MAX(AP51:AP65)</f>
        <v/>
      </c>
      <c r="AQ66" s="9">
        <f>MAX(AQ51:AQ65)</f>
        <v/>
      </c>
      <c r="AR66" s="9">
        <f>MAX(AR51:AR65)</f>
        <v/>
      </c>
      <c r="AS66" s="9">
        <f>SUM(AS51:AS65)</f>
        <v/>
      </c>
      <c r="AT66" s="9">
        <f>SUM(AT51:AT65)</f>
        <v/>
      </c>
      <c r="AU66" s="9">
        <f>SUM(AU51:AU65)</f>
        <v/>
      </c>
      <c r="AV66" s="9">
        <f>SUM(AV51:AV65)</f>
        <v/>
      </c>
      <c r="AW66" s="9">
        <f>SUM(AW51:AW65)</f>
        <v/>
      </c>
    </row>
    <row r="67" ht="15.5" customHeight="1" s="1">
      <c r="A67" t="n">
        <v>61</v>
      </c>
      <c r="B67" t="inlineStr">
        <is>
          <t>Некипелов Егор Андреевич</t>
        </is>
      </c>
      <c r="C67" t="inlineStr">
        <is>
          <t>Группа строительства</t>
        </is>
      </c>
      <c r="D67" t="inlineStr">
        <is>
          <t>Ведущий инженер</t>
        </is>
      </c>
      <c r="E67" t="inlineStr">
        <is>
          <t>Общехозяйственный</t>
        </is>
      </c>
      <c r="F67" t="inlineStr">
        <is>
          <t>День</t>
        </is>
      </c>
      <c r="O67" t="n">
        <v>8</v>
      </c>
      <c r="P67" t="n">
        <v>8</v>
      </c>
      <c r="Q67" t="inlineStr">
        <is>
          <t>В</t>
        </is>
      </c>
      <c r="R67" t="inlineStr">
        <is>
          <t>В</t>
        </is>
      </c>
      <c r="S67" t="n">
        <v>8</v>
      </c>
      <c r="T67" t="n">
        <v>8</v>
      </c>
      <c r="U67" t="n">
        <v>8</v>
      </c>
      <c r="V67" t="n">
        <v>8</v>
      </c>
      <c r="W67" t="n">
        <v>8</v>
      </c>
      <c r="X67" t="inlineStr">
        <is>
          <t>В</t>
        </is>
      </c>
      <c r="Y67" t="inlineStr">
        <is>
          <t>В</t>
        </is>
      </c>
      <c r="Z67" t="n">
        <v>2.35</v>
      </c>
      <c r="AA67" t="n">
        <v>8</v>
      </c>
      <c r="AB67" t="n">
        <v>8</v>
      </c>
      <c r="AC67" t="n">
        <v>7</v>
      </c>
      <c r="AD67" t="inlineStr">
        <is>
          <t>В</t>
        </is>
      </c>
      <c r="AE67" t="inlineStr">
        <is>
          <t>В</t>
        </is>
      </c>
      <c r="AF67" t="inlineStr">
        <is>
          <t>В</t>
        </is>
      </c>
      <c r="AG67" s="11" t="inlineStr">
        <is>
          <t>О</t>
        </is>
      </c>
      <c r="AH67" s="11" t="inlineStr">
        <is>
          <t>О</t>
        </is>
      </c>
      <c r="AI67" s="11" t="inlineStr">
        <is>
          <t>О</t>
        </is>
      </c>
      <c r="AJ67" s="11" t="inlineStr">
        <is>
          <t>О</t>
        </is>
      </c>
      <c r="AM67" s="9">
        <f>COUNT(H67:AL67)</f>
        <v/>
      </c>
      <c r="AO67" s="9">
        <f>COUNTIF(H67:AL67,"О")</f>
        <v/>
      </c>
      <c r="AP67" s="9">
        <f>COUNTIF(H67:AL67,"От")</f>
        <v/>
      </c>
      <c r="AQ67" s="9">
        <f>COUNTIF(H67:AL67,"Б")</f>
        <v/>
      </c>
      <c r="AR67" s="9">
        <f>COUNTIF(H67:AL67,"Н")</f>
        <v/>
      </c>
      <c r="AT67" s="9">
        <f>SUM(H67:AL67)</f>
        <v/>
      </c>
      <c r="AV67" s="9">
        <f>SUM(J67,K67,Q67,R67,X67,Y67,AD67,AE67,AF67)</f>
        <v/>
      </c>
    </row>
    <row r="68" ht="15.5" customHeight="1" s="1">
      <c r="A68" t="n">
        <v>62</v>
      </c>
      <c r="B68" t="inlineStr">
        <is>
          <t>Некипелов Егор Андреевич</t>
        </is>
      </c>
      <c r="C68" t="inlineStr">
        <is>
          <t>Группа строительства</t>
        </is>
      </c>
      <c r="D68" t="inlineStr">
        <is>
          <t>Ведущий инженер</t>
        </is>
      </c>
      <c r="E68" t="inlineStr">
        <is>
          <t>Контракт № 632 - ГКУ НСО ТУАД</t>
        </is>
      </c>
      <c r="F68" t="inlineStr">
        <is>
          <t>День</t>
        </is>
      </c>
      <c r="Z68" s="11" t="n">
        <v>5.65</v>
      </c>
      <c r="AM68" s="9">
        <f>COUNT(H68:AL68)</f>
        <v/>
      </c>
      <c r="AT68" s="9">
        <f>SUM(H68:AL68)</f>
        <v/>
      </c>
      <c r="AV68" s="9">
        <f>SUM(J68,K68,Q68,R68,X68,Y68,AD68,AE68,AF68)</f>
        <v/>
      </c>
    </row>
    <row r="69" ht="15.5" customHeight="1" s="1">
      <c r="A69" t="n">
        <v>63</v>
      </c>
      <c r="B69" t="inlineStr">
        <is>
          <t>Некипелов Егор Андреевич</t>
        </is>
      </c>
      <c r="C69" t="inlineStr">
        <is>
          <t>Группа строительства</t>
        </is>
      </c>
      <c r="D69" t="inlineStr">
        <is>
          <t>Ведущий инженер</t>
        </is>
      </c>
      <c r="E69" t="inlineStr">
        <is>
          <t>Контракт № 625 - Нижний Новгород</t>
        </is>
      </c>
      <c r="F69" t="inlineStr">
        <is>
          <t>День</t>
        </is>
      </c>
      <c r="G69" t="inlineStr">
        <is>
          <t>К-ка</t>
        </is>
      </c>
      <c r="H69" s="11" t="n">
        <v>8</v>
      </c>
      <c r="I69" s="11" t="n">
        <v>8</v>
      </c>
      <c r="J69" s="11" t="inlineStr">
        <is>
          <t>В</t>
        </is>
      </c>
      <c r="K69" s="11" t="inlineStr">
        <is>
          <t>В</t>
        </is>
      </c>
      <c r="L69" s="11" t="n">
        <v>8</v>
      </c>
      <c r="M69" s="11" t="n">
        <v>8</v>
      </c>
      <c r="N69" s="11" t="n">
        <v>8</v>
      </c>
      <c r="AM69" s="9">
        <f>SUM(H69:AL69)/8</f>
        <v/>
      </c>
      <c r="AS69" s="9">
        <f>COUNTIF(H69:AL69,"В")+SUM(H69:AL69)/8</f>
        <v/>
      </c>
      <c r="AT69" s="9">
        <f>SUM(H69:AL69)</f>
        <v/>
      </c>
    </row>
    <row r="70" ht="15.5" customHeight="1" s="1">
      <c r="A70" t="n">
        <v>64</v>
      </c>
      <c r="B70" t="inlineStr">
        <is>
          <t>Некипелов Егор Андреевич</t>
        </is>
      </c>
      <c r="C70" t="inlineStr">
        <is>
          <t>Группа строительства</t>
        </is>
      </c>
      <c r="D70" t="inlineStr">
        <is>
          <t>Ведущий инженер</t>
        </is>
      </c>
      <c r="E70" t="inlineStr">
        <is>
          <t>Контракт № 617 - КУ РК Управтодор РК</t>
        </is>
      </c>
      <c r="F70" t="inlineStr">
        <is>
          <t>День</t>
        </is>
      </c>
      <c r="J70" s="11" t="n">
        <v>8</v>
      </c>
      <c r="K70" s="11" t="n">
        <v>8</v>
      </c>
      <c r="AM70" s="9">
        <f>COUNT(H70:AL70)</f>
        <v/>
      </c>
      <c r="AT70" s="9">
        <f>SUM(H70:AL70)</f>
        <v/>
      </c>
      <c r="AV70" s="9">
        <f>SUM(J70,K70,Q70,R70,X70,Y70,AD70,AE70,AF70)</f>
        <v/>
      </c>
    </row>
    <row r="71">
      <c r="A71" s="9" t="n">
        <v>65</v>
      </c>
      <c r="B71" s="9" t="inlineStr">
        <is>
          <t>Некипелов Егор Андреевич</t>
        </is>
      </c>
      <c r="C71" s="9" t="inlineStr">
        <is>
          <t>Группа строительства</t>
        </is>
      </c>
      <c r="D71" s="9" t="inlineStr">
        <is>
          <t>Ведущий инженер</t>
        </is>
      </c>
      <c r="E71" s="9" t="inlineStr">
        <is>
          <t>ИТОГО:</t>
        </is>
      </c>
      <c r="F71" s="9" t="n"/>
      <c r="G71" s="9" t="n"/>
      <c r="H71" s="9" t="n">
        <v>8</v>
      </c>
      <c r="I71" s="9" t="n">
        <v>8</v>
      </c>
      <c r="J71" s="9" t="n">
        <v>8</v>
      </c>
      <c r="K71" s="9" t="n">
        <v>8</v>
      </c>
      <c r="L71" s="9" t="n">
        <v>8</v>
      </c>
      <c r="M71" s="9" t="n">
        <v>8</v>
      </c>
      <c r="N71" s="9" t="n">
        <v>8</v>
      </c>
      <c r="O71" s="9" t="n">
        <v>8</v>
      </c>
      <c r="P71" s="9" t="n">
        <v>8</v>
      </c>
      <c r="Q71" s="9" t="n">
        <v>0</v>
      </c>
      <c r="R71" s="9" t="n">
        <v>0</v>
      </c>
      <c r="S71" s="9" t="n">
        <v>8</v>
      </c>
      <c r="T71" s="9" t="n">
        <v>8</v>
      </c>
      <c r="U71" s="9" t="n">
        <v>8</v>
      </c>
      <c r="V71" s="9" t="n">
        <v>8</v>
      </c>
      <c r="W71" s="9" t="n">
        <v>8</v>
      </c>
      <c r="X71" s="9" t="n">
        <v>0</v>
      </c>
      <c r="Y71" s="9" t="n">
        <v>0</v>
      </c>
      <c r="Z71" s="9" t="n">
        <v>8</v>
      </c>
      <c r="AA71" s="9" t="n">
        <v>8</v>
      </c>
      <c r="AB71" s="9" t="n">
        <v>8</v>
      </c>
      <c r="AC71" s="9" t="n">
        <v>7</v>
      </c>
      <c r="AD71" s="9" t="n">
        <v>0</v>
      </c>
      <c r="AE71" s="9" t="n">
        <v>0</v>
      </c>
      <c r="AF71" s="9" t="n">
        <v>0</v>
      </c>
      <c r="AG71" s="9" t="n">
        <v>0</v>
      </c>
      <c r="AH71" s="9" t="n">
        <v>0</v>
      </c>
      <c r="AI71" s="9" t="n">
        <v>0</v>
      </c>
      <c r="AJ71" s="9" t="n">
        <v>0</v>
      </c>
      <c r="AK71" s="9" t="n"/>
      <c r="AL71" s="9" t="n"/>
      <c r="AM71" s="9">
        <f>COUNT(IF(SUM(O67)&gt;0,1,"FALSE"),IF(SUM(P67)&gt;0,1,"FALSE"),IF(SUM(Q67)&gt;0,1,"FALSE"),IF(SUM(R67)&gt;0,1,"FALSE"),IF(SUM(S67)&gt;0,1,"FALSE"),IF(SUM(T67)&gt;0,1,"FALSE"),IF(SUM(U67)&gt;0,1,"FALSE"),IF(SUM(V67)&gt;0,1,"FALSE"),IF(SUM(W67)&gt;0,1,"FALSE"),IF(SUM(X67)&gt;0,1,"FALSE"),IF(SUM(Y67)&gt;0,1,"FALSE"),IF(SUM(Z68,Z67)&gt;0,1,"FALSE"),IF(SUM(AA67)&gt;0,1,"FALSE"),IF(SUM(AB67)&gt;0,1,"FALSE"),IF(SUM(AC67)&gt;0,1,"FALSE"),IF(SUM(AD67)&gt;0,1,"FALSE"),IF(SUM(AE67)&gt;0,1,"FALSE"),IF(SUM(AF67)&gt;0,1,"FALSE"),IF(SUM(AG67)&gt;0,1,"FALSE"),IF(SUM(AH67)&gt;0,1,"FALSE"),IF(SUM(AI67)&gt;0,1,"FALSE"),IF(SUM(AJ67)&gt;0,1,"FALSE"),IF(SUM(H69)&gt;0,1,"FALSE"),IF(SUM(I69)&gt;0,1,"FALSE"),IF(SUM(J69,J70)&gt;0,1,"FALSE"),IF(SUM(K70,K69)&gt;0,1,"FALSE"),IF(SUM(L69)&gt;0,1,"FALSE"),IF(SUM(M69)&gt;0,1,"FALSE"),IF(SUM(N69)&gt;0,1,"FALSE"))</f>
        <v/>
      </c>
      <c r="AN71" s="9" t="n"/>
      <c r="AO71" s="9">
        <f>MAX(AO67:AO70)</f>
        <v/>
      </c>
      <c r="AP71" s="9">
        <f>MAX(AP67:AP70)</f>
        <v/>
      </c>
      <c r="AQ71" s="9">
        <f>MAX(AQ67:AQ70)</f>
        <v/>
      </c>
      <c r="AR71" s="9">
        <f>MAX(AR67:AR70)</f>
        <v/>
      </c>
      <c r="AS71" s="9">
        <f>SUM(AS67:AS70)</f>
        <v/>
      </c>
      <c r="AT71" s="9">
        <f>SUM(AT67:AT70)</f>
        <v/>
      </c>
      <c r="AU71" s="9">
        <f>SUM(AU67:AU70)</f>
        <v/>
      </c>
      <c r="AV71" s="9">
        <f>SUM(AV67:AV70)</f>
        <v/>
      </c>
      <c r="AW71" s="9">
        <f>SUM(AW67:AW70)</f>
        <v/>
      </c>
    </row>
    <row r="72">
      <c r="A72" t="n">
        <v>66</v>
      </c>
      <c r="B72" t="inlineStr">
        <is>
          <t>Пименов Александр Николаевич</t>
        </is>
      </c>
      <c r="C72" t="inlineStr">
        <is>
          <t>Группа содержания</t>
        </is>
      </c>
      <c r="D72" t="inlineStr">
        <is>
          <t>Руководитель группы</t>
        </is>
      </c>
      <c r="E72" t="inlineStr">
        <is>
          <t>Общехозяйственный</t>
        </is>
      </c>
      <c r="F72" t="inlineStr">
        <is>
          <t>День</t>
        </is>
      </c>
      <c r="H72" t="n">
        <v>7.8</v>
      </c>
      <c r="I72" t="n">
        <v>7.95</v>
      </c>
      <c r="J72" t="inlineStr">
        <is>
          <t>В</t>
        </is>
      </c>
      <c r="K72" t="inlineStr">
        <is>
          <t>В</t>
        </is>
      </c>
      <c r="L72" t="n">
        <v>8</v>
      </c>
      <c r="M72" t="n">
        <v>8</v>
      </c>
      <c r="N72" t="n">
        <v>8</v>
      </c>
      <c r="O72" t="n">
        <v>8</v>
      </c>
      <c r="P72" t="n">
        <v>7.96667</v>
      </c>
      <c r="Q72" t="inlineStr">
        <is>
          <t>В</t>
        </is>
      </c>
      <c r="R72" t="inlineStr">
        <is>
          <t>В</t>
        </is>
      </c>
      <c r="S72" t="n">
        <v>8</v>
      </c>
      <c r="T72" t="n">
        <v>7.98333</v>
      </c>
      <c r="U72" t="n">
        <v>7.98333</v>
      </c>
      <c r="V72" t="n">
        <v>8</v>
      </c>
      <c r="W72" t="n">
        <v>8</v>
      </c>
      <c r="X72" t="inlineStr">
        <is>
          <t>В</t>
        </is>
      </c>
      <c r="Y72" t="inlineStr">
        <is>
          <t>В</t>
        </is>
      </c>
      <c r="Z72" t="n">
        <v>8</v>
      </c>
      <c r="AA72" t="n">
        <v>8</v>
      </c>
      <c r="AB72" t="n">
        <v>8</v>
      </c>
      <c r="AC72" t="n">
        <v>7</v>
      </c>
      <c r="AD72" t="inlineStr">
        <is>
          <t>В</t>
        </is>
      </c>
      <c r="AE72" t="inlineStr">
        <is>
          <t>В</t>
        </is>
      </c>
      <c r="AF72" t="inlineStr">
        <is>
          <t>В</t>
        </is>
      </c>
      <c r="AG72" t="n">
        <v>7.98333</v>
      </c>
      <c r="AH72" t="n">
        <v>8</v>
      </c>
      <c r="AI72" t="n">
        <v>8</v>
      </c>
      <c r="AJ72" t="n">
        <v>8</v>
      </c>
      <c r="AM72" s="9">
        <f>COUNT(H72:AL72)</f>
        <v/>
      </c>
      <c r="AO72" s="9">
        <f>COUNTIF(H72:AL72,"О")</f>
        <v/>
      </c>
      <c r="AP72" s="9">
        <f>COUNTIF(H72:AL72,"От")</f>
        <v/>
      </c>
      <c r="AQ72" s="9">
        <f>COUNTIF(H72:AL72,"Б")</f>
        <v/>
      </c>
      <c r="AR72" s="9">
        <f>COUNTIF(H72:AL72,"Н")</f>
        <v/>
      </c>
      <c r="AT72" s="9">
        <f>SUM(H72:AL72)</f>
        <v/>
      </c>
      <c r="AV72" s="9">
        <f>SUM(J72,K72,Q72,R72,X72,Y72,AD72,AE72,AF72)</f>
        <v/>
      </c>
    </row>
    <row r="73">
      <c r="A73" t="n">
        <v>67</v>
      </c>
      <c r="B73" t="inlineStr">
        <is>
          <t>Пименов Александр Николаевич</t>
        </is>
      </c>
      <c r="C73" t="inlineStr">
        <is>
          <t>Группа содержания</t>
        </is>
      </c>
      <c r="D73" t="inlineStr">
        <is>
          <t>Руководитель группы</t>
        </is>
      </c>
      <c r="E73" t="inlineStr">
        <is>
          <t>Контракт № 633 - ПАО Ростелеком Красноярск</t>
        </is>
      </c>
      <c r="F73" t="inlineStr">
        <is>
          <t>День</t>
        </is>
      </c>
      <c r="AM73" s="9">
        <f>COUNT(H73:AL73)</f>
        <v/>
      </c>
      <c r="AT73" s="9">
        <f>SUM(H73:AL73)</f>
        <v/>
      </c>
      <c r="AV73" s="9">
        <f>SUM(J73,K73,Q73,R73,X73,Y73,AD73,AE73,AF73)</f>
        <v/>
      </c>
    </row>
    <row r="74" ht="15.5" customHeight="1" s="1">
      <c r="A74" t="n">
        <v>68</v>
      </c>
      <c r="B74" t="inlineStr">
        <is>
          <t>Пименов Александр Николаевич</t>
        </is>
      </c>
      <c r="C74" t="inlineStr">
        <is>
          <t>Группа содержания</t>
        </is>
      </c>
      <c r="D74" t="inlineStr">
        <is>
          <t>Руководитель группы</t>
        </is>
      </c>
      <c r="E74" t="inlineStr">
        <is>
          <t>Контракт № 632 - ГКУ НСО ТУАД</t>
        </is>
      </c>
      <c r="F74" t="inlineStr">
        <is>
          <t>День</t>
        </is>
      </c>
      <c r="H74" s="11" t="n">
        <v>0.2</v>
      </c>
      <c r="P74" s="11" t="n">
        <v>0.03333</v>
      </c>
      <c r="T74" s="11" t="n">
        <v>0.01667</v>
      </c>
      <c r="U74" s="11" t="n">
        <v>0.01667</v>
      </c>
      <c r="AG74" s="11" t="n">
        <v>0.01667</v>
      </c>
      <c r="AM74" s="9">
        <f>COUNT(H74:AL74)</f>
        <v/>
      </c>
      <c r="AT74" s="9">
        <f>SUM(H74:AL74)</f>
        <v/>
      </c>
      <c r="AV74" s="9">
        <f>SUM(J74,K74,Q74,R74,X74,Y74,AD74,AE74,AF74)</f>
        <v/>
      </c>
    </row>
    <row r="75">
      <c r="A75" t="n">
        <v>69</v>
      </c>
      <c r="B75" t="inlineStr">
        <is>
          <t>Пименов Александр Николаевич</t>
        </is>
      </c>
      <c r="C75" t="inlineStr">
        <is>
          <t>Группа содержания</t>
        </is>
      </c>
      <c r="D75" t="inlineStr">
        <is>
          <t>Руководитель группы</t>
        </is>
      </c>
      <c r="E75" t="inlineStr">
        <is>
          <t>Контракт № 631 - ГКУ НСО ТУАД</t>
        </is>
      </c>
      <c r="F75" t="inlineStr">
        <is>
          <t>День</t>
        </is>
      </c>
      <c r="AM75" s="9">
        <f>COUNT(H75:AL75)</f>
        <v/>
      </c>
      <c r="AT75" s="9">
        <f>SUM(H75:AL75)</f>
        <v/>
      </c>
      <c r="AV75" s="9">
        <f>SUM(J75,K75,Q75,R75,X75,Y75,AD75,AE75,AF75)</f>
        <v/>
      </c>
    </row>
    <row r="76">
      <c r="A76" t="n">
        <v>70</v>
      </c>
      <c r="B76" t="inlineStr">
        <is>
          <t>Пименов Александр Николаевич</t>
        </is>
      </c>
      <c r="C76" t="inlineStr">
        <is>
          <t>Группа содержания</t>
        </is>
      </c>
      <c r="D76" t="inlineStr">
        <is>
          <t>Руководитель группы</t>
        </is>
      </c>
      <c r="E76" t="inlineStr">
        <is>
          <t>Контракт № 630 - ГКУ НСО ТУАД</t>
        </is>
      </c>
      <c r="F76" t="inlineStr">
        <is>
          <t>День</t>
        </is>
      </c>
      <c r="AM76" s="9">
        <f>COUNT(H76:AL76)</f>
        <v/>
      </c>
      <c r="AT76" s="9">
        <f>SUM(H76:AL76)</f>
        <v/>
      </c>
      <c r="AV76" s="9">
        <f>SUM(J76,K76,Q76,R76,X76,Y76,AD76,AE76,AF76)</f>
        <v/>
      </c>
    </row>
    <row r="77">
      <c r="A77" t="n">
        <v>71</v>
      </c>
      <c r="B77" t="inlineStr">
        <is>
          <t>Пименов Александр Николаевич</t>
        </is>
      </c>
      <c r="C77" t="inlineStr">
        <is>
          <t>Группа содержания</t>
        </is>
      </c>
      <c r="D77" t="inlineStr">
        <is>
          <t>Руководитель группы</t>
        </is>
      </c>
      <c r="E77" t="inlineStr">
        <is>
          <t>Контракт № 620 - МариинскАвтодор</t>
        </is>
      </c>
      <c r="F77" t="inlineStr">
        <is>
          <t>День</t>
        </is>
      </c>
      <c r="AM77" s="9">
        <f>COUNT(H77:AL77)</f>
        <v/>
      </c>
      <c r="AT77" s="9">
        <f>SUM(H77:AL77)</f>
        <v/>
      </c>
      <c r="AV77" s="9">
        <f>SUM(J77,K77,Q77,R77,X77,Y77,AD77,AE77,AF77)</f>
        <v/>
      </c>
    </row>
    <row r="78">
      <c r="A78" t="n">
        <v>72</v>
      </c>
      <c r="B78" t="inlineStr">
        <is>
          <t>Пименов Александр Николаевич</t>
        </is>
      </c>
      <c r="C78" t="inlineStr">
        <is>
          <t>Группа содержания</t>
        </is>
      </c>
      <c r="D78" t="inlineStr">
        <is>
          <t>Руководитель группы</t>
        </is>
      </c>
      <c r="E78" t="inlineStr">
        <is>
          <t>Контракт № 621 - Томскавтодор</t>
        </is>
      </c>
      <c r="F78" t="inlineStr">
        <is>
          <t>День</t>
        </is>
      </c>
      <c r="AM78" s="9">
        <f>COUNT(H78:AL78)</f>
        <v/>
      </c>
      <c r="AT78" s="9">
        <f>SUM(H78:AL78)</f>
        <v/>
      </c>
      <c r="AV78" s="9">
        <f>SUM(J78,K78,Q78,R78,X78,Y78,AD78,AE78,AF78)</f>
        <v/>
      </c>
    </row>
    <row r="79">
      <c r="A79" t="n">
        <v>73</v>
      </c>
      <c r="B79" t="inlineStr">
        <is>
          <t>Пименов Александр Николаевич</t>
        </is>
      </c>
      <c r="C79" t="inlineStr">
        <is>
          <t>Группа содержания</t>
        </is>
      </c>
      <c r="D79" t="inlineStr">
        <is>
          <t>Руководитель группы</t>
        </is>
      </c>
      <c r="E79" t="inlineStr">
        <is>
          <t>Контракт № 592 - ООО Восток-М</t>
        </is>
      </c>
      <c r="F79" t="inlineStr">
        <is>
          <t>День</t>
        </is>
      </c>
      <c r="AM79" s="9">
        <f>COUNT(H79:AL79)</f>
        <v/>
      </c>
      <c r="AT79" s="9">
        <f>SUM(H79:AL79)</f>
        <v/>
      </c>
      <c r="AV79" s="9">
        <f>SUM(J79,K79,Q79,R79,X79,Y79,AD79,AE79,AF79)</f>
        <v/>
      </c>
    </row>
    <row r="80">
      <c r="A80" t="n">
        <v>74</v>
      </c>
      <c r="B80" t="inlineStr">
        <is>
          <t>Пименов Александр Николаевич</t>
        </is>
      </c>
      <c r="C80" t="inlineStr">
        <is>
          <t>Группа содержания</t>
        </is>
      </c>
      <c r="D80" t="inlineStr">
        <is>
          <t>Руководитель группы</t>
        </is>
      </c>
      <c r="E80" t="inlineStr">
        <is>
          <t>Контракт № 599 - Восток-М</t>
        </is>
      </c>
      <c r="F80" t="inlineStr">
        <is>
          <t>День</t>
        </is>
      </c>
      <c r="AM80" s="9">
        <f>COUNT(H80:AL80)</f>
        <v/>
      </c>
      <c r="AT80" s="9">
        <f>SUM(H80:AL80)</f>
        <v/>
      </c>
      <c r="AV80" s="9">
        <f>SUM(J80,K80,Q80,R80,X80,Y80,AD80,AE80,AF80)</f>
        <v/>
      </c>
    </row>
    <row r="81">
      <c r="A81" t="n">
        <v>75</v>
      </c>
      <c r="B81" t="inlineStr">
        <is>
          <t>Пименов Александр Николаевич</t>
        </is>
      </c>
      <c r="C81" t="inlineStr">
        <is>
          <t>Группа содержания</t>
        </is>
      </c>
      <c r="D81" t="inlineStr">
        <is>
          <t>Руководитель группы</t>
        </is>
      </c>
      <c r="E81" t="inlineStr">
        <is>
          <t>Контракт № 591 - ООО Восток-М</t>
        </is>
      </c>
      <c r="F81" t="inlineStr">
        <is>
          <t>День</t>
        </is>
      </c>
      <c r="AM81" s="9">
        <f>COUNT(H81:AL81)</f>
        <v/>
      </c>
      <c r="AT81" s="9">
        <f>SUM(H81:AL81)</f>
        <v/>
      </c>
      <c r="AV81" s="9">
        <f>SUM(J81,K81,Q81,R81,X81,Y81,AD81,AE81,AF81)</f>
        <v/>
      </c>
    </row>
    <row r="82">
      <c r="A82" t="n">
        <v>76</v>
      </c>
      <c r="B82" t="inlineStr">
        <is>
          <t>Пименов Александр Николаевич</t>
        </is>
      </c>
      <c r="C82" t="inlineStr">
        <is>
          <t>Группа содержания</t>
        </is>
      </c>
      <c r="D82" t="inlineStr">
        <is>
          <t>Руководитель группы</t>
        </is>
      </c>
      <c r="E82" t="inlineStr">
        <is>
          <t>Контракт № 579 - ООО Восток-М</t>
        </is>
      </c>
      <c r="F82" t="inlineStr">
        <is>
          <t>День</t>
        </is>
      </c>
      <c r="AM82" s="9">
        <f>COUNT(H82:AL82)</f>
        <v/>
      </c>
      <c r="AT82" s="9">
        <f>SUM(H82:AL82)</f>
        <v/>
      </c>
      <c r="AV82" s="9">
        <f>SUM(J82,K82,Q82,R82,X82,Y82,AD82,AE82,AF82)</f>
        <v/>
      </c>
    </row>
    <row r="83">
      <c r="A83" t="n">
        <v>77</v>
      </c>
      <c r="B83" t="inlineStr">
        <is>
          <t>Пименов Александр Николаевич</t>
        </is>
      </c>
      <c r="C83" t="inlineStr">
        <is>
          <t>Группа содержания</t>
        </is>
      </c>
      <c r="D83" t="inlineStr">
        <is>
          <t>Руководитель группы</t>
        </is>
      </c>
      <c r="E83" t="inlineStr">
        <is>
          <t>Контракт № 585 - ФКУ Сибуправтодор</t>
        </is>
      </c>
      <c r="F83" t="inlineStr">
        <is>
          <t>День</t>
        </is>
      </c>
      <c r="AM83" s="9">
        <f>COUNT(H83:AL83)</f>
        <v/>
      </c>
      <c r="AT83" s="9">
        <f>SUM(H83:AL83)</f>
        <v/>
      </c>
      <c r="AV83" s="9">
        <f>SUM(J83,K83,Q83,R83,X83,Y83,AD83,AE83,AF83)</f>
        <v/>
      </c>
    </row>
    <row r="84">
      <c r="A84" t="n">
        <v>78</v>
      </c>
      <c r="B84" t="inlineStr">
        <is>
          <t>Пименов Александр Николаевич</t>
        </is>
      </c>
      <c r="C84" t="inlineStr">
        <is>
          <t>Группа содержания</t>
        </is>
      </c>
      <c r="D84" t="inlineStr">
        <is>
          <t>Руководитель группы</t>
        </is>
      </c>
      <c r="E84" t="inlineStr">
        <is>
          <t>Контракт № 580 - ОГКУ «Томскавтодор»</t>
        </is>
      </c>
      <c r="F84" t="inlineStr">
        <is>
          <t>День</t>
        </is>
      </c>
      <c r="AM84" s="9">
        <f>COUNT(H84:AL84)</f>
        <v/>
      </c>
      <c r="AT84" s="9">
        <f>SUM(H84:AL84)</f>
        <v/>
      </c>
      <c r="AV84" s="9">
        <f>SUM(J84,K84,Q84,R84,X84,Y84,AD84,AE84,AF84)</f>
        <v/>
      </c>
    </row>
    <row r="85" ht="15.5" customHeight="1" s="1">
      <c r="A85" t="n">
        <v>79</v>
      </c>
      <c r="B85" t="inlineStr">
        <is>
          <t>Пименов Александр Николаевич</t>
        </is>
      </c>
      <c r="C85" t="inlineStr">
        <is>
          <t>Группа содержания</t>
        </is>
      </c>
      <c r="D85" t="inlineStr">
        <is>
          <t>Руководитель группы</t>
        </is>
      </c>
      <c r="E85" t="inlineStr">
        <is>
          <t>Контракт № 576 - Восток-М</t>
        </is>
      </c>
      <c r="F85" t="inlineStr">
        <is>
          <t>День</t>
        </is>
      </c>
      <c r="I85" s="11" t="n">
        <v>0.05</v>
      </c>
      <c r="AM85" s="9">
        <f>COUNT(H85:AL85)</f>
        <v/>
      </c>
      <c r="AT85" s="9">
        <f>SUM(H85:AL85)</f>
        <v/>
      </c>
      <c r="AV85" s="9">
        <f>SUM(J85,K85,Q85,R85,X85,Y85,AD85,AE85,AF85)</f>
        <v/>
      </c>
    </row>
    <row r="86">
      <c r="A86" t="n">
        <v>80</v>
      </c>
      <c r="B86" t="inlineStr">
        <is>
          <t>Пименов Александр Николаевич</t>
        </is>
      </c>
      <c r="C86" t="inlineStr">
        <is>
          <t>Группа содержания</t>
        </is>
      </c>
      <c r="D86" t="inlineStr">
        <is>
          <t>Руководитель группы</t>
        </is>
      </c>
      <c r="E86" t="inlineStr">
        <is>
          <t>Контракт № 513 - ГКУ НСО ТУАД</t>
        </is>
      </c>
      <c r="F86" t="inlineStr">
        <is>
          <t>День</t>
        </is>
      </c>
      <c r="AM86" s="9">
        <f>COUNT(H86:AL86)</f>
        <v/>
      </c>
      <c r="AT86" s="9">
        <f>SUM(H86:AL86)</f>
        <v/>
      </c>
      <c r="AV86" s="9">
        <f>SUM(J86,K86,Q86,R86,X86,Y86,AD86,AE86,AF86)</f>
        <v/>
      </c>
    </row>
    <row r="87">
      <c r="A87" t="n">
        <v>81</v>
      </c>
      <c r="B87" t="inlineStr">
        <is>
          <t>Пименов Александр Николаевич</t>
        </is>
      </c>
      <c r="C87" t="inlineStr">
        <is>
          <t>Группа содержания</t>
        </is>
      </c>
      <c r="D87" t="inlineStr">
        <is>
          <t>Руководитель группы</t>
        </is>
      </c>
      <c r="E87" t="inlineStr">
        <is>
          <t>Контракт № 511 - ГКУ НСО ТУАД</t>
        </is>
      </c>
      <c r="F87" t="inlineStr">
        <is>
          <t>День</t>
        </is>
      </c>
      <c r="AM87" s="9">
        <f>COUNT(H87:AL87)</f>
        <v/>
      </c>
      <c r="AT87" s="9">
        <f>SUM(H87:AL87)</f>
        <v/>
      </c>
      <c r="AV87" s="9">
        <f>SUM(J87,K87,Q87,R87,X87,Y87,AD87,AE87,AF87)</f>
        <v/>
      </c>
    </row>
    <row r="88">
      <c r="A88" s="9" t="n">
        <v>82</v>
      </c>
      <c r="B88" s="9" t="inlineStr">
        <is>
          <t>Пименов Александр Николаевич</t>
        </is>
      </c>
      <c r="C88" s="9" t="inlineStr">
        <is>
          <t>Группа содержания</t>
        </is>
      </c>
      <c r="D88" s="9" t="inlineStr">
        <is>
          <t>Руководитель группы</t>
        </is>
      </c>
      <c r="E88" s="9" t="inlineStr">
        <is>
          <t>ИТОГО:</t>
        </is>
      </c>
      <c r="F88" s="9" t="n"/>
      <c r="G88" s="9" t="n"/>
      <c r="H88" s="9" t="n">
        <v>8</v>
      </c>
      <c r="I88" s="9" t="n">
        <v>8</v>
      </c>
      <c r="J88" s="9" t="n">
        <v>0</v>
      </c>
      <c r="K88" s="9" t="n">
        <v>0</v>
      </c>
      <c r="L88" s="9" t="n">
        <v>8</v>
      </c>
      <c r="M88" s="9" t="n">
        <v>8</v>
      </c>
      <c r="N88" s="9" t="n">
        <v>8</v>
      </c>
      <c r="O88" s="9" t="n">
        <v>8</v>
      </c>
      <c r="P88" s="9" t="n">
        <v>8</v>
      </c>
      <c r="Q88" s="9" t="n">
        <v>0</v>
      </c>
      <c r="R88" s="9" t="n">
        <v>0</v>
      </c>
      <c r="S88" s="9" t="n">
        <v>8</v>
      </c>
      <c r="T88" s="9" t="n">
        <v>8</v>
      </c>
      <c r="U88" s="9" t="n">
        <v>8</v>
      </c>
      <c r="V88" s="9" t="n">
        <v>8</v>
      </c>
      <c r="W88" s="9" t="n">
        <v>8</v>
      </c>
      <c r="X88" s="9" t="n">
        <v>0</v>
      </c>
      <c r="Y88" s="9" t="n">
        <v>0</v>
      </c>
      <c r="Z88" s="9" t="n">
        <v>8</v>
      </c>
      <c r="AA88" s="9" t="n">
        <v>8</v>
      </c>
      <c r="AB88" s="9" t="n">
        <v>8</v>
      </c>
      <c r="AC88" s="9" t="n">
        <v>7</v>
      </c>
      <c r="AD88" s="9" t="n">
        <v>0</v>
      </c>
      <c r="AE88" s="9" t="n">
        <v>0</v>
      </c>
      <c r="AF88" s="9" t="n">
        <v>0</v>
      </c>
      <c r="AG88" s="9" t="n">
        <v>8</v>
      </c>
      <c r="AH88" s="9" t="n">
        <v>8</v>
      </c>
      <c r="AI88" s="9" t="n">
        <v>8</v>
      </c>
      <c r="AJ88" s="9" t="n">
        <v>8</v>
      </c>
      <c r="AK88" s="9" t="n"/>
      <c r="AL88" s="9" t="n"/>
      <c r="AM88" s="9">
        <f>COUNT(IF(SUM(H78,H77,H86,H82,H80,H76,H85,H72,H81,H75,H74,H87,H84,H79,H83,H73)&gt;0,1,"FALSE"),IF(SUM(I78,I80,I81,I83,I77,I79,I75,I82,I86,I87,I84,I72,I85,I76,I74,I73)&gt;0,1,"FALSE"),IF(SUM(J76,J86,J83,J87,J73,J79,J80,J81,J75,J74,J82,J72,J77,J84,J78,J85)&gt;0,1,"FALSE"),IF(SUM(K72,K83,K75,K81,K86,K84,K74,K77,K73,K78,K82,K85,K79,K87,K80,K76)&gt;0,1,"FALSE"),IF(SUM(L87,L78,L79,L83,L85,L73,L81,L76,L77,L80,L72,L75,L84,L86,L82,L74)&gt;0,1,"FALSE"),IF(SUM(M83,M74,M84,M87,M85,M82,M79,M75,M80,M81,M78,M72,M73,M77,M76,M86)&gt;0,1,"FALSE"),IF(SUM(N77,N75,N74,N83,N82,N80,N76,N84,N86,N87,N73,N72,N85,N81,N79,N78)&gt;0,1,"FALSE"),IF(SUM(O81,O72,O73,O76,O79,O85,O87,O78,O86,O74,O80,O84,O82,O75,O77,O83)&gt;0,1,"FALSE"),IF(SUM(P72,P75,P79,P80,P84,P86,P87,P76,P74,P77,P81,P82,P83,P85,P73,P78)&gt;0,1,"FALSE"),IF(SUM(Q80,Q74,Q79,Q84,Q75,Q87,Q78,Q72,Q77,Q73,Q81,Q85,Q76,Q83,Q82,Q86)&gt;0,1,"FALSE"),IF(SUM(R78,R87,R75,R74,R77,R84,R82,R86,R72,R76,R83,R80,R81,R73,R85,R79)&gt;0,1,"FALSE"),IF(SUM(S82,S87,S84,S86,S80,S72,S85,S76,S73,S77,S79,S83,S81,S75,S74,S78)&gt;0,1,"FALSE"),IF(SUM(T83,T78,T82,T87,T79,T85,T73,T80,T77,T74,T86,T81,T75,T84,T76,T72)&gt;0,1,"FALSE"),IF(SUM(U72,U76,U84,U85,U87,U77,U78,U83,U75,U81,U79,U80,U82,U86,U74,U73)&gt;0,1,"FALSE"),IF(SUM(V82,V85,V80,V81,V86,V83,V76,V77,V79,V74,V72,V84,V75,V73,V78)&gt;0,1,"FALSE"),IF(SUM(W72,W79,W80,W78,W85,W86,W83,W81,W75,W77,W74,W76,W82,W73,W84)&gt;0,1,"FALSE"),IF(SUM(X81,X79,X73,X84,X85,X86,X75,X80,X72,X82,X83,X74,X78,X77,X76)&gt;0,1,"FALSE"),IF(SUM(Y86,Y76,Y84,Y80,Y83,Y85,Y78,Y77,Y81,Y73,Y72,Y75,Y79,Y74,Y82)&gt;0,1,"FALSE"),IF(SUM(Z84,Z79,Z85,Z75,Z72,Z80,Z77,Z81,Z78,Z86,Z76,Z73,Z82,Z83,Z74)&gt;0,1,"FALSE"),IF(SUM(AA77,AA73,AA82,AA75,AA84,AA74,AA81,AA79,AA80,AA86,AA76,AA72,AA85,AA83,AA78)&gt;0,1,"FALSE"),IF(SUM(AB77,AB74,AB72,AB78,AB76,AB75,AB84,AB81,AB80,AB79,AB73,AB82,AB86,AB83,AB85)&gt;0,1,"FALSE"),IF(SUM(AC72,AC86,AC77,AC73,AC80,AC74,AC83,AC76,AC79,AC85,AC84,AC78,AC82,AC75,AC81)&gt;0,1,"FALSE"),IF(SUM(AD75,AD73,AD78,AD76,AD81,AD83,AD85,AD86,AD74,AD84,AD72,AD80,AD79,AD77,AD82)&gt;0,1,"FALSE"),IF(SUM(AE79,AE82,AE76,AE83,AE84,AE73,AE77,AE74,AE80,AE86,AE85,AE78,AE81,AE75,AE72)&gt;0,1,"FALSE"),IF(SUM(AF75,AF72,AF80,AF81,AF83,AF85,AF84,AF86,AF78,AF76,AF77,AF79,AF82,AF73,AF74)&gt;0,1,"FALSE"),IF(SUM(AG84,AG77,AG80,AG85,AG74,AG81,AG79,AG72,AG78,AG86,AG75,AG83,AG76,AG73,AG82)&gt;0,1,"FALSE"),IF(SUM(AH84,AH75,AH73,AH82,AH74,AH77,AH85,AH78,AH76,AH81,AH86,AH83,AH72,AH79,AH80)&gt;0,1,"FALSE"),IF(SUM(AI82,AI76,AI75,AI72,AI79,AI81,AI84,AI73,AI86,AI78,AI83,AI77,AI74,AI85,AI80)&gt;0,1,"FALSE"),IF(SUM(AJ80,AJ84,AJ73,AJ77,AJ86,AJ79,AJ74,AJ76,AJ83,AJ78,AJ85,AJ82,AJ75,AJ72,AJ81)&gt;0,1,"FALSE"))</f>
        <v/>
      </c>
      <c r="AN88" s="9" t="n"/>
      <c r="AO88" s="9">
        <f>MAX(AO72:AO87)</f>
        <v/>
      </c>
      <c r="AP88" s="9">
        <f>MAX(AP72:AP87)</f>
        <v/>
      </c>
      <c r="AQ88" s="9">
        <f>MAX(AQ72:AQ87)</f>
        <v/>
      </c>
      <c r="AR88" s="9">
        <f>MAX(AR72:AR87)</f>
        <v/>
      </c>
      <c r="AS88" s="9">
        <f>SUM(AS72:AS87)</f>
        <v/>
      </c>
      <c r="AT88" s="9">
        <f>SUM(AT72:AT87)</f>
        <v/>
      </c>
      <c r="AU88" s="9">
        <f>SUM(AU72:AU87)</f>
        <v/>
      </c>
      <c r="AV88" s="9">
        <f>SUM(AV72:AV87)</f>
        <v/>
      </c>
      <c r="AW88" s="9">
        <f>SUM(AW72:AW87)</f>
        <v/>
      </c>
    </row>
    <row r="89" ht="15.5" customHeight="1" s="1">
      <c r="A89" t="n">
        <v>83</v>
      </c>
      <c r="B89" t="inlineStr">
        <is>
          <t>Скороходов Артем Викторович</t>
        </is>
      </c>
      <c r="C89" t="inlineStr">
        <is>
          <t>Группа содержания</t>
        </is>
      </c>
      <c r="D89" t="inlineStr">
        <is>
          <t>Инженер 1 категории</t>
        </is>
      </c>
      <c r="E89" t="inlineStr">
        <is>
          <t>Общехозяйственный</t>
        </is>
      </c>
      <c r="F89" t="inlineStr">
        <is>
          <t>День</t>
        </is>
      </c>
      <c r="J89" t="inlineStr">
        <is>
          <t>В</t>
        </is>
      </c>
      <c r="K89" t="inlineStr">
        <is>
          <t>В</t>
        </is>
      </c>
      <c r="Q89" t="inlineStr">
        <is>
          <t>В</t>
        </is>
      </c>
      <c r="R89" t="inlineStr">
        <is>
          <t>В</t>
        </is>
      </c>
      <c r="S89" t="n">
        <v>0.21667</v>
      </c>
      <c r="T89" t="inlineStr">
        <is>
          <t>Б</t>
        </is>
      </c>
      <c r="U89" t="inlineStr">
        <is>
          <t>Б</t>
        </is>
      </c>
      <c r="V89" t="inlineStr">
        <is>
          <t>Б</t>
        </is>
      </c>
      <c r="W89" t="inlineStr">
        <is>
          <t>Б</t>
        </is>
      </c>
      <c r="X89" t="inlineStr">
        <is>
          <t>Б</t>
        </is>
      </c>
      <c r="Y89" t="inlineStr">
        <is>
          <t>Б</t>
        </is>
      </c>
      <c r="Z89" t="inlineStr">
        <is>
          <t>Б</t>
        </is>
      </c>
      <c r="AA89" t="inlineStr">
        <is>
          <t>Б</t>
        </is>
      </c>
      <c r="AC89" t="n">
        <v>7</v>
      </c>
      <c r="AD89" t="inlineStr">
        <is>
          <t>В</t>
        </is>
      </c>
      <c r="AE89" t="inlineStr">
        <is>
          <t>В</t>
        </is>
      </c>
      <c r="AF89" t="inlineStr">
        <is>
          <t>В</t>
        </is>
      </c>
      <c r="AG89" s="11" t="inlineStr">
        <is>
          <t>О</t>
        </is>
      </c>
      <c r="AH89" s="11" t="inlineStr">
        <is>
          <t>О</t>
        </is>
      </c>
      <c r="AI89" s="11" t="inlineStr">
        <is>
          <t>О</t>
        </is>
      </c>
      <c r="AJ89" s="11" t="inlineStr">
        <is>
          <t>О</t>
        </is>
      </c>
      <c r="AM89" s="9">
        <f>COUNT(H89:AL89)</f>
        <v/>
      </c>
      <c r="AO89" s="9">
        <f>COUNTIF(H89:AL89,"О")</f>
        <v/>
      </c>
      <c r="AP89" s="9">
        <f>COUNTIF(H89:AL89,"От")</f>
        <v/>
      </c>
      <c r="AQ89" s="9">
        <f>COUNTIF(H89:AL89,"Б")</f>
        <v/>
      </c>
      <c r="AR89" s="9">
        <f>COUNTIF(H89:AL89,"Н")</f>
        <v/>
      </c>
      <c r="AT89" s="9">
        <f>SUM(H89:AL89)</f>
        <v/>
      </c>
      <c r="AV89" s="9">
        <f>SUM(J89,K89,Q89,R89,X89,Y89,AD89,AE89,AF89)</f>
        <v/>
      </c>
    </row>
    <row r="90">
      <c r="A90" t="n">
        <v>84</v>
      </c>
      <c r="B90" t="inlineStr">
        <is>
          <t>Скороходов Артем Викторович</t>
        </is>
      </c>
      <c r="C90" t="inlineStr">
        <is>
          <t>Группа содержания</t>
        </is>
      </c>
      <c r="D90" t="inlineStr">
        <is>
          <t>Инженер 1 категории</t>
        </is>
      </c>
      <c r="E90" t="inlineStr">
        <is>
          <t>Контракт № 633 - ПАО Ростелеком Красноярск</t>
        </is>
      </c>
      <c r="F90" t="inlineStr">
        <is>
          <t>День</t>
        </is>
      </c>
      <c r="AM90" s="9">
        <f>COUNT(H90:AL90)</f>
        <v/>
      </c>
      <c r="AT90" s="9">
        <f>SUM(H90:AL90)</f>
        <v/>
      </c>
      <c r="AV90" s="9">
        <f>SUM(J90,K90,Q90,R90,X90,Y90,AD90,AE90,AF90)</f>
        <v/>
      </c>
    </row>
    <row r="91" ht="15.5" customHeight="1" s="1">
      <c r="A91" t="n">
        <v>85</v>
      </c>
      <c r="B91" t="inlineStr">
        <is>
          <t>Скороходов Артем Викторович</t>
        </is>
      </c>
      <c r="C91" t="inlineStr">
        <is>
          <t>Группа содержания</t>
        </is>
      </c>
      <c r="D91" t="inlineStr">
        <is>
          <t>Инженер 1 категории</t>
        </is>
      </c>
      <c r="E91" t="inlineStr">
        <is>
          <t>Контракт № 632 - ГКУ НСО ТУАД</t>
        </is>
      </c>
      <c r="F91" t="inlineStr">
        <is>
          <t>День</t>
        </is>
      </c>
      <c r="H91" s="11" t="n">
        <v>2.60627</v>
      </c>
      <c r="I91" s="11" t="n">
        <v>3.09356</v>
      </c>
      <c r="L91" s="11" t="n">
        <v>4.59259</v>
      </c>
      <c r="M91" s="11" t="n">
        <v>3.03513</v>
      </c>
      <c r="S91" s="11" t="n">
        <v>2.58333</v>
      </c>
      <c r="AB91" s="11" t="n">
        <v>5.11554</v>
      </c>
      <c r="AM91" s="9">
        <f>COUNT(H91:AL91)</f>
        <v/>
      </c>
      <c r="AT91" s="9">
        <f>SUM(H91:AL91)</f>
        <v/>
      </c>
      <c r="AV91" s="9">
        <f>SUM(J91,K91,Q91,R91,X91,Y91,AD91,AE91,AF91)</f>
        <v/>
      </c>
    </row>
    <row r="92" ht="15.5" customHeight="1" s="1">
      <c r="A92" t="n">
        <v>86</v>
      </c>
      <c r="B92" t="inlineStr">
        <is>
          <t>Скороходов Артем Викторович</t>
        </is>
      </c>
      <c r="C92" t="inlineStr">
        <is>
          <t>Группа содержания</t>
        </is>
      </c>
      <c r="D92" t="inlineStr">
        <is>
          <t>Инженер 1 категории</t>
        </is>
      </c>
      <c r="E92" t="inlineStr">
        <is>
          <t>Контракт № 631 - ГКУ НСО ТУАД</t>
        </is>
      </c>
      <c r="F92" t="inlineStr">
        <is>
          <t>День</t>
        </is>
      </c>
      <c r="H92" s="11" t="n">
        <v>5.39373</v>
      </c>
      <c r="N92" s="11" t="n">
        <v>2.58462</v>
      </c>
      <c r="O92" s="11" t="n">
        <v>3.99185</v>
      </c>
      <c r="P92" s="11" t="n">
        <v>1.52727</v>
      </c>
      <c r="AM92" s="9">
        <f>COUNT(H92:AL92)</f>
        <v/>
      </c>
      <c r="AT92" s="9">
        <f>SUM(H92:AL92)</f>
        <v/>
      </c>
      <c r="AV92" s="9">
        <f>SUM(J92,K92,Q92,R92,X92,Y92,AD92,AE92,AF92)</f>
        <v/>
      </c>
    </row>
    <row r="93" ht="15.5" customHeight="1" s="1">
      <c r="A93" t="n">
        <v>87</v>
      </c>
      <c r="B93" t="inlineStr">
        <is>
          <t>Скороходов Артем Викторович</t>
        </is>
      </c>
      <c r="C93" t="inlineStr">
        <is>
          <t>Группа содержания</t>
        </is>
      </c>
      <c r="D93" t="inlineStr">
        <is>
          <t>Инженер 1 категории</t>
        </is>
      </c>
      <c r="E93" t="inlineStr">
        <is>
          <t>Контракт № 630 - ГКУ НСО ТУАД</t>
        </is>
      </c>
      <c r="F93" t="inlineStr">
        <is>
          <t>День</t>
        </is>
      </c>
      <c r="I93" s="11" t="n">
        <v>4.90644</v>
      </c>
      <c r="L93" s="11" t="n">
        <v>3.40741</v>
      </c>
      <c r="M93" s="11" t="n">
        <v>4.96487</v>
      </c>
      <c r="N93" s="11" t="n">
        <v>5.41538</v>
      </c>
      <c r="P93" s="11" t="n">
        <v>4.94545</v>
      </c>
      <c r="S93" s="11" t="n">
        <v>5.2</v>
      </c>
      <c r="AB93" s="11" t="n">
        <v>2.88446</v>
      </c>
      <c r="AM93" s="9">
        <f>COUNT(H93:AL93)</f>
        <v/>
      </c>
      <c r="AT93" s="9">
        <f>SUM(H93:AL93)</f>
        <v/>
      </c>
      <c r="AV93" s="9">
        <f>SUM(J93,K93,Q93,R93,X93,Y93,AD93,AE93,AF93)</f>
        <v/>
      </c>
    </row>
    <row r="94">
      <c r="A94" t="n">
        <v>88</v>
      </c>
      <c r="B94" t="inlineStr">
        <is>
          <t>Скороходов Артем Викторович</t>
        </is>
      </c>
      <c r="C94" t="inlineStr">
        <is>
          <t>Группа содержания</t>
        </is>
      </c>
      <c r="D94" t="inlineStr">
        <is>
          <t>Инженер 1 категории</t>
        </is>
      </c>
      <c r="E94" t="inlineStr">
        <is>
          <t>Контракт № 620 - МариинскАвтодор</t>
        </is>
      </c>
      <c r="F94" t="inlineStr">
        <is>
          <t>День</t>
        </is>
      </c>
      <c r="AM94" s="9">
        <f>COUNT(H94:AL94)</f>
        <v/>
      </c>
      <c r="AT94" s="9">
        <f>SUM(H94:AL94)</f>
        <v/>
      </c>
      <c r="AV94" s="9">
        <f>SUM(J94,K94,Q94,R94,X94,Y94,AD94,AE94,AF94)</f>
        <v/>
      </c>
    </row>
    <row r="95">
      <c r="A95" t="n">
        <v>89</v>
      </c>
      <c r="B95" t="inlineStr">
        <is>
          <t>Скороходов Артем Викторович</t>
        </is>
      </c>
      <c r="C95" t="inlineStr">
        <is>
          <t>Группа содержания</t>
        </is>
      </c>
      <c r="D95" t="inlineStr">
        <is>
          <t>Инженер 1 категории</t>
        </is>
      </c>
      <c r="E95" t="inlineStr">
        <is>
          <t>Контракт № 621 - Томскавтодор</t>
        </is>
      </c>
      <c r="F95" t="inlineStr">
        <is>
          <t>День</t>
        </is>
      </c>
      <c r="AM95" s="9">
        <f>COUNT(H95:AL95)</f>
        <v/>
      </c>
      <c r="AT95" s="9">
        <f>SUM(H95:AL95)</f>
        <v/>
      </c>
      <c r="AV95" s="9">
        <f>SUM(J95,K95,Q95,R95,X95,Y95,AD95,AE95,AF95)</f>
        <v/>
      </c>
    </row>
    <row r="96">
      <c r="A96" t="n">
        <v>90</v>
      </c>
      <c r="B96" t="inlineStr">
        <is>
          <t>Скороходов Артем Викторович</t>
        </is>
      </c>
      <c r="C96" t="inlineStr">
        <is>
          <t>Группа содержания</t>
        </is>
      </c>
      <c r="D96" t="inlineStr">
        <is>
          <t>Инженер 1 категории</t>
        </is>
      </c>
      <c r="E96" t="inlineStr">
        <is>
          <t>Контракт № 592 - ООО Восток-М</t>
        </is>
      </c>
      <c r="F96" t="inlineStr">
        <is>
          <t>День</t>
        </is>
      </c>
      <c r="AM96" s="9">
        <f>COUNT(H96:AL96)</f>
        <v/>
      </c>
      <c r="AT96" s="9">
        <f>SUM(H96:AL96)</f>
        <v/>
      </c>
      <c r="AV96" s="9">
        <f>SUM(J96,K96,Q96,R96,X96,Y96,AD96,AE96,AF96)</f>
        <v/>
      </c>
    </row>
    <row r="97">
      <c r="A97" t="n">
        <v>91</v>
      </c>
      <c r="B97" t="inlineStr">
        <is>
          <t>Скороходов Артем Викторович</t>
        </is>
      </c>
      <c r="C97" t="inlineStr">
        <is>
          <t>Группа содержания</t>
        </is>
      </c>
      <c r="D97" t="inlineStr">
        <is>
          <t>Инженер 1 категории</t>
        </is>
      </c>
      <c r="E97" t="inlineStr">
        <is>
          <t>Контракт № 599 - Восток-М</t>
        </is>
      </c>
      <c r="F97" t="inlineStr">
        <is>
          <t>День</t>
        </is>
      </c>
      <c r="AM97" s="9">
        <f>COUNT(H97:AL97)</f>
        <v/>
      </c>
      <c r="AT97" s="9">
        <f>SUM(H97:AL97)</f>
        <v/>
      </c>
      <c r="AV97" s="9">
        <f>SUM(J97,K97,Q97,R97,X97,Y97,AD97,AE97,AF97)</f>
        <v/>
      </c>
    </row>
    <row r="98" ht="15.5" customHeight="1" s="1">
      <c r="A98" t="n">
        <v>92</v>
      </c>
      <c r="B98" t="inlineStr">
        <is>
          <t>Скороходов Артем Викторович</t>
        </is>
      </c>
      <c r="C98" t="inlineStr">
        <is>
          <t>Группа содержания</t>
        </is>
      </c>
      <c r="D98" t="inlineStr">
        <is>
          <t>Инженер 1 категории</t>
        </is>
      </c>
      <c r="E98" t="inlineStr">
        <is>
          <t>Контракт № 591 - ООО Восток-М</t>
        </is>
      </c>
      <c r="F98" t="inlineStr">
        <is>
          <t>День</t>
        </is>
      </c>
      <c r="O98" s="11" t="n">
        <v>4.00815</v>
      </c>
      <c r="P98" s="11" t="n">
        <v>1.52727</v>
      </c>
      <c r="AM98" s="9">
        <f>COUNT(H98:AL98)</f>
        <v/>
      </c>
      <c r="AT98" s="9">
        <f>SUM(H98:AL98)</f>
        <v/>
      </c>
      <c r="AV98" s="9">
        <f>SUM(J98,K98,Q98,R98,X98,Y98,AD98,AE98,AF98)</f>
        <v/>
      </c>
    </row>
    <row r="99">
      <c r="A99" t="n">
        <v>93</v>
      </c>
      <c r="B99" t="inlineStr">
        <is>
          <t>Скороходов Артем Викторович</t>
        </is>
      </c>
      <c r="C99" t="inlineStr">
        <is>
          <t>Группа содержания</t>
        </is>
      </c>
      <c r="D99" t="inlineStr">
        <is>
          <t>Инженер 1 категории</t>
        </is>
      </c>
      <c r="E99" t="inlineStr">
        <is>
          <t>Контракт № 579 - ООО Восток-М</t>
        </is>
      </c>
      <c r="F99" t="inlineStr">
        <is>
          <t>День</t>
        </is>
      </c>
      <c r="AM99" s="9">
        <f>COUNT(H99:AL99)</f>
        <v/>
      </c>
      <c r="AT99" s="9">
        <f>SUM(H99:AL99)</f>
        <v/>
      </c>
      <c r="AV99" s="9">
        <f>SUM(J99,K99,Q99,R99,X99,Y99,AD99,AE99,AF99)</f>
        <v/>
      </c>
    </row>
    <row r="100">
      <c r="A100" t="n">
        <v>94</v>
      </c>
      <c r="B100" t="inlineStr">
        <is>
          <t>Скороходов Артем Викторович</t>
        </is>
      </c>
      <c r="C100" t="inlineStr">
        <is>
          <t>Группа содержания</t>
        </is>
      </c>
      <c r="D100" t="inlineStr">
        <is>
          <t>Инженер 1 категории</t>
        </is>
      </c>
      <c r="E100" t="inlineStr">
        <is>
          <t>Контракт № 585 - ФКУ Сибуправтодор</t>
        </is>
      </c>
      <c r="F100" t="inlineStr">
        <is>
          <t>День</t>
        </is>
      </c>
      <c r="AM100" s="9">
        <f>COUNT(H100:AL100)</f>
        <v/>
      </c>
      <c r="AT100" s="9">
        <f>SUM(H100:AL100)</f>
        <v/>
      </c>
      <c r="AV100" s="9">
        <f>SUM(J100,K100,Q100,R100,X100,Y100,AD100,AE100,AF100)</f>
        <v/>
      </c>
    </row>
    <row r="101">
      <c r="A101" t="n">
        <v>95</v>
      </c>
      <c r="B101" t="inlineStr">
        <is>
          <t>Скороходов Артем Викторович</t>
        </is>
      </c>
      <c r="C101" t="inlineStr">
        <is>
          <t>Группа содержания</t>
        </is>
      </c>
      <c r="D101" t="inlineStr">
        <is>
          <t>Инженер 1 категории</t>
        </is>
      </c>
      <c r="E101" t="inlineStr">
        <is>
          <t>Контракт № 580 - ОГКУ «Томскавтодор»</t>
        </is>
      </c>
      <c r="F101" t="inlineStr">
        <is>
          <t>День</t>
        </is>
      </c>
      <c r="AM101" s="9">
        <f>COUNT(H101:AL101)</f>
        <v/>
      </c>
      <c r="AT101" s="9">
        <f>SUM(H101:AL101)</f>
        <v/>
      </c>
      <c r="AV101" s="9">
        <f>SUM(J101,K101,Q101,R101,X101,Y101,AD101,AE101,AF101)</f>
        <v/>
      </c>
    </row>
    <row r="102">
      <c r="A102" t="n">
        <v>96</v>
      </c>
      <c r="B102" t="inlineStr">
        <is>
          <t>Скороходов Артем Викторович</t>
        </is>
      </c>
      <c r="C102" t="inlineStr">
        <is>
          <t>Группа содержания</t>
        </is>
      </c>
      <c r="D102" t="inlineStr">
        <is>
          <t>Инженер 1 категории</t>
        </is>
      </c>
      <c r="E102" t="inlineStr">
        <is>
          <t>Контракт № 576 - Восток-М</t>
        </is>
      </c>
      <c r="F102" t="inlineStr">
        <is>
          <t>День</t>
        </is>
      </c>
      <c r="AM102" s="9">
        <f>COUNT(H102:AL102)</f>
        <v/>
      </c>
      <c r="AT102" s="9">
        <f>SUM(H102:AL102)</f>
        <v/>
      </c>
      <c r="AV102" s="9">
        <f>SUM(J102,K102,Q102,R102,X102,Y102,AD102,AE102,AF102)</f>
        <v/>
      </c>
    </row>
    <row r="103">
      <c r="A103" t="n">
        <v>97</v>
      </c>
      <c r="B103" t="inlineStr">
        <is>
          <t>Скороходов Артем Викторович</t>
        </is>
      </c>
      <c r="C103" t="inlineStr">
        <is>
          <t>Группа содержания</t>
        </is>
      </c>
      <c r="D103" t="inlineStr">
        <is>
          <t>Инженер 1 категории</t>
        </is>
      </c>
      <c r="E103" t="inlineStr">
        <is>
          <t>Контракт № 513 - ГКУ НСО ТУАД</t>
        </is>
      </c>
      <c r="F103" t="inlineStr">
        <is>
          <t>День</t>
        </is>
      </c>
      <c r="AM103" s="9">
        <f>COUNT(H103:AL103)</f>
        <v/>
      </c>
      <c r="AT103" s="9">
        <f>SUM(H103:AL103)</f>
        <v/>
      </c>
      <c r="AV103" s="9">
        <f>SUM(J103,K103,Q103,R103,X103,Y103,AD103,AE103,AF103)</f>
        <v/>
      </c>
    </row>
    <row r="104">
      <c r="A104" t="n">
        <v>98</v>
      </c>
      <c r="B104" t="inlineStr">
        <is>
          <t>Скороходов Артем Викторович</t>
        </is>
      </c>
      <c r="C104" t="inlineStr">
        <is>
          <t>Группа содержания</t>
        </is>
      </c>
      <c r="D104" t="inlineStr">
        <is>
          <t>Инженер 1 категории</t>
        </is>
      </c>
      <c r="E104" t="inlineStr">
        <is>
          <t>Контракт № 511 - ГКУ НСО ТУАД</t>
        </is>
      </c>
      <c r="F104" t="inlineStr">
        <is>
          <t>День</t>
        </is>
      </c>
      <c r="AM104" s="9">
        <f>COUNT(H104:AL104)</f>
        <v/>
      </c>
      <c r="AT104" s="9">
        <f>SUM(H104:AL104)</f>
        <v/>
      </c>
      <c r="AV104" s="9">
        <f>SUM(J104,K104,Q104,R104,X104,Y104,AD104,AE104,AF104)</f>
        <v/>
      </c>
    </row>
    <row r="105">
      <c r="A105" s="9" t="n">
        <v>99</v>
      </c>
      <c r="B105" s="9" t="inlineStr">
        <is>
          <t>Скороходов Артем Викторович</t>
        </is>
      </c>
      <c r="C105" s="9" t="inlineStr">
        <is>
          <t>Группа содержания</t>
        </is>
      </c>
      <c r="D105" s="9" t="inlineStr">
        <is>
          <t>Инженер 1 категории</t>
        </is>
      </c>
      <c r="E105" s="9" t="inlineStr">
        <is>
          <t>ИТОГО:</t>
        </is>
      </c>
      <c r="F105" s="9" t="n"/>
      <c r="G105" s="9" t="n"/>
      <c r="H105" s="9" t="n">
        <v>8</v>
      </c>
      <c r="I105" s="9" t="n">
        <v>8</v>
      </c>
      <c r="J105" s="9" t="n">
        <v>0</v>
      </c>
      <c r="K105" s="9" t="n">
        <v>0</v>
      </c>
      <c r="L105" s="9" t="n">
        <v>8</v>
      </c>
      <c r="M105" s="9" t="n">
        <v>8</v>
      </c>
      <c r="N105" s="9" t="n">
        <v>8</v>
      </c>
      <c r="O105" s="9" t="n">
        <v>8</v>
      </c>
      <c r="P105" s="9" t="n">
        <v>8</v>
      </c>
      <c r="Q105" s="9" t="n">
        <v>0</v>
      </c>
      <c r="R105" s="9" t="n">
        <v>0</v>
      </c>
      <c r="S105" s="9" t="n">
        <v>8</v>
      </c>
      <c r="T105" s="9" t="n">
        <v>0</v>
      </c>
      <c r="U105" s="9" t="n">
        <v>0</v>
      </c>
      <c r="V105" s="9" t="n">
        <v>0</v>
      </c>
      <c r="W105" s="9" t="n">
        <v>0</v>
      </c>
      <c r="X105" s="9" t="n">
        <v>0</v>
      </c>
      <c r="Y105" s="9" t="n">
        <v>0</v>
      </c>
      <c r="Z105" s="9" t="n">
        <v>0</v>
      </c>
      <c r="AA105" s="9" t="n">
        <v>0</v>
      </c>
      <c r="AB105" s="9" t="n">
        <v>8</v>
      </c>
      <c r="AC105" s="9" t="n">
        <v>7</v>
      </c>
      <c r="AD105" s="9" t="n">
        <v>0</v>
      </c>
      <c r="AE105" s="9" t="n">
        <v>0</v>
      </c>
      <c r="AF105" s="9" t="n">
        <v>0</v>
      </c>
      <c r="AG105" s="9" t="n">
        <v>0</v>
      </c>
      <c r="AH105" s="9" t="n">
        <v>0</v>
      </c>
      <c r="AI105" s="9" t="n">
        <v>0</v>
      </c>
      <c r="AJ105" s="9" t="n">
        <v>0</v>
      </c>
      <c r="AK105" s="9" t="n"/>
      <c r="AL105" s="9" t="n"/>
      <c r="AM105" s="9">
        <f>COUNT(IF(SUM(H103,H97,H92,H91,H96,H101,H95,H99,H94,H102,H104,H90,H93,H89,H100,H98)&gt;0,1,"FALSE"),IF(SUM(I92,I104,I102,I94,I98,I97,I96,I100,I95,I99,I93,I90,I89,I101,I103,I91)&gt;0,1,"FALSE"),IF(SUM(J89,J93,J103,J101,J104,J97,J100,J95,J98,J94,J99,J90,J92,J91,J96,J102)&gt;0,1,"FALSE"),IF(SUM(K100,K102,K98,K99,K95,K92,K93,K89,K91,K96,K97,K103,K101,K104,K94,K90)&gt;0,1,"FALSE"),IF(SUM(L89,L101,L98,L94,L100,L103,L93,L99,L104,L102,L95,L92,L90,L97,L91,L96)&gt;0,1,"FALSE"),IF(SUM(M93,M100,M104,M89,M95,M91,M99,M97,M101,M102,M92,M103,M90,M94,M96,M98)&gt;0,1,"FALSE"),IF(SUM(N103,N97,N96,N90,N102,N95,N89,N91,N104,N94,N92,N93,N100,N98,N99,N101)&gt;0,1,"FALSE"),IF(SUM(O100,O90,O94,O96,O98,O102,O103,O97,O91,O92,O104,O93,O89,O99,O101,O95)&gt;0,1,"FALSE"),IF(SUM(P96,P92,P99,P104,P91,P102,P95,P93,P90,P94,P100,P98,P103,P89,P97,P101)&gt;0,1,"FALSE"),IF(SUM(Q102,Q92,Q89,Q100,Q93,Q96,Q103,Q90,Q101,Q91,Q104,Q97,Q95,Q99,Q98,Q94)&gt;0,1,"FALSE"),IF(SUM(R99,R94,R95,R90,R89,R97,R98,R104,R103,R91,R102,R101,R93,R92,R96,R100)&gt;0,1,"FALSE"),IF(SUM(S96,S103,S91,S99,S98,S104,S90,S89,S101,S102,S97,S100,S94,S93,S95,S92)&gt;0,1,"FALSE"),IF(SUM(T89)&gt;0,1,"FALSE"),IF(SUM(U89)&gt;0,1,"FALSE"),IF(SUM(V89)&gt;0,1,"FALSE"),IF(SUM(W89)&gt;0,1,"FALSE"),IF(SUM(X89)&gt;0,1,"FALSE"),IF(SUM(Y89)&gt;0,1,"FALSE"),IF(SUM(Z89)&gt;0,1,"FALSE"),IF(SUM(AA89)&gt;0,1,"FALSE"),IF(SUM(AB98,AB95,AB103,AB90,AB100,AB93,AB92,AB101,AB89,AB96,AB97,AB99,AB94,AB91,AB102)&gt;0,1,"FALSE"),IF(SUM(AC102,AC100,AC92,AC91,AC97,AC98,AC93,AC101,AC95,AC103,AC89,AC99,AC90,AC96,AC94)&gt;0,1,"FALSE"),IF(SUM(AD97,AD102,AD99,AD91,AD100,AD94,AD93,AD90,AD92,AD98,AD95,AD89,AD101,AD96,AD103)&gt;0,1,"FALSE"),IF(SUM(AE96,AE103,AE91,AE90,AE89,AE99,AE102,AE98,AE94,AE97,AE100,AE101,AE95,AE93,AE92)&gt;0,1,"FALSE"),IF(SUM(AF95,AF93,AF91,AF96,AF99,AF100,AF103,AF97,AF102,AF101,AF89,AF98,AF94,AF90,AF92)&gt;0,1,"FALSE"),IF(SUM(AG89)&gt;0,1,"FALSE"),IF(SUM(AH89)&gt;0,1,"FALSE"),IF(SUM(AI89)&gt;0,1,"FALSE"),IF(SUM(AJ89)&gt;0,1,"FALSE"))</f>
        <v/>
      </c>
      <c r="AN105" s="9" t="n"/>
      <c r="AO105" s="9">
        <f>MAX(AO89:AO104)</f>
        <v/>
      </c>
      <c r="AP105" s="9">
        <f>MAX(AP89:AP104)</f>
        <v/>
      </c>
      <c r="AQ105" s="9">
        <f>MAX(AQ89:AQ104)</f>
        <v/>
      </c>
      <c r="AR105" s="9">
        <f>MAX(AR89:AR104)</f>
        <v/>
      </c>
      <c r="AS105" s="9">
        <f>SUM(AS89:AS104)</f>
        <v/>
      </c>
      <c r="AT105" s="9">
        <f>SUM(AT89:AT104)</f>
        <v/>
      </c>
      <c r="AU105" s="9">
        <f>SUM(AU89:AU104)</f>
        <v/>
      </c>
      <c r="AV105" s="9">
        <f>SUM(AV89:AV104)</f>
        <v/>
      </c>
      <c r="AW105" s="9">
        <f>SUM(AW89:AW104)</f>
        <v/>
      </c>
    </row>
    <row r="106">
      <c r="A106" t="n">
        <v>100</v>
      </c>
      <c r="B106" t="inlineStr">
        <is>
          <t>Чудов Юрий Геннадьевич</t>
        </is>
      </c>
      <c r="C106" t="inlineStr">
        <is>
          <t>Группа содержания</t>
        </is>
      </c>
      <c r="D106" t="inlineStr">
        <is>
          <t>Диспетчер</t>
        </is>
      </c>
      <c r="E106" t="inlineStr">
        <is>
          <t>Общехозяйственный</t>
        </is>
      </c>
      <c r="F106" t="inlineStr">
        <is>
          <t>День</t>
        </is>
      </c>
      <c r="H106" t="n">
        <v>8</v>
      </c>
      <c r="I106" t="n">
        <v>8</v>
      </c>
      <c r="J106" t="inlineStr">
        <is>
          <t>В</t>
        </is>
      </c>
      <c r="K106" t="inlineStr">
        <is>
          <t>В</t>
        </is>
      </c>
      <c r="L106" t="n">
        <v>8</v>
      </c>
      <c r="M106" t="n">
        <v>8</v>
      </c>
      <c r="N106" t="n">
        <v>8</v>
      </c>
      <c r="O106" t="n">
        <v>8</v>
      </c>
      <c r="P106" t="n">
        <v>8</v>
      </c>
      <c r="Q106" t="inlineStr">
        <is>
          <t>В</t>
        </is>
      </c>
      <c r="R106" t="inlineStr">
        <is>
          <t>В</t>
        </is>
      </c>
      <c r="S106" t="n">
        <v>8</v>
      </c>
      <c r="T106" t="n">
        <v>8</v>
      </c>
      <c r="U106" t="n">
        <v>8</v>
      </c>
      <c r="V106" t="n">
        <v>8</v>
      </c>
      <c r="W106" t="n">
        <v>8</v>
      </c>
      <c r="X106" t="inlineStr">
        <is>
          <t>В</t>
        </is>
      </c>
      <c r="Y106" t="inlineStr">
        <is>
          <t>В</t>
        </is>
      </c>
      <c r="Z106" t="n">
        <v>8</v>
      </c>
      <c r="AA106" t="n">
        <v>8</v>
      </c>
      <c r="AB106" t="n">
        <v>8</v>
      </c>
      <c r="AC106" t="n">
        <v>7</v>
      </c>
      <c r="AD106" t="inlineStr">
        <is>
          <t>В</t>
        </is>
      </c>
      <c r="AE106" t="inlineStr">
        <is>
          <t>В</t>
        </is>
      </c>
      <c r="AF106" t="inlineStr">
        <is>
          <t>В</t>
        </is>
      </c>
      <c r="AG106" t="n">
        <v>8</v>
      </c>
      <c r="AH106" t="n">
        <v>8</v>
      </c>
      <c r="AI106" t="n">
        <v>8</v>
      </c>
      <c r="AJ106" t="n">
        <v>8</v>
      </c>
      <c r="AM106" s="9">
        <f>COUNT(H106:AL106)</f>
        <v/>
      </c>
      <c r="AO106" s="9">
        <f>COUNTIF(H106:AL106,"О")</f>
        <v/>
      </c>
      <c r="AP106" s="9">
        <f>COUNTIF(H106:AL106,"От")</f>
        <v/>
      </c>
      <c r="AQ106" s="9">
        <f>COUNTIF(H106:AL106,"Б")</f>
        <v/>
      </c>
      <c r="AR106" s="9">
        <f>COUNTIF(H106:AL106,"Н")</f>
        <v/>
      </c>
      <c r="AT106" s="9">
        <f>SUM(H106:AL106)</f>
        <v/>
      </c>
      <c r="AV106" s="9">
        <f>SUM(J106,K106,Q106,R106,X106,Y106,AD106,AE106,AF106)</f>
        <v/>
      </c>
    </row>
    <row r="107">
      <c r="A107" t="n">
        <v>101</v>
      </c>
      <c r="B107" t="inlineStr">
        <is>
          <t>Чудов Юрий Геннадьевич</t>
        </is>
      </c>
      <c r="C107" t="inlineStr">
        <is>
          <t>Группа содержания</t>
        </is>
      </c>
      <c r="D107" t="inlineStr">
        <is>
          <t>Диспетчер</t>
        </is>
      </c>
      <c r="E107" t="inlineStr">
        <is>
          <t>Контракт № 633 - ПАО Ростелеком Красноярск</t>
        </is>
      </c>
      <c r="F107" t="inlineStr">
        <is>
          <t>День</t>
        </is>
      </c>
      <c r="AM107" s="9">
        <f>COUNT(H107:AL107)</f>
        <v/>
      </c>
      <c r="AT107" s="9">
        <f>SUM(H107:AL107)</f>
        <v/>
      </c>
      <c r="AV107" s="9">
        <f>SUM(J107,K107,Q107,R107,X107,Y107,AD107,AE107,AF107)</f>
        <v/>
      </c>
    </row>
    <row r="108">
      <c r="A108" t="n">
        <v>102</v>
      </c>
      <c r="B108" t="inlineStr">
        <is>
          <t>Чудов Юрий Геннадьевич</t>
        </is>
      </c>
      <c r="C108" t="inlineStr">
        <is>
          <t>Группа содержания</t>
        </is>
      </c>
      <c r="D108" t="inlineStr">
        <is>
          <t>Диспетчер</t>
        </is>
      </c>
      <c r="E108" t="inlineStr">
        <is>
          <t>Контракт № 632 - ГКУ НСО ТУАД</t>
        </is>
      </c>
      <c r="F108" t="inlineStr">
        <is>
          <t>День</t>
        </is>
      </c>
      <c r="AM108" s="9">
        <f>COUNT(H108:AL108)</f>
        <v/>
      </c>
      <c r="AT108" s="9">
        <f>SUM(H108:AL108)</f>
        <v/>
      </c>
      <c r="AV108" s="9">
        <f>SUM(J108,K108,Q108,R108,X108,Y108,AD108,AE108,AF108)</f>
        <v/>
      </c>
    </row>
    <row r="109">
      <c r="A109" t="n">
        <v>103</v>
      </c>
      <c r="B109" t="inlineStr">
        <is>
          <t>Чудов Юрий Геннадьевич</t>
        </is>
      </c>
      <c r="C109" t="inlineStr">
        <is>
          <t>Группа содержания</t>
        </is>
      </c>
      <c r="D109" t="inlineStr">
        <is>
          <t>Диспетчер</t>
        </is>
      </c>
      <c r="E109" t="inlineStr">
        <is>
          <t>Контракт № 631 - ГКУ НСО ТУАД</t>
        </is>
      </c>
      <c r="F109" t="inlineStr">
        <is>
          <t>День</t>
        </is>
      </c>
      <c r="AM109" s="9">
        <f>COUNT(H109:AL109)</f>
        <v/>
      </c>
      <c r="AT109" s="9">
        <f>SUM(H109:AL109)</f>
        <v/>
      </c>
      <c r="AV109" s="9">
        <f>SUM(J109,K109,Q109,R109,X109,Y109,AD109,AE109,AF109)</f>
        <v/>
      </c>
    </row>
    <row r="110">
      <c r="A110" t="n">
        <v>104</v>
      </c>
      <c r="B110" t="inlineStr">
        <is>
          <t>Чудов Юрий Геннадьевич</t>
        </is>
      </c>
      <c r="C110" t="inlineStr">
        <is>
          <t>Группа содержания</t>
        </is>
      </c>
      <c r="D110" t="inlineStr">
        <is>
          <t>Диспетчер</t>
        </is>
      </c>
      <c r="E110" t="inlineStr">
        <is>
          <t>Контракт № 630 - ГКУ НСО ТУАД</t>
        </is>
      </c>
      <c r="F110" t="inlineStr">
        <is>
          <t>День</t>
        </is>
      </c>
      <c r="AM110" s="9">
        <f>COUNT(H110:AL110)</f>
        <v/>
      </c>
      <c r="AT110" s="9">
        <f>SUM(H110:AL110)</f>
        <v/>
      </c>
      <c r="AV110" s="9">
        <f>SUM(J110,K110,Q110,R110,X110,Y110,AD110,AE110,AF110)</f>
        <v/>
      </c>
    </row>
    <row r="111">
      <c r="A111" t="n">
        <v>105</v>
      </c>
      <c r="B111" t="inlineStr">
        <is>
          <t>Чудов Юрий Геннадьевич</t>
        </is>
      </c>
      <c r="C111" t="inlineStr">
        <is>
          <t>Группа содержания</t>
        </is>
      </c>
      <c r="D111" t="inlineStr">
        <is>
          <t>Диспетчер</t>
        </is>
      </c>
      <c r="E111" t="inlineStr">
        <is>
          <t>Контракт № 620 - МариинскАвтодор</t>
        </is>
      </c>
      <c r="F111" t="inlineStr">
        <is>
          <t>День</t>
        </is>
      </c>
      <c r="AM111" s="9">
        <f>COUNT(H111:AL111)</f>
        <v/>
      </c>
      <c r="AT111" s="9">
        <f>SUM(H111:AL111)</f>
        <v/>
      </c>
      <c r="AV111" s="9">
        <f>SUM(J111,K111,Q111,R111,X111,Y111,AD111,AE111,AF111)</f>
        <v/>
      </c>
    </row>
    <row r="112">
      <c r="A112" t="n">
        <v>106</v>
      </c>
      <c r="B112" t="inlineStr">
        <is>
          <t>Чудов Юрий Геннадьевич</t>
        </is>
      </c>
      <c r="C112" t="inlineStr">
        <is>
          <t>Группа содержания</t>
        </is>
      </c>
      <c r="D112" t="inlineStr">
        <is>
          <t>Диспетчер</t>
        </is>
      </c>
      <c r="E112" t="inlineStr">
        <is>
          <t>Контракт № 621 - Томскавтодор</t>
        </is>
      </c>
      <c r="F112" t="inlineStr">
        <is>
          <t>День</t>
        </is>
      </c>
      <c r="AM112" s="9">
        <f>COUNT(H112:AL112)</f>
        <v/>
      </c>
      <c r="AT112" s="9">
        <f>SUM(H112:AL112)</f>
        <v/>
      </c>
      <c r="AV112" s="9">
        <f>SUM(J112,K112,Q112,R112,X112,Y112,AD112,AE112,AF112)</f>
        <v/>
      </c>
    </row>
    <row r="113">
      <c r="A113" t="n">
        <v>107</v>
      </c>
      <c r="B113" t="inlineStr">
        <is>
          <t>Чудов Юрий Геннадьевич</t>
        </is>
      </c>
      <c r="C113" t="inlineStr">
        <is>
          <t>Группа содержания</t>
        </is>
      </c>
      <c r="D113" t="inlineStr">
        <is>
          <t>Диспетчер</t>
        </is>
      </c>
      <c r="E113" t="inlineStr">
        <is>
          <t>Контракт № 599 - Восток-М</t>
        </is>
      </c>
      <c r="F113" t="inlineStr">
        <is>
          <t>День</t>
        </is>
      </c>
      <c r="AM113" s="9">
        <f>COUNT(H113:AL113)</f>
        <v/>
      </c>
      <c r="AT113" s="9">
        <f>SUM(H113:AL113)</f>
        <v/>
      </c>
      <c r="AV113" s="9">
        <f>SUM(J113,K113,Q113,R113,X113,Y113,AD113,AE113,AF113)</f>
        <v/>
      </c>
    </row>
    <row r="114">
      <c r="A114" t="n">
        <v>108</v>
      </c>
      <c r="B114" t="inlineStr">
        <is>
          <t>Чудов Юрий Геннадьевич</t>
        </is>
      </c>
      <c r="C114" t="inlineStr">
        <is>
          <t>Группа содержания</t>
        </is>
      </c>
      <c r="D114" t="inlineStr">
        <is>
          <t>Диспетчер</t>
        </is>
      </c>
      <c r="E114" t="inlineStr">
        <is>
          <t>Контракт № 591 - ООО Восток-М</t>
        </is>
      </c>
      <c r="F114" t="inlineStr">
        <is>
          <t>День</t>
        </is>
      </c>
      <c r="AM114" s="9">
        <f>COUNT(H114:AL114)</f>
        <v/>
      </c>
      <c r="AT114" s="9">
        <f>SUM(H114:AL114)</f>
        <v/>
      </c>
      <c r="AV114" s="9">
        <f>SUM(J114,K114,Q114,R114,X114,Y114,AD114,AE114,AF114)</f>
        <v/>
      </c>
    </row>
    <row r="115">
      <c r="A115" t="n">
        <v>109</v>
      </c>
      <c r="B115" t="inlineStr">
        <is>
          <t>Чудов Юрий Геннадьевич</t>
        </is>
      </c>
      <c r="C115" t="inlineStr">
        <is>
          <t>Группа содержания</t>
        </is>
      </c>
      <c r="D115" t="inlineStr">
        <is>
          <t>Диспетчер</t>
        </is>
      </c>
      <c r="E115" t="inlineStr">
        <is>
          <t>Контракт № 579 - ООО Восток-М</t>
        </is>
      </c>
      <c r="F115" t="inlineStr">
        <is>
          <t>День</t>
        </is>
      </c>
      <c r="AM115" s="9">
        <f>COUNT(H115:AL115)</f>
        <v/>
      </c>
      <c r="AT115" s="9">
        <f>SUM(H115:AL115)</f>
        <v/>
      </c>
      <c r="AV115" s="9">
        <f>SUM(J115,K115,Q115,R115,X115,Y115,AD115,AE115,AF115)</f>
        <v/>
      </c>
    </row>
    <row r="116">
      <c r="A116" t="n">
        <v>110</v>
      </c>
      <c r="B116" t="inlineStr">
        <is>
          <t>Чудов Юрий Геннадьевич</t>
        </is>
      </c>
      <c r="C116" t="inlineStr">
        <is>
          <t>Группа содержания</t>
        </is>
      </c>
      <c r="D116" t="inlineStr">
        <is>
          <t>Диспетчер</t>
        </is>
      </c>
      <c r="E116" t="inlineStr">
        <is>
          <t>Контракт № 585 - ФКУ Сибуправтодор</t>
        </is>
      </c>
      <c r="F116" t="inlineStr">
        <is>
          <t>День</t>
        </is>
      </c>
      <c r="AM116" s="9">
        <f>COUNT(H116:AL116)</f>
        <v/>
      </c>
      <c r="AT116" s="9">
        <f>SUM(H116:AL116)</f>
        <v/>
      </c>
      <c r="AV116" s="9">
        <f>SUM(J116,K116,Q116,R116,X116,Y116,AD116,AE116,AF116)</f>
        <v/>
      </c>
    </row>
    <row r="117">
      <c r="A117" t="n">
        <v>111</v>
      </c>
      <c r="B117" t="inlineStr">
        <is>
          <t>Чудов Юрий Геннадьевич</t>
        </is>
      </c>
      <c r="C117" t="inlineStr">
        <is>
          <t>Группа содержания</t>
        </is>
      </c>
      <c r="D117" t="inlineStr">
        <is>
          <t>Диспетчер</t>
        </is>
      </c>
      <c r="E117" t="inlineStr">
        <is>
          <t>Контракт № 580 - ОГКУ «Томскавтодор»</t>
        </is>
      </c>
      <c r="F117" t="inlineStr">
        <is>
          <t>День</t>
        </is>
      </c>
      <c r="AM117" s="9">
        <f>COUNT(H117:AL117)</f>
        <v/>
      </c>
      <c r="AT117" s="9">
        <f>SUM(H117:AL117)</f>
        <v/>
      </c>
      <c r="AV117" s="9">
        <f>SUM(J117,K117,Q117,R117,X117,Y117,AD117,AE117,AF117)</f>
        <v/>
      </c>
    </row>
    <row r="118">
      <c r="A118" t="n">
        <v>112</v>
      </c>
      <c r="B118" t="inlineStr">
        <is>
          <t>Чудов Юрий Геннадьевич</t>
        </is>
      </c>
      <c r="C118" t="inlineStr">
        <is>
          <t>Группа содержания</t>
        </is>
      </c>
      <c r="D118" t="inlineStr">
        <is>
          <t>Диспетчер</t>
        </is>
      </c>
      <c r="E118" t="inlineStr">
        <is>
          <t>Контракт № 513 - ГКУ НСО ТУАД</t>
        </is>
      </c>
      <c r="F118" t="inlineStr">
        <is>
          <t>День</t>
        </is>
      </c>
      <c r="AM118" s="9">
        <f>COUNT(H118:AL118)</f>
        <v/>
      </c>
      <c r="AT118" s="9">
        <f>SUM(H118:AL118)</f>
        <v/>
      </c>
      <c r="AV118" s="9">
        <f>SUM(J118,K118,Q118,R118,X118,Y118,AD118,AE118,AF118)</f>
        <v/>
      </c>
    </row>
    <row r="119">
      <c r="A119" t="n">
        <v>113</v>
      </c>
      <c r="B119" t="inlineStr">
        <is>
          <t>Чудов Юрий Геннадьевич</t>
        </is>
      </c>
      <c r="C119" t="inlineStr">
        <is>
          <t>Группа содержания</t>
        </is>
      </c>
      <c r="D119" t="inlineStr">
        <is>
          <t>Диспетчер</t>
        </is>
      </c>
      <c r="E119" t="inlineStr">
        <is>
          <t>Контракт № 511 - ГКУ НСО ТУАД</t>
        </is>
      </c>
      <c r="F119" t="inlineStr">
        <is>
          <t>День</t>
        </is>
      </c>
      <c r="AM119" s="9">
        <f>COUNT(H119:AL119)</f>
        <v/>
      </c>
      <c r="AT119" s="9">
        <f>SUM(H119:AL119)</f>
        <v/>
      </c>
      <c r="AV119" s="9">
        <f>SUM(J119,K119,Q119,R119,X119,Y119,AD119,AE119,AF119)</f>
        <v/>
      </c>
    </row>
    <row r="120">
      <c r="A120" s="9" t="n">
        <v>114</v>
      </c>
      <c r="B120" s="9" t="inlineStr">
        <is>
          <t>Чудов Юрий Геннадьевич</t>
        </is>
      </c>
      <c r="C120" s="9" t="inlineStr">
        <is>
          <t>Группа содержания</t>
        </is>
      </c>
      <c r="D120" s="9" t="inlineStr">
        <is>
          <t>Диспетчер</t>
        </is>
      </c>
      <c r="E120" s="9" t="inlineStr">
        <is>
          <t>ИТОГО:</t>
        </is>
      </c>
      <c r="F120" s="9" t="n"/>
      <c r="G120" s="9" t="n"/>
      <c r="H120" s="9" t="n">
        <v>8</v>
      </c>
      <c r="I120" s="9" t="n">
        <v>8</v>
      </c>
      <c r="J120" s="9" t="n">
        <v>0</v>
      </c>
      <c r="K120" s="9" t="n">
        <v>0</v>
      </c>
      <c r="L120" s="9" t="n">
        <v>8</v>
      </c>
      <c r="M120" s="9" t="n">
        <v>8</v>
      </c>
      <c r="N120" s="9" t="n">
        <v>8</v>
      </c>
      <c r="O120" s="9" t="n">
        <v>8</v>
      </c>
      <c r="P120" s="9" t="n">
        <v>8</v>
      </c>
      <c r="Q120" s="9" t="n">
        <v>0</v>
      </c>
      <c r="R120" s="9" t="n">
        <v>0</v>
      </c>
      <c r="S120" s="9" t="n">
        <v>8</v>
      </c>
      <c r="T120" s="9" t="n">
        <v>8</v>
      </c>
      <c r="U120" s="9" t="n">
        <v>8</v>
      </c>
      <c r="V120" s="9" t="n">
        <v>8</v>
      </c>
      <c r="W120" s="9" t="n">
        <v>8</v>
      </c>
      <c r="X120" s="9" t="n">
        <v>0</v>
      </c>
      <c r="Y120" s="9" t="n">
        <v>0</v>
      </c>
      <c r="Z120" s="9" t="n">
        <v>8</v>
      </c>
      <c r="AA120" s="9" t="n">
        <v>8</v>
      </c>
      <c r="AB120" s="9" t="n">
        <v>8</v>
      </c>
      <c r="AC120" s="9" t="n">
        <v>7</v>
      </c>
      <c r="AD120" s="9" t="n">
        <v>0</v>
      </c>
      <c r="AE120" s="9" t="n">
        <v>0</v>
      </c>
      <c r="AF120" s="9" t="n">
        <v>0</v>
      </c>
      <c r="AG120" s="9" t="n">
        <v>8</v>
      </c>
      <c r="AH120" s="9" t="n">
        <v>8</v>
      </c>
      <c r="AI120" s="9" t="n">
        <v>8</v>
      </c>
      <c r="AJ120" s="9" t="n">
        <v>8</v>
      </c>
      <c r="AK120" s="9" t="n"/>
      <c r="AL120" s="9" t="n"/>
      <c r="AM120" s="9">
        <f>COUNT(IF(SUM(H119,H114,H110,H108,H115,H117,H111,H106,H112,H113,H118,H107,H109,H116)&gt;0,1,"FALSE"),IF(SUM(I115,I112,I113,I107,I109,I106,I119,I116,I114,I108,I118,I110,I111,I117)&gt;0,1,"FALSE"),IF(SUM(J111,J116,J106,J114,J117,J109,J119,J115,J108,J118,J112,J107,J110,J113)&gt;0,1,"FALSE"),IF(SUM(K109,K114,K111,K117,K115,K113,K118,K116,K119,K112,K106,K107,K108,K110)&gt;0,1,"FALSE"),IF(SUM(L114,L107,L115,L112,L117,L119,L116,L108,L111,L113,L110,L106,L118,L109)&gt;0,1,"FALSE"),IF(SUM(M109,M113,M117,M114,M106,M108,M116,M119,M112,M111,M107,M110,M118,M115)&gt;0,1,"FALSE"),IF(SUM(N108,N107,N113,N110,N118,N117,N111,N106,N115,N112,N119,N109,N116,N114)&gt;0,1,"FALSE"),IF(SUM(O117,O107,O108,O112,O106,O116,O109,O111,O119,O115,O114,O113,O110,O118)&gt;0,1,"FALSE"),IF(SUM(P110,P111,P117,P109,P114,P106,P116,P108,P112,P115,P118,P119,P113,P107)&gt;0,1,"FALSE"),IF(SUM(Q119,Q111,Q110,Q109,Q108,Q107,Q113,Q116,Q118,Q112,Q114,Q106,Q115,Q117)&gt;0,1,"FALSE"),IF(SUM(R115,R118,R119,R111,R110,R107,R116,R113,R108,R117,R114,R109,R112,R106)&gt;0,1,"FALSE"),IF(SUM(S113,S114,S119,S107,S109,S115,S112,S118,S117,S116,S108,S110,S106,S111)&gt;0,1,"FALSE"),IF(SUM(T113,T110,T109,T118,T119,T117,T106,T116,T111,T107,T115,T108,T112,T114)&gt;0,1,"FALSE"),IF(SUM(U110,U114,U115,U112,U118,U119,U116,U113,U109,U106,U117,U107,U108,U111)&gt;0,1,"FALSE"),IF(SUM(V107,V114,V116,V111,V110,V118,V113,V108,V112,V109,V106,V117,V115)&gt;0,1,"FALSE"),IF(SUM(W112,W110,W108,W107,W117,W109,W106,W111,W113,W114,W115,W118,W116)&gt;0,1,"FALSE"),IF(SUM(X116,X107,X110,X106,X118,X112,X114,X109,X117,X111,X115,X108,X113)&gt;0,1,"FALSE"),IF(SUM(Y110,Y111,Y117,Y116,Y113,Y109,Y108,Y107,Y115,Y112,Y114,Y118,Y106)&gt;0,1,"FALSE"),IF(SUM(Z118,Z111,Z109,Z117,Z107,Z114,Z115,Z108,Z116,Z112,Z113,Z110,Z106)&gt;0,1,"FALSE"),IF(SUM(AA110,AA115,AA114,AA117,AA107,AA116,AA111,AA109,AA106,AA108,AA118,AA113,AA112)&gt;0,1,"FALSE"),IF(SUM(AB115,AB116,AB108,AB118,AB111,AB114,AB106,AB107,AB117,AB110,AB112,AB109,AB113)&gt;0,1,"FALSE"),IF(SUM(AC118,AC110,AC115,AC116,AC109,AC114,AC107,AC112,AC117,AC111,AC106,AC113,AC108)&gt;0,1,"FALSE"),IF(SUM(AD112,AD114,AD118,AD106,AD108,AD116,AD117,AD107,AD115,AD109,AD110,AD111,AD113)&gt;0,1,"FALSE"),IF(SUM(AE111,AE108,AE112,AE107,AE109,AE116,AE114,AE117,AE106,AE118,AE115,AE113,AE110)&gt;0,1,"FALSE"),IF(SUM(AF117,AF111,AF118,AF114,AF110,AF107,AF108,AF116,AF112,AF115,AF113,AF106,AF109)&gt;0,1,"FALSE"),IF(SUM(AG106,AG114,AG108,AG115,AG111,AG107,AG116,AG118,AG117,AG112,AG110,AG113,AG109)&gt;0,1,"FALSE"),IF(SUM(AH108,AH110,AH118,AH106,AH113,AH112,AH115,AH117,AH114,AH111,AH109,AH107,AH116)&gt;0,1,"FALSE"),IF(SUM(AI118,AI116,AI110,AI113,AI117,AI115,AI106,AI109,AI114,AI108,AI107,AI112,AI111)&gt;0,1,"FALSE"),IF(SUM(AJ118,AJ116,AJ108,AJ117,AJ110,AJ115,AJ107,AJ111,AJ112,AJ114,AJ113,AJ109,AJ106)&gt;0,1,"FALSE"))</f>
        <v/>
      </c>
      <c r="AN120" s="9" t="n"/>
      <c r="AO120" s="9">
        <f>MAX(AO106:AO119)</f>
        <v/>
      </c>
      <c r="AP120" s="9">
        <f>MAX(AP106:AP119)</f>
        <v/>
      </c>
      <c r="AQ120" s="9">
        <f>MAX(AQ106:AQ119)</f>
        <v/>
      </c>
      <c r="AR120" s="9">
        <f>MAX(AR106:AR119)</f>
        <v/>
      </c>
      <c r="AS120" s="9">
        <f>SUM(AS106:AS119)</f>
        <v/>
      </c>
      <c r="AT120" s="9">
        <f>SUM(AT106:AT119)</f>
        <v/>
      </c>
      <c r="AU120" s="9">
        <f>SUM(AU106:AU119)</f>
        <v/>
      </c>
      <c r="AV120" s="9">
        <f>SUM(AV106:AV119)</f>
        <v/>
      </c>
      <c r="AW120" s="9">
        <f>SUM(AW106:AW119)</f>
        <v/>
      </c>
    </row>
    <row r="121">
      <c r="A121" t="n">
        <v>115</v>
      </c>
      <c r="B121" t="inlineStr">
        <is>
          <t>Юсупов Марат Шаукатович</t>
        </is>
      </c>
      <c r="C121" t="inlineStr">
        <is>
          <t>Группа содержания</t>
        </is>
      </c>
      <c r="D121" t="inlineStr">
        <is>
          <t>Ведущий инженер</t>
        </is>
      </c>
      <c r="E121" t="inlineStr">
        <is>
          <t>Общехозяйственный</t>
        </is>
      </c>
      <c r="F121" t="inlineStr">
        <is>
          <t>День</t>
        </is>
      </c>
      <c r="H121" t="n">
        <v>0.65</v>
      </c>
      <c r="J121" t="inlineStr">
        <is>
          <t>В</t>
        </is>
      </c>
      <c r="K121" t="inlineStr">
        <is>
          <t>В</t>
        </is>
      </c>
      <c r="M121" t="n">
        <v>0.16667</v>
      </c>
      <c r="N121" t="n">
        <v>0.5</v>
      </c>
      <c r="O121" t="n">
        <v>0.8666700000000001</v>
      </c>
      <c r="P121" t="n">
        <v>0.65</v>
      </c>
      <c r="Q121" t="inlineStr">
        <is>
          <t>В</t>
        </is>
      </c>
      <c r="R121" t="inlineStr">
        <is>
          <t>В</t>
        </is>
      </c>
      <c r="S121" t="n">
        <v>0.51667</v>
      </c>
      <c r="T121" t="n">
        <v>0.4</v>
      </c>
      <c r="X121" t="inlineStr">
        <is>
          <t>В</t>
        </is>
      </c>
      <c r="Y121" t="inlineStr">
        <is>
          <t>В</t>
        </is>
      </c>
      <c r="AD121" t="inlineStr">
        <is>
          <t>В</t>
        </is>
      </c>
      <c r="AE121" t="inlineStr">
        <is>
          <t>В</t>
        </is>
      </c>
      <c r="AF121" t="inlineStr">
        <is>
          <t>В</t>
        </is>
      </c>
      <c r="AM121" s="9">
        <f>COUNT(H121:AL121)</f>
        <v/>
      </c>
      <c r="AO121" s="9">
        <f>COUNTIF(H121:AL121,"О")</f>
        <v/>
      </c>
      <c r="AP121" s="9">
        <f>COUNTIF(H121:AL121,"От")</f>
        <v/>
      </c>
      <c r="AQ121" s="9">
        <f>COUNTIF(H121:AL121,"Б")</f>
        <v/>
      </c>
      <c r="AR121" s="9">
        <f>COUNTIF(H121:AL121,"Н")</f>
        <v/>
      </c>
      <c r="AT121" s="9">
        <f>SUM(H121:AL121)</f>
        <v/>
      </c>
      <c r="AV121" s="9">
        <f>SUM(J121,K121,Q121,R121,X121,Y121,AD121,AE121,AF121)</f>
        <v/>
      </c>
    </row>
    <row r="122">
      <c r="A122" t="n">
        <v>116</v>
      </c>
      <c r="B122" t="inlineStr">
        <is>
          <t>Юсупов Марат Шаукатович</t>
        </is>
      </c>
      <c r="C122" t="inlineStr">
        <is>
          <t>Группа содержания</t>
        </is>
      </c>
      <c r="D122" t="inlineStr">
        <is>
          <t>Ведущий инженер</t>
        </is>
      </c>
      <c r="E122" t="inlineStr">
        <is>
          <t>Контракт № 633 - ПАО Ростелеком Красноярск</t>
        </is>
      </c>
      <c r="F122" t="inlineStr">
        <is>
          <t>День</t>
        </is>
      </c>
      <c r="AM122" s="9">
        <f>COUNT(H122:AL122)</f>
        <v/>
      </c>
      <c r="AT122" s="9">
        <f>SUM(H122:AL122)</f>
        <v/>
      </c>
      <c r="AV122" s="9">
        <f>SUM(J122,K122,Q122,R122,X122,Y122,AD122,AE122,AF122)</f>
        <v/>
      </c>
    </row>
    <row r="123" ht="15.5" customHeight="1" s="1">
      <c r="A123" t="n">
        <v>117</v>
      </c>
      <c r="B123" t="inlineStr">
        <is>
          <t>Юсупов Марат Шаукатович</t>
        </is>
      </c>
      <c r="C123" t="inlineStr">
        <is>
          <t>Группа содержания</t>
        </is>
      </c>
      <c r="D123" t="inlineStr">
        <is>
          <t>Ведущий инженер</t>
        </is>
      </c>
      <c r="E123" t="inlineStr">
        <is>
          <t>Контракт № 632 - ГКУ НСО ТУАД</t>
        </is>
      </c>
      <c r="F123" t="inlineStr">
        <is>
          <t>День</t>
        </is>
      </c>
      <c r="H123" s="11" t="n">
        <v>3.48333</v>
      </c>
      <c r="I123" s="11" t="n">
        <v>8.25</v>
      </c>
      <c r="M123" s="11" t="n">
        <v>7.83333</v>
      </c>
      <c r="S123" s="11" t="n">
        <v>7.48333</v>
      </c>
      <c r="T123" s="11" t="n">
        <v>7.6</v>
      </c>
      <c r="Z123" s="11" t="n">
        <v>4.65116</v>
      </c>
      <c r="AA123" s="11" t="n">
        <v>8</v>
      </c>
      <c r="AG123" s="11" t="n">
        <v>1.82952</v>
      </c>
      <c r="AH123" s="11" t="n">
        <v>8</v>
      </c>
      <c r="AM123" s="9">
        <f>COUNT(H123:AL123)</f>
        <v/>
      </c>
      <c r="AT123" s="9">
        <f>SUM(H123:AL123)</f>
        <v/>
      </c>
      <c r="AV123" s="9">
        <f>SUM(J123,K123,Q123,R123,X123,Y123,AD123,AE123,AF123)</f>
        <v/>
      </c>
    </row>
    <row r="124" ht="15.5" customHeight="1" s="1">
      <c r="A124" t="n">
        <v>118</v>
      </c>
      <c r="B124" t="inlineStr">
        <is>
          <t>Юсупов Марат Шаукатович</t>
        </is>
      </c>
      <c r="C124" t="inlineStr">
        <is>
          <t>Группа содержания</t>
        </is>
      </c>
      <c r="D124" t="inlineStr">
        <is>
          <t>Ведущий инженер</t>
        </is>
      </c>
      <c r="E124" t="inlineStr">
        <is>
          <t>Контракт № 631 - ГКУ НСО ТУАД</t>
        </is>
      </c>
      <c r="F124" t="inlineStr">
        <is>
          <t>День</t>
        </is>
      </c>
      <c r="I124" s="11" t="n">
        <v>3.35</v>
      </c>
      <c r="L124" s="11" t="n">
        <v>5.63636</v>
      </c>
      <c r="O124" s="11" t="n">
        <v>7.13333</v>
      </c>
      <c r="V124" s="11" t="n">
        <v>8</v>
      </c>
      <c r="W124" s="11" t="n">
        <v>0.17297</v>
      </c>
      <c r="AB124" s="11" t="n">
        <v>8</v>
      </c>
      <c r="AC124" s="11" t="n">
        <v>7</v>
      </c>
      <c r="AG124" s="11" t="n">
        <v>6.17048</v>
      </c>
      <c r="AI124" s="11" t="n">
        <v>8</v>
      </c>
      <c r="AM124" s="9">
        <f>COUNT(H124:AL124)</f>
        <v/>
      </c>
      <c r="AT124" s="9">
        <f>SUM(H124:AL124)</f>
        <v/>
      </c>
      <c r="AV124" s="9">
        <f>SUM(J124,K124,Q124,R124,X124,Y124,AD124,AE124,AF124)</f>
        <v/>
      </c>
    </row>
    <row r="125" ht="15.5" customHeight="1" s="1">
      <c r="A125" t="n">
        <v>119</v>
      </c>
      <c r="B125" t="inlineStr">
        <is>
          <t>Юсупов Марат Шаукатович</t>
        </is>
      </c>
      <c r="C125" t="inlineStr">
        <is>
          <t>Группа содержания</t>
        </is>
      </c>
      <c r="D125" t="inlineStr">
        <is>
          <t>Ведущий инженер</t>
        </is>
      </c>
      <c r="E125" t="inlineStr">
        <is>
          <t>Контракт № 630 - ГКУ НСО ТУАД</t>
        </is>
      </c>
      <c r="F125" t="inlineStr">
        <is>
          <t>День</t>
        </is>
      </c>
      <c r="P125" s="11" t="n">
        <v>7.35</v>
      </c>
      <c r="W125" s="11" t="n">
        <v>7.82703</v>
      </c>
      <c r="AJ125" s="11" t="n">
        <v>8</v>
      </c>
      <c r="AM125" s="9">
        <f>COUNT(H125:AL125)</f>
        <v/>
      </c>
      <c r="AT125" s="9">
        <f>SUM(H125:AL125)</f>
        <v/>
      </c>
      <c r="AV125" s="9">
        <f>SUM(J125,K125,Q125,R125,X125,Y125,AD125,AE125,AF125)</f>
        <v/>
      </c>
    </row>
    <row r="126">
      <c r="A126" t="n">
        <v>120</v>
      </c>
      <c r="B126" t="inlineStr">
        <is>
          <t>Юсупов Марат Шаукатович</t>
        </is>
      </c>
      <c r="C126" t="inlineStr">
        <is>
          <t>Группа содержания</t>
        </is>
      </c>
      <c r="D126" t="inlineStr">
        <is>
          <t>Ведущий инженер</t>
        </is>
      </c>
      <c r="E126" t="inlineStr">
        <is>
          <t>Контракт № 620 - МариинскАвтодор</t>
        </is>
      </c>
      <c r="F126" t="inlineStr">
        <is>
          <t>День</t>
        </is>
      </c>
      <c r="AM126" s="9">
        <f>COUNT(H126:AL126)</f>
        <v/>
      </c>
      <c r="AT126" s="9">
        <f>SUM(H126:AL126)</f>
        <v/>
      </c>
      <c r="AV126" s="9">
        <f>SUM(J126,K126,Q126,R126,X126,Y126,AD126,AE126,AF126)</f>
        <v/>
      </c>
    </row>
    <row r="127">
      <c r="A127" t="n">
        <v>121</v>
      </c>
      <c r="B127" t="inlineStr">
        <is>
          <t>Юсупов Марат Шаукатович</t>
        </is>
      </c>
      <c r="C127" t="inlineStr">
        <is>
          <t>Группа содержания</t>
        </is>
      </c>
      <c r="D127" t="inlineStr">
        <is>
          <t>Ведущий инженер</t>
        </is>
      </c>
      <c r="E127" t="inlineStr">
        <is>
          <t>Контракт № 621 - Томскавтодор</t>
        </is>
      </c>
      <c r="F127" t="inlineStr">
        <is>
          <t>День</t>
        </is>
      </c>
      <c r="AM127" s="9">
        <f>COUNT(H127:AL127)</f>
        <v/>
      </c>
      <c r="AT127" s="9">
        <f>SUM(H127:AL127)</f>
        <v/>
      </c>
      <c r="AV127" s="9">
        <f>SUM(J127,K127,Q127,R127,X127,Y127,AD127,AE127,AF127)</f>
        <v/>
      </c>
    </row>
    <row r="128" ht="15.5" customHeight="1" s="1">
      <c r="A128" t="n">
        <v>122</v>
      </c>
      <c r="B128" t="inlineStr">
        <is>
          <t>Юсупов Марат Шаукатович</t>
        </is>
      </c>
      <c r="C128" t="inlineStr">
        <is>
          <t>Группа содержания</t>
        </is>
      </c>
      <c r="D128" t="inlineStr">
        <is>
          <t>Ведущий инженер</t>
        </is>
      </c>
      <c r="E128" t="inlineStr">
        <is>
          <t>Контракт № 592 - ООО Восток-М</t>
        </is>
      </c>
      <c r="F128" t="inlineStr">
        <is>
          <t>День</t>
        </is>
      </c>
      <c r="H128" s="11" t="n">
        <v>3.86667</v>
      </c>
      <c r="L128" s="11" t="n">
        <v>2.36364</v>
      </c>
      <c r="N128" s="11" t="n">
        <v>7.5</v>
      </c>
      <c r="U128" s="11" t="n">
        <v>8</v>
      </c>
      <c r="Z128" s="11" t="n">
        <v>3.34884</v>
      </c>
      <c r="AM128" s="9">
        <f>COUNT(H128:AL128)</f>
        <v/>
      </c>
      <c r="AT128" s="9">
        <f>SUM(H128:AL128)</f>
        <v/>
      </c>
      <c r="AV128" s="9">
        <f>SUM(J128,K128,Q128,R128,X128,Y128,AD128,AE128,AF128)</f>
        <v/>
      </c>
    </row>
    <row r="129">
      <c r="A129" t="n">
        <v>123</v>
      </c>
      <c r="B129" t="inlineStr">
        <is>
          <t>Юсупов Марат Шаукатович</t>
        </is>
      </c>
      <c r="C129" t="inlineStr">
        <is>
          <t>Группа содержания</t>
        </is>
      </c>
      <c r="D129" t="inlineStr">
        <is>
          <t>Ведущий инженер</t>
        </is>
      </c>
      <c r="E129" t="inlineStr">
        <is>
          <t>Контракт № 599 - Восток-М</t>
        </is>
      </c>
      <c r="F129" t="inlineStr">
        <is>
          <t>День</t>
        </is>
      </c>
      <c r="AM129" s="9">
        <f>COUNT(H129:AL129)</f>
        <v/>
      </c>
      <c r="AT129" s="9">
        <f>SUM(H129:AL129)</f>
        <v/>
      </c>
      <c r="AV129" s="9">
        <f>SUM(J129,K129,Q129,R129,X129,Y129,AD129,AE129,AF129)</f>
        <v/>
      </c>
    </row>
    <row r="130">
      <c r="A130" t="n">
        <v>124</v>
      </c>
      <c r="B130" t="inlineStr">
        <is>
          <t>Юсупов Марат Шаукатович</t>
        </is>
      </c>
      <c r="C130" t="inlineStr">
        <is>
          <t>Группа содержания</t>
        </is>
      </c>
      <c r="D130" t="inlineStr">
        <is>
          <t>Ведущий инженер</t>
        </is>
      </c>
      <c r="E130" t="inlineStr">
        <is>
          <t>Контракт № 591 - ООО Восток-М</t>
        </is>
      </c>
      <c r="F130" t="inlineStr">
        <is>
          <t>День</t>
        </is>
      </c>
      <c r="AM130" s="9">
        <f>COUNT(H130:AL130)</f>
        <v/>
      </c>
      <c r="AT130" s="9">
        <f>SUM(H130:AL130)</f>
        <v/>
      </c>
      <c r="AV130" s="9">
        <f>SUM(J130,K130,Q130,R130,X130,Y130,AD130,AE130,AF130)</f>
        <v/>
      </c>
    </row>
    <row r="131">
      <c r="A131" t="n">
        <v>125</v>
      </c>
      <c r="B131" t="inlineStr">
        <is>
          <t>Юсупов Марат Шаукатович</t>
        </is>
      </c>
      <c r="C131" t="inlineStr">
        <is>
          <t>Группа содержания</t>
        </is>
      </c>
      <c r="D131" t="inlineStr">
        <is>
          <t>Ведущий инженер</t>
        </is>
      </c>
      <c r="E131" t="inlineStr">
        <is>
          <t>Контракт № 579 - ООО Восток-М</t>
        </is>
      </c>
      <c r="F131" t="inlineStr">
        <is>
          <t>День</t>
        </is>
      </c>
      <c r="AM131" s="9">
        <f>COUNT(H131:AL131)</f>
        <v/>
      </c>
      <c r="AT131" s="9">
        <f>SUM(H131:AL131)</f>
        <v/>
      </c>
      <c r="AV131" s="9">
        <f>SUM(J131,K131,Q131,R131,X131,Y131,AD131,AE131,AF131)</f>
        <v/>
      </c>
    </row>
    <row r="132">
      <c r="A132" t="n">
        <v>126</v>
      </c>
      <c r="B132" t="inlineStr">
        <is>
          <t>Юсупов Марат Шаукатович</t>
        </is>
      </c>
      <c r="C132" t="inlineStr">
        <is>
          <t>Группа содержания</t>
        </is>
      </c>
      <c r="D132" t="inlineStr">
        <is>
          <t>Ведущий инженер</t>
        </is>
      </c>
      <c r="E132" t="inlineStr">
        <is>
          <t>Контракт № 585 - ФКУ Сибуправтодор</t>
        </is>
      </c>
      <c r="F132" t="inlineStr">
        <is>
          <t>День</t>
        </is>
      </c>
      <c r="AM132" s="9">
        <f>COUNT(H132:AL132)</f>
        <v/>
      </c>
      <c r="AT132" s="9">
        <f>SUM(H132:AL132)</f>
        <v/>
      </c>
      <c r="AV132" s="9">
        <f>SUM(J132,K132,Q132,R132,X132,Y132,AD132,AE132,AF132)</f>
        <v/>
      </c>
    </row>
    <row r="133">
      <c r="A133" t="n">
        <v>127</v>
      </c>
      <c r="B133" t="inlineStr">
        <is>
          <t>Юсупов Марат Шаукатович</t>
        </is>
      </c>
      <c r="C133" t="inlineStr">
        <is>
          <t>Группа содержания</t>
        </is>
      </c>
      <c r="D133" t="inlineStr">
        <is>
          <t>Ведущий инженер</t>
        </is>
      </c>
      <c r="E133" t="inlineStr">
        <is>
          <t>Контракт № 580 - ОГКУ «Томскавтодор»</t>
        </is>
      </c>
      <c r="F133" t="inlineStr">
        <is>
          <t>День</t>
        </is>
      </c>
      <c r="AM133" s="9">
        <f>COUNT(H133:AL133)</f>
        <v/>
      </c>
      <c r="AT133" s="9">
        <f>SUM(H133:AL133)</f>
        <v/>
      </c>
      <c r="AV133" s="9">
        <f>SUM(J133,K133,Q133,R133,X133,Y133,AD133,AE133,AF133)</f>
        <v/>
      </c>
    </row>
    <row r="134">
      <c r="A134" t="n">
        <v>128</v>
      </c>
      <c r="B134" t="inlineStr">
        <is>
          <t>Юсупов Марат Шаукатович</t>
        </is>
      </c>
      <c r="C134" t="inlineStr">
        <is>
          <t>Группа содержания</t>
        </is>
      </c>
      <c r="D134" t="inlineStr">
        <is>
          <t>Ведущий инженер</t>
        </is>
      </c>
      <c r="E134" t="inlineStr">
        <is>
          <t>Контракт № 576 - Восток-М</t>
        </is>
      </c>
      <c r="F134" t="inlineStr">
        <is>
          <t>День</t>
        </is>
      </c>
      <c r="AM134" s="9">
        <f>COUNT(H134:AL134)</f>
        <v/>
      </c>
      <c r="AT134" s="9">
        <f>SUM(H134:AL134)</f>
        <v/>
      </c>
      <c r="AV134" s="9">
        <f>SUM(J134,K134,Q134,R134,X134,Y134,AD134,AE134,AF134)</f>
        <v/>
      </c>
    </row>
    <row r="135">
      <c r="A135" t="n">
        <v>129</v>
      </c>
      <c r="B135" t="inlineStr">
        <is>
          <t>Юсупов Марат Шаукатович</t>
        </is>
      </c>
      <c r="C135" t="inlineStr">
        <is>
          <t>Группа содержания</t>
        </is>
      </c>
      <c r="D135" t="inlineStr">
        <is>
          <t>Ведущий инженер</t>
        </is>
      </c>
      <c r="E135" t="inlineStr">
        <is>
          <t>Контракт № 513 - ГКУ НСО ТУАД</t>
        </is>
      </c>
      <c r="F135" t="inlineStr">
        <is>
          <t>День</t>
        </is>
      </c>
      <c r="AM135" s="9">
        <f>COUNT(H135:AL135)</f>
        <v/>
      </c>
      <c r="AT135" s="9">
        <f>SUM(H135:AL135)</f>
        <v/>
      </c>
      <c r="AV135" s="9">
        <f>SUM(J135,K135,Q135,R135,X135,Y135,AD135,AE135,AF135)</f>
        <v/>
      </c>
    </row>
    <row r="136">
      <c r="A136" t="n">
        <v>130</v>
      </c>
      <c r="B136" t="inlineStr">
        <is>
          <t>Юсупов Марат Шаукатович</t>
        </is>
      </c>
      <c r="C136" t="inlineStr">
        <is>
          <t>Группа содержания</t>
        </is>
      </c>
      <c r="D136" t="inlineStr">
        <is>
          <t>Ведущий инженер</t>
        </is>
      </c>
      <c r="E136" t="inlineStr">
        <is>
          <t>Контракт № 511 - ГКУ НСО ТУАД</t>
        </is>
      </c>
      <c r="F136" t="inlineStr">
        <is>
          <t>День</t>
        </is>
      </c>
      <c r="AM136" s="9">
        <f>COUNT(H136:AL136)</f>
        <v/>
      </c>
      <c r="AT136" s="9">
        <f>SUM(H136:AL136)</f>
        <v/>
      </c>
      <c r="AV136" s="9">
        <f>SUM(J136,K136,Q136,R136,X136,Y136,AD136,AE136,AF136)</f>
        <v/>
      </c>
    </row>
    <row r="137">
      <c r="A137" s="9" t="n">
        <v>131</v>
      </c>
      <c r="B137" s="9" t="inlineStr">
        <is>
          <t>Юсупов Марат Шаукатович</t>
        </is>
      </c>
      <c r="C137" s="9" t="inlineStr">
        <is>
          <t>Группа содержания</t>
        </is>
      </c>
      <c r="D137" s="9" t="inlineStr">
        <is>
          <t>Ведущий инженер</t>
        </is>
      </c>
      <c r="E137" s="9" t="inlineStr">
        <is>
          <t>ИТОГО:</t>
        </is>
      </c>
      <c r="F137" s="9" t="n"/>
      <c r="G137" s="9" t="n"/>
      <c r="H137" s="9" t="n">
        <v>8</v>
      </c>
      <c r="I137" s="9" t="n">
        <v>8</v>
      </c>
      <c r="J137" s="9" t="n">
        <v>0</v>
      </c>
      <c r="K137" s="9" t="n">
        <v>0</v>
      </c>
      <c r="L137" s="9" t="n">
        <v>8</v>
      </c>
      <c r="M137" s="9" t="n">
        <v>8</v>
      </c>
      <c r="N137" s="9" t="n">
        <v>8</v>
      </c>
      <c r="O137" s="9" t="n">
        <v>8</v>
      </c>
      <c r="P137" s="9" t="n">
        <v>8</v>
      </c>
      <c r="Q137" s="9" t="n">
        <v>0</v>
      </c>
      <c r="R137" s="9" t="n">
        <v>0</v>
      </c>
      <c r="S137" s="9" t="n">
        <v>8</v>
      </c>
      <c r="T137" s="9" t="n">
        <v>8</v>
      </c>
      <c r="U137" s="9" t="n">
        <v>8</v>
      </c>
      <c r="V137" s="9" t="n">
        <v>8</v>
      </c>
      <c r="W137" s="9" t="n">
        <v>8</v>
      </c>
      <c r="X137" s="9" t="n">
        <v>0</v>
      </c>
      <c r="Y137" s="9" t="n">
        <v>0</v>
      </c>
      <c r="Z137" s="9" t="n">
        <v>8</v>
      </c>
      <c r="AA137" s="9" t="n">
        <v>8</v>
      </c>
      <c r="AB137" s="9" t="n">
        <v>8</v>
      </c>
      <c r="AC137" s="9" t="n">
        <v>7</v>
      </c>
      <c r="AD137" s="9" t="n">
        <v>0</v>
      </c>
      <c r="AE137" s="9" t="n">
        <v>0</v>
      </c>
      <c r="AF137" s="9" t="n">
        <v>0</v>
      </c>
      <c r="AG137" s="9" t="n">
        <v>8</v>
      </c>
      <c r="AH137" s="9" t="n">
        <v>8</v>
      </c>
      <c r="AI137" s="9" t="n">
        <v>8</v>
      </c>
      <c r="AJ137" s="9" t="n">
        <v>8</v>
      </c>
      <c r="AK137" s="9" t="n"/>
      <c r="AL137" s="9" t="n"/>
      <c r="AM137" s="9">
        <f>COUNT(IF(SUM(H128,H125,H121,H126,H134,H133,H136,H124,H135,H129,H123,H122,H132,H127,H131,H130)&gt;0,1,"FALSE"),IF(SUM(I131,I123,I121,I126,I127,I136,I128,I124,I129,I135,I134,I122,I132,I130,I133,I125)&gt;0,1,"FALSE"),IF(SUM(J122,J133,J130,J125,J136,J134,J124,J132,J135,J127,J131,J129,J128,J121,J123,J126)&gt;0,1,"FALSE"),IF(SUM(K126,K131,K125,K127,K129,K122,K130,K136,K132,K128,K121,K123,K133,K134,K135,K124)&gt;0,1,"FALSE"),IF(SUM(L121,L128,L124,L122,L123,L134,L135,L133,L131,L132,L127,L136,L125,L130,L129,L126)&gt;0,1,"FALSE"),IF(SUM(M127,M131,M135,M134,M136,M124,M128,M132,M123,M126,M125,M122,M130,M121,M129,M133)&gt;0,1,"FALSE"),IF(SUM(N132,N123,N124,N135,N133,N131,N136,N121,N122,N129,N130,N128,N127,N125,N134,N126)&gt;0,1,"FALSE"),IF(SUM(O135,O129,O124,O122,O123,O125,O130,O121,O134,O136,O127,O133,O128,O131,O126,O132)&gt;0,1,"FALSE"),IF(SUM(P131,P134,P125,P132,P136,P121,P126,P133,P135,P122,P128,P129,P124,P123,P127,P130)&gt;0,1,"FALSE"),IF(SUM(Q127,Q133,Q126,Q121,Q122,Q125,Q131,Q123,Q135,Q128,Q130,Q129,Q134,Q124,Q132,Q136)&gt;0,1,"FALSE"),IF(SUM(R133,R122,R125,R123,R135,R127,R121,R128,R130,R136,R124,R126,R131,R132,R134,R129)&gt;0,1,"FALSE"),IF(SUM(S135,S127,S125,S122,S130,S132,S133,S121,S128,S124,S126,S129,S131,S134,S123,S136)&gt;0,1,"FALSE"),IF(SUM(T130,T123,T136,T124,T132,T131,T126,T134,T122,T127,T133,T135,T129,T125,T121,T128)&gt;0,1,"FALSE"),IF(SUM(U125,U124,U123,U134,U136,U129,U130,U131,U121,U126,U127,U133,U122,U135,U128,U132)&gt;0,1,"FALSE"),IF(SUM(V128,V133,V130,V122,V134,V124,V123,V126,V131,V135,V127,V132,V121,V125,V129)&gt;0,1,"FALSE"),IF(SUM(W121,W123,W131,W125,W132,W127,W128,W134,W130,W126,W122,W129,W133,W124,W135)&gt;0,1,"FALSE"),IF(SUM(X122,X125,X129,X127,X128,X132,X135,X134,X133,X130,X126,X121,X123,X124,X131)&gt;0,1,"FALSE"),IF(SUM(Y135,Y134,Y133,Y124,Y131,Y127,Y132,Y123,Y121,Y128,Y129,Y126,Y125,Y130,Y122)&gt;0,1,"FALSE"),IF(SUM(Z135,Z129,Z126,Z124,Z125,Z128,Z127,Z133,Z122,Z131,Z134,Z121,Z123,Z130,Z132)&gt;0,1,"FALSE"),IF(SUM(AA123,AA125,AA131,AA124,AA130,AA127,AA133,AA134,AA135,AA122,AA126,AA121,AA128,AA129,AA132)&gt;0,1,"FALSE"),IF(SUM(AB130,AB125,AB123,AB129,AB131,AB126,AB128,AB133,AB121,AB132,AB124,AB122,AB135,AB134,AB127)&gt;0,1,"FALSE"),IF(SUM(AC126,AC129,AC132,AC121,AC127,AC124,AC133,AC130,AC123,AC134,AC125,AC122,AC128,AC135,AC131)&gt;0,1,"FALSE"),IF(SUM(AD126,AD128,AD121,AD132,AD125,AD123,AD135,AD127,AD130,AD134,AD131,AD129,AD122,AD133,AD124)&gt;0,1,"FALSE"),IF(SUM(AE128,AE123,AE126,AE122,AE125,AE124,AE129,AE130,AE134,AE135,AE133,AE131,AE132,AE127,AE121)&gt;0,1,"FALSE"),IF(SUM(AF124,AF132,AF135,AF123,AF121,AF131,AF122,AF133,AF134,AF128,AF129,AF127,AF130,AF126,AF125)&gt;0,1,"FALSE"),IF(SUM(AG130,AG123,AG126,AG124,AG122,AG128,AG127,AG121,AG133,AG135,AG132,AG125,AG134,AG129,AG131)&gt;0,1,"FALSE"),IF(SUM(AH129,AH128,AH123,AH126,AH124,AH132,AH127,AH125,AH133,AH131,AH135,AH130,AH121,AH134,AH122)&gt;0,1,"FALSE"),IF(SUM(AI129,AI125,AI131,AI122,AI127,AI133,AI124,AI135,AI126,AI134,AI132,AI121,AI123,AI128,AI130)&gt;0,1,"FALSE"),IF(SUM(AJ125,AJ130,AJ135,AJ133,AJ132,AJ123,AJ126,AJ127,AJ122,AJ131,AJ121,AJ128,AJ134,AJ129,AJ124)&gt;0,1,"FALSE"))</f>
        <v/>
      </c>
      <c r="AN137" s="9" t="n"/>
      <c r="AO137" s="9">
        <f>MAX(AO121:AO136)</f>
        <v/>
      </c>
      <c r="AP137" s="9">
        <f>MAX(AP121:AP136)</f>
        <v/>
      </c>
      <c r="AQ137" s="9">
        <f>MAX(AQ121:AQ136)</f>
        <v/>
      </c>
      <c r="AR137" s="9">
        <f>MAX(AR121:AR136)</f>
        <v/>
      </c>
      <c r="AS137" s="9">
        <f>SUM(AS121:AS136)</f>
        <v/>
      </c>
      <c r="AT137" s="9">
        <f>SUM(AT121:AT136)</f>
        <v/>
      </c>
      <c r="AU137" s="9">
        <f>SUM(AU121:AU136)</f>
        <v/>
      </c>
      <c r="AV137" s="9">
        <f>SUM(AV121:AV136)</f>
        <v/>
      </c>
      <c r="AW137" s="9">
        <f>SUM(AW121:AW136)</f>
        <v/>
      </c>
    </row>
    <row r="138">
      <c r="A138" t="n">
        <v>132</v>
      </c>
      <c r="B138" t="inlineStr">
        <is>
          <t>Баев Евгений Александрович</t>
        </is>
      </c>
      <c r="C138" t="inlineStr">
        <is>
          <t>Группа сопровождения информационных систем</t>
        </is>
      </c>
      <c r="D138" t="inlineStr">
        <is>
          <t>Ведущий администратор</t>
        </is>
      </c>
      <c r="E138" t="inlineStr">
        <is>
          <t>Офис</t>
        </is>
      </c>
      <c r="F138" t="inlineStr">
        <is>
          <t>День</t>
        </is>
      </c>
      <c r="H138" t="n">
        <v>4.83333</v>
      </c>
      <c r="I138" t="n">
        <v>3</v>
      </c>
      <c r="J138" t="inlineStr">
        <is>
          <t>В</t>
        </is>
      </c>
      <c r="K138" t="inlineStr">
        <is>
          <t>В</t>
        </is>
      </c>
      <c r="P138" t="n">
        <v>4.91667</v>
      </c>
      <c r="Q138" t="inlineStr">
        <is>
          <t>В</t>
        </is>
      </c>
      <c r="R138" t="inlineStr">
        <is>
          <t>В</t>
        </is>
      </c>
      <c r="S138" t="n">
        <v>8</v>
      </c>
      <c r="T138" t="n">
        <v>8</v>
      </c>
      <c r="U138" t="n">
        <v>0.25</v>
      </c>
      <c r="V138" t="n">
        <v>0.56667</v>
      </c>
      <c r="W138" t="n">
        <v>8</v>
      </c>
      <c r="X138" t="inlineStr">
        <is>
          <t>В</t>
        </is>
      </c>
      <c r="Y138" t="inlineStr">
        <is>
          <t>В</t>
        </is>
      </c>
      <c r="Z138" t="n">
        <v>8</v>
      </c>
      <c r="AA138" t="n">
        <v>8</v>
      </c>
      <c r="AB138" t="n">
        <v>8</v>
      </c>
      <c r="AC138" t="n">
        <v>7</v>
      </c>
      <c r="AD138" t="inlineStr">
        <is>
          <t>В</t>
        </is>
      </c>
      <c r="AE138" t="inlineStr">
        <is>
          <t>В</t>
        </is>
      </c>
      <c r="AF138" t="inlineStr">
        <is>
          <t>В</t>
        </is>
      </c>
      <c r="AG138" t="n">
        <v>4.76667</v>
      </c>
      <c r="AH138" t="n">
        <v>8</v>
      </c>
      <c r="AI138" t="n">
        <v>8</v>
      </c>
      <c r="AJ138" t="n">
        <v>8</v>
      </c>
      <c r="AM138" s="9">
        <f>COUNT(H138:AL138)</f>
        <v/>
      </c>
      <c r="AO138" s="9">
        <f>COUNTIF(H138:AL138,"О")</f>
        <v/>
      </c>
      <c r="AP138" s="9">
        <f>COUNTIF(H138:AL138,"От")</f>
        <v/>
      </c>
      <c r="AQ138" s="9">
        <f>COUNTIF(H138:AL138,"Б")</f>
        <v/>
      </c>
      <c r="AR138" s="9">
        <f>COUNTIF(H138:AL138,"Н")</f>
        <v/>
      </c>
      <c r="AT138" s="9">
        <f>SUM(H138:AL138)</f>
        <v/>
      </c>
      <c r="AV138" s="9">
        <f>SUM(J138,K138,Q138,R138,X138,Y138,AD138,AE138,AF138)</f>
        <v/>
      </c>
    </row>
    <row r="139" ht="15.5" customHeight="1" s="1">
      <c r="A139" t="n">
        <v>133</v>
      </c>
      <c r="B139" t="inlineStr">
        <is>
          <t>Баев Евгений Александрович</t>
        </is>
      </c>
      <c r="C139" t="inlineStr">
        <is>
          <t>Группа сопровождения информационных систем</t>
        </is>
      </c>
      <c r="D139" t="inlineStr">
        <is>
          <t>Ведущий администратор</t>
        </is>
      </c>
      <c r="E139" t="inlineStr">
        <is>
          <t>Контракт № 625 - Нижний Новгород</t>
        </is>
      </c>
      <c r="F139" t="inlineStr">
        <is>
          <t>День</t>
        </is>
      </c>
      <c r="H139" s="11" t="n">
        <v>3.16667</v>
      </c>
      <c r="U139" s="11" t="n">
        <v>7.75</v>
      </c>
      <c r="V139" s="11" t="n">
        <v>7.43333</v>
      </c>
      <c r="AM139" s="9">
        <f>COUNT(H139:AL139)</f>
        <v/>
      </c>
      <c r="AT139" s="9">
        <f>SUM(H139:AL139)</f>
        <v/>
      </c>
      <c r="AV139" s="9">
        <f>SUM(J139,K139,Q139,R139,X139,Y139,AD139,AE139,AF139)</f>
        <v/>
      </c>
    </row>
    <row r="140" ht="15.5" customHeight="1" s="1">
      <c r="A140" t="n">
        <v>134</v>
      </c>
      <c r="B140" t="inlineStr">
        <is>
          <t>Баев Евгений Александрович</t>
        </is>
      </c>
      <c r="C140" t="inlineStr">
        <is>
          <t>Группа сопровождения информационных систем</t>
        </is>
      </c>
      <c r="D140" t="inlineStr">
        <is>
          <t>Ведущий администратор</t>
        </is>
      </c>
      <c r="E140" t="inlineStr">
        <is>
          <t>Контракт № 635 - ИСК-ГРУПП</t>
        </is>
      </c>
      <c r="F140" t="inlineStr">
        <is>
          <t>День</t>
        </is>
      </c>
      <c r="I140" s="11" t="n">
        <v>5</v>
      </c>
      <c r="L140" s="11" t="n">
        <v>7.98516</v>
      </c>
      <c r="M140" s="11" t="n">
        <v>8</v>
      </c>
      <c r="N140" s="11" t="n">
        <v>4.26667</v>
      </c>
      <c r="O140" s="11" t="n">
        <v>4</v>
      </c>
      <c r="P140" s="11" t="n">
        <v>1.85</v>
      </c>
      <c r="AM140" s="9">
        <f>COUNT(H140:AL140)</f>
        <v/>
      </c>
      <c r="AT140" s="9">
        <f>SUM(H140:AL140)</f>
        <v/>
      </c>
      <c r="AV140" s="9">
        <f>SUM(J140,K140,Q140,R140,X140,Y140,AD140,AE140,AF140)</f>
        <v/>
      </c>
    </row>
    <row r="141" ht="15.5" customHeight="1" s="1">
      <c r="A141" t="n">
        <v>135</v>
      </c>
      <c r="B141" t="inlineStr">
        <is>
          <t>Баев Евгений Александрович</t>
        </is>
      </c>
      <c r="C141" t="inlineStr">
        <is>
          <t>Группа сопровождения информационных систем</t>
        </is>
      </c>
      <c r="D141" t="inlineStr">
        <is>
          <t>Ведущий администратор</t>
        </is>
      </c>
      <c r="E141" t="inlineStr">
        <is>
          <t>Контракт № 576 - Восток-М</t>
        </is>
      </c>
      <c r="F141" t="inlineStr">
        <is>
          <t>День</t>
        </is>
      </c>
      <c r="L141" s="11" t="n">
        <v>0.01484</v>
      </c>
      <c r="AM141" s="9">
        <f>COUNT(H141:AL141)</f>
        <v/>
      </c>
      <c r="AT141" s="9">
        <f>SUM(H141:AL141)</f>
        <v/>
      </c>
      <c r="AV141" s="9">
        <f>SUM(J141,K141,Q141,R141,X141,Y141,AD141,AE141,AF141)</f>
        <v/>
      </c>
    </row>
    <row r="142" ht="15.5" customHeight="1" s="1">
      <c r="A142" t="n">
        <v>136</v>
      </c>
      <c r="B142" t="inlineStr">
        <is>
          <t>Баев Евгений Александрович</t>
        </is>
      </c>
      <c r="C142" t="inlineStr">
        <is>
          <t>Группа сопровождения информационных систем</t>
        </is>
      </c>
      <c r="D142" t="inlineStr">
        <is>
          <t>Ведущий администратор</t>
        </is>
      </c>
      <c r="E142" t="inlineStr">
        <is>
          <t>Контракт № 632 - ГКУ НСО ТУАД</t>
        </is>
      </c>
      <c r="F142" t="inlineStr">
        <is>
          <t>День</t>
        </is>
      </c>
      <c r="M142" s="11" t="inlineStr">
        <is>
          <t>https://jira.its-sib.ru/issues/?jql=issue in (TECHWIM-3538)</t>
        </is>
      </c>
      <c r="AM142" s="9">
        <f>COUNT(H142:AL142)</f>
        <v/>
      </c>
      <c r="AT142" s="9">
        <f>SUM(H142:AL142)</f>
        <v/>
      </c>
      <c r="AV142" s="9">
        <f>SUM(J142,K142,Q142,R142,X142,Y142,AD142,AE142,AF142)</f>
        <v/>
      </c>
    </row>
    <row r="143" ht="15.5" customHeight="1" s="1">
      <c r="A143" t="n">
        <v>137</v>
      </c>
      <c r="B143" t="inlineStr">
        <is>
          <t>Баев Евгений Александрович</t>
        </is>
      </c>
      <c r="C143" t="inlineStr">
        <is>
          <t>Группа сопровождения информационных систем</t>
        </is>
      </c>
      <c r="D143" t="inlineStr">
        <is>
          <t>Ведущий администратор</t>
        </is>
      </c>
      <c r="E143" t="inlineStr">
        <is>
          <t>Контракт № 629 - МБУ ГЦОДД</t>
        </is>
      </c>
      <c r="F143" t="inlineStr">
        <is>
          <t>День</t>
        </is>
      </c>
      <c r="N143" s="11" t="n">
        <v>3.73333</v>
      </c>
      <c r="O143" s="11" t="n">
        <v>4</v>
      </c>
      <c r="P143" s="11" t="n">
        <v>1.23333</v>
      </c>
      <c r="AM143" s="9">
        <f>COUNT(H143:AL143)</f>
        <v/>
      </c>
      <c r="AT143" s="9">
        <f>SUM(H143:AL143)</f>
        <v/>
      </c>
      <c r="AV143" s="9">
        <f>SUM(J143,K143,Q143,R143,X143,Y143,AD143,AE143,AF143)</f>
        <v/>
      </c>
    </row>
    <row r="144" ht="15.5" customHeight="1" s="1">
      <c r="A144" t="n">
        <v>138</v>
      </c>
      <c r="B144" t="inlineStr">
        <is>
          <t>Баев Евгений Александрович</t>
        </is>
      </c>
      <c r="C144" t="inlineStr">
        <is>
          <t>Группа сопровождения информационных систем</t>
        </is>
      </c>
      <c r="D144" t="inlineStr">
        <is>
          <t>Ведущий администратор</t>
        </is>
      </c>
      <c r="E144" t="inlineStr">
        <is>
          <t>Контракт № 622 - ГКУ СО  Управление дорог</t>
        </is>
      </c>
      <c r="F144" t="inlineStr">
        <is>
          <t>День</t>
        </is>
      </c>
      <c r="AG144" s="11" t="n">
        <v>3.23333</v>
      </c>
      <c r="AM144" s="9">
        <f>COUNT(H144:AL144)</f>
        <v/>
      </c>
      <c r="AT144" s="9">
        <f>SUM(H144:AL144)</f>
        <v/>
      </c>
      <c r="AV144" s="9">
        <f>SUM(J144,K144,Q144,R144,X144,Y144,AD144,AE144,AF144)</f>
        <v/>
      </c>
    </row>
    <row r="145">
      <c r="A145" s="9" t="n">
        <v>139</v>
      </c>
      <c r="B145" s="9" t="inlineStr">
        <is>
          <t>Баев Евгений Александрович</t>
        </is>
      </c>
      <c r="C145" s="9" t="inlineStr">
        <is>
          <t>Группа сопровождения информационных систем</t>
        </is>
      </c>
      <c r="D145" s="9" t="inlineStr">
        <is>
          <t>Ведущий администратор</t>
        </is>
      </c>
      <c r="E145" s="9" t="inlineStr">
        <is>
          <t>ИТОГО:</t>
        </is>
      </c>
      <c r="F145" s="9" t="n"/>
      <c r="G145" s="9" t="n"/>
      <c r="H145" s="9" t="n">
        <v>8</v>
      </c>
      <c r="I145" s="9" t="n">
        <v>8</v>
      </c>
      <c r="J145" s="9" t="n">
        <v>0</v>
      </c>
      <c r="K145" s="9" t="n">
        <v>0</v>
      </c>
      <c r="L145" s="9" t="n">
        <v>8</v>
      </c>
      <c r="M145" s="9" t="n">
        <v>8</v>
      </c>
      <c r="N145" s="9" t="n">
        <v>8</v>
      </c>
      <c r="O145" s="9" t="n">
        <v>8</v>
      </c>
      <c r="P145" s="9" t="n">
        <v>8</v>
      </c>
      <c r="Q145" s="9" t="n">
        <v>0</v>
      </c>
      <c r="R145" s="9" t="n">
        <v>0</v>
      </c>
      <c r="S145" s="9" t="n">
        <v>8</v>
      </c>
      <c r="T145" s="9" t="n">
        <v>8</v>
      </c>
      <c r="U145" s="9" t="n">
        <v>8</v>
      </c>
      <c r="V145" s="9" t="n">
        <v>8</v>
      </c>
      <c r="W145" s="9" t="n">
        <v>8</v>
      </c>
      <c r="X145" s="9" t="n">
        <v>0</v>
      </c>
      <c r="Y145" s="9" t="n">
        <v>0</v>
      </c>
      <c r="Z145" s="9" t="n">
        <v>8</v>
      </c>
      <c r="AA145" s="9" t="n">
        <v>8</v>
      </c>
      <c r="AB145" s="9" t="n">
        <v>8</v>
      </c>
      <c r="AC145" s="9" t="n">
        <v>7</v>
      </c>
      <c r="AD145" s="9" t="n">
        <v>0</v>
      </c>
      <c r="AE145" s="9" t="n">
        <v>0</v>
      </c>
      <c r="AF145" s="9" t="n">
        <v>0</v>
      </c>
      <c r="AG145" s="9" t="n">
        <v>8</v>
      </c>
      <c r="AH145" s="9" t="n">
        <v>8</v>
      </c>
      <c r="AI145" s="9" t="n">
        <v>8</v>
      </c>
      <c r="AJ145" s="9" t="n">
        <v>8</v>
      </c>
      <c r="AK145" s="9" t="n"/>
      <c r="AL145" s="9" t="n"/>
      <c r="AM145" s="9">
        <f>COUNT(IF(SUM(H139,H138)&gt;0,1,"FALSE"),IF(SUM(I138,I140)&gt;0,1,"FALSE"),IF(SUM(J138,J140)&gt;0,1,"FALSE"),IF(SUM(K138,K140)&gt;0,1,"FALSE"),IF(SUM(L138,L141,L140)&gt;0,1,"FALSE"),IF(SUM(M140,M138,M142)&gt;0,1,"FALSE"),IF(SUM(N138,N143,N140)&gt;0,1,"FALSE"),IF(SUM(O138,O140,O143)&gt;0,1,"FALSE"),IF(SUM(P138,P143,P140)&gt;0,1,"FALSE"),IF(SUM(Q138)&gt;0,1,"FALSE"),IF(SUM(R138)&gt;0,1,"FALSE"),IF(SUM(S138)&gt;0,1,"FALSE"),IF(SUM(T138)&gt;0,1,"FALSE"),IF(SUM(U139,U138)&gt;0,1,"FALSE"),IF(SUM(V138,V139)&gt;0,1,"FALSE"),IF(SUM(W138)&gt;0,1,"FALSE"),IF(SUM(X138)&gt;0,1,"FALSE"),IF(SUM(Y138)&gt;0,1,"FALSE"),IF(SUM(Z138)&gt;0,1,"FALSE"),IF(SUM(AA138)&gt;0,1,"FALSE"),IF(SUM(AB138)&gt;0,1,"FALSE"),IF(SUM(AC138)&gt;0,1,"FALSE"),IF(SUM(AD138)&gt;0,1,"FALSE"),IF(SUM(AE138)&gt;0,1,"FALSE"),IF(SUM(AF138)&gt;0,1,"FALSE"),IF(SUM(AG144,AG138)&gt;0,1,"FALSE"),IF(SUM(AH138)&gt;0,1,"FALSE"),IF(SUM(AI138)&gt;0,1,"FALSE"),IF(SUM(AJ138)&gt;0,1,"FALSE"))</f>
        <v/>
      </c>
      <c r="AN145" s="9" t="n"/>
      <c r="AO145" s="9">
        <f>MAX(AO138:AO144)</f>
        <v/>
      </c>
      <c r="AP145" s="9">
        <f>MAX(AP138:AP144)</f>
        <v/>
      </c>
      <c r="AQ145" s="9">
        <f>MAX(AQ138:AQ144)</f>
        <v/>
      </c>
      <c r="AR145" s="9">
        <f>MAX(AR138:AR144)</f>
        <v/>
      </c>
      <c r="AS145" s="9">
        <f>SUM(AS138:AS144)</f>
        <v/>
      </c>
      <c r="AT145" s="9">
        <f>SUM(AT138:AT144)</f>
        <v/>
      </c>
      <c r="AU145" s="9">
        <f>SUM(AU138:AU144)</f>
        <v/>
      </c>
      <c r="AV145" s="9">
        <f>SUM(AV138:AV144)</f>
        <v/>
      </c>
      <c r="AW145" s="9">
        <f>SUM(AW138:AW144)</f>
        <v/>
      </c>
    </row>
    <row r="146" ht="15.5" customHeight="1" s="1">
      <c r="A146" t="n">
        <v>140</v>
      </c>
      <c r="B146" t="inlineStr">
        <is>
          <t>Вайветкин Станислав Константинович</t>
        </is>
      </c>
      <c r="C146" t="inlineStr">
        <is>
          <t>Группа строительства</t>
        </is>
      </c>
      <c r="D146" t="inlineStr">
        <is>
          <t>Ведущий инженер</t>
        </is>
      </c>
      <c r="E146" t="inlineStr">
        <is>
          <t>Общехозяйственный</t>
        </is>
      </c>
      <c r="F146" t="inlineStr">
        <is>
          <t>День</t>
        </is>
      </c>
      <c r="R146" t="inlineStr">
        <is>
          <t>В</t>
        </is>
      </c>
      <c r="S146" s="11" t="inlineStr">
        <is>
          <t>О</t>
        </is>
      </c>
      <c r="T146" s="11" t="inlineStr">
        <is>
          <t>О</t>
        </is>
      </c>
      <c r="U146" s="11" t="inlineStr">
        <is>
          <t>О</t>
        </is>
      </c>
      <c r="V146" s="11" t="inlineStr">
        <is>
          <t>О</t>
        </is>
      </c>
      <c r="W146" t="n">
        <v>7.23333</v>
      </c>
      <c r="X146" t="inlineStr">
        <is>
          <t>В</t>
        </is>
      </c>
      <c r="Y146" t="inlineStr">
        <is>
          <t>В</t>
        </is>
      </c>
      <c r="Z146" t="n">
        <v>4.13333</v>
      </c>
      <c r="AA146" t="n">
        <v>8</v>
      </c>
      <c r="AB146" t="n">
        <v>8</v>
      </c>
      <c r="AC146" t="n">
        <v>7</v>
      </c>
      <c r="AD146" t="inlineStr">
        <is>
          <t>В</t>
        </is>
      </c>
      <c r="AE146" t="inlineStr">
        <is>
          <t>В</t>
        </is>
      </c>
      <c r="AF146" t="inlineStr">
        <is>
          <t>В</t>
        </is>
      </c>
      <c r="AM146" s="9">
        <f>COUNT(H146:AL146)</f>
        <v/>
      </c>
      <c r="AO146" s="9">
        <f>COUNTIF(H146:AL146,"О")</f>
        <v/>
      </c>
      <c r="AP146" s="9">
        <f>COUNTIF(H146:AL146,"От")</f>
        <v/>
      </c>
      <c r="AQ146" s="9">
        <f>COUNTIF(H146:AL146,"Б")</f>
        <v/>
      </c>
      <c r="AR146" s="9">
        <f>COUNTIF(H146:AL146,"Н")</f>
        <v/>
      </c>
      <c r="AT146" s="9">
        <f>SUM(H146:AL146)</f>
        <v/>
      </c>
      <c r="AV146" s="9">
        <f>SUM(J146,K146,Q146,R146,X146,Y146,AD146,AE146,AF146)</f>
        <v/>
      </c>
    </row>
    <row r="147" ht="15.5" customHeight="1" s="1">
      <c r="A147" t="n">
        <v>141</v>
      </c>
      <c r="B147" t="inlineStr">
        <is>
          <t>Вайветкин Станислав Константинович</t>
        </is>
      </c>
      <c r="C147" t="inlineStr">
        <is>
          <t>Группа строительства</t>
        </is>
      </c>
      <c r="D147" t="inlineStr">
        <is>
          <t>Ведущий инженер</t>
        </is>
      </c>
      <c r="E147" t="inlineStr">
        <is>
          <t>Контракт № 625 - Нижний Новгород</t>
        </is>
      </c>
      <c r="F147" t="inlineStr">
        <is>
          <t>День</t>
        </is>
      </c>
      <c r="W147" s="11" t="n">
        <v>0.76667</v>
      </c>
      <c r="AM147" s="9">
        <f>COUNT(H147:AL147)</f>
        <v/>
      </c>
      <c r="AT147" s="9">
        <f>SUM(H147:AL147)</f>
        <v/>
      </c>
      <c r="AV147" s="9">
        <f>SUM(J147,K147,Q147,R147,X147,Y147,AD147,AE147,AF147)</f>
        <v/>
      </c>
    </row>
    <row r="148" ht="15.5" customHeight="1" s="1">
      <c r="A148" t="n">
        <v>142</v>
      </c>
      <c r="B148" t="inlineStr">
        <is>
          <t>Вайветкин Станислав Константинович</t>
        </is>
      </c>
      <c r="C148" t="inlineStr">
        <is>
          <t>Группа строительства</t>
        </is>
      </c>
      <c r="D148" t="inlineStr">
        <is>
          <t>Ведущий инженер</t>
        </is>
      </c>
      <c r="E148" t="inlineStr">
        <is>
          <t>Контракт № 632 - ГКУ НСО ТУАД</t>
        </is>
      </c>
      <c r="F148" t="inlineStr">
        <is>
          <t>День</t>
        </is>
      </c>
      <c r="Z148" s="11" t="n">
        <v>2.76667</v>
      </c>
      <c r="AM148" s="9">
        <f>COUNT(H148:AL148)</f>
        <v/>
      </c>
      <c r="AT148" s="9">
        <f>SUM(H148:AL148)</f>
        <v/>
      </c>
      <c r="AV148" s="9">
        <f>SUM(J148,K148,Q148,R148,X148,Y148,AD148,AE148,AF148)</f>
        <v/>
      </c>
    </row>
    <row r="149" ht="15.5" customHeight="1" s="1">
      <c r="A149" t="n">
        <v>143</v>
      </c>
      <c r="B149" t="inlineStr">
        <is>
          <t>Вайветкин Станислав Константинович</t>
        </is>
      </c>
      <c r="C149" t="inlineStr">
        <is>
          <t>Группа строительства</t>
        </is>
      </c>
      <c r="D149" t="inlineStr">
        <is>
          <t>Ведущий инженер</t>
        </is>
      </c>
      <c r="E149" t="inlineStr">
        <is>
          <t>Контракт № 630 - ГКУ НСО ТУАД</t>
        </is>
      </c>
      <c r="F149" t="inlineStr">
        <is>
          <t>День</t>
        </is>
      </c>
      <c r="Z149" s="11" t="n">
        <v>1.1</v>
      </c>
      <c r="AM149" s="9">
        <f>COUNT(H149:AL149)</f>
        <v/>
      </c>
      <c r="AT149" s="9">
        <f>SUM(H149:AL149)</f>
        <v/>
      </c>
      <c r="AV149" s="9">
        <f>SUM(J149,K149,Q149,R149,X149,Y149,AD149,AE149,AF149)</f>
        <v/>
      </c>
    </row>
    <row r="150" ht="15.5" customHeight="1" s="1">
      <c r="A150" t="n">
        <v>144</v>
      </c>
      <c r="B150" t="inlineStr">
        <is>
          <t>Вайветкин Станислав Константинович</t>
        </is>
      </c>
      <c r="C150" t="inlineStr">
        <is>
          <t>Группа строительства</t>
        </is>
      </c>
      <c r="D150" t="inlineStr">
        <is>
          <t>Ведущий инженер</t>
        </is>
      </c>
      <c r="E150" t="inlineStr">
        <is>
          <t>Контракт № 625 - Нижний Новгород</t>
        </is>
      </c>
      <c r="F150" t="inlineStr">
        <is>
          <t>День</t>
        </is>
      </c>
      <c r="J150" s="11" t="n">
        <v>8</v>
      </c>
      <c r="Q150" s="11" t="n">
        <v>1</v>
      </c>
      <c r="AM150" s="9">
        <f>COUNT(H150:AL150)</f>
        <v/>
      </c>
      <c r="AT150" s="9">
        <f>SUM(H150:AL150)</f>
        <v/>
      </c>
      <c r="AV150" s="9">
        <f>SUM(J150,K150,Q150,R150,X150,Y150,AD150,AE150,AF150)</f>
        <v/>
      </c>
    </row>
    <row r="151" ht="15.5" customHeight="1" s="1">
      <c r="A151" t="n">
        <v>145</v>
      </c>
      <c r="B151" t="inlineStr">
        <is>
          <t>Вайветкин Станислав Константинович</t>
        </is>
      </c>
      <c r="C151" t="inlineStr">
        <is>
          <t>Группа строительства</t>
        </is>
      </c>
      <c r="D151" t="inlineStr">
        <is>
          <t>Ведущий инженер</t>
        </is>
      </c>
      <c r="E151" t="inlineStr">
        <is>
          <t>Контракт № 625 - Нижний Новгород</t>
        </is>
      </c>
      <c r="F151" t="inlineStr">
        <is>
          <t>Ночь</t>
        </is>
      </c>
      <c r="P151" s="11" t="n">
        <v>2</v>
      </c>
      <c r="Q151" s="11" t="n">
        <v>6</v>
      </c>
      <c r="AN151" s="9">
        <f>COUNT(H151:AL151)</f>
        <v/>
      </c>
      <c r="AU151" s="9">
        <f>SUM(H151:AL151)</f>
        <v/>
      </c>
      <c r="AW151" s="9">
        <f>SUM(J151,K151,Q151,R151,X151,Y151,AD151,AE151,AF151)</f>
        <v/>
      </c>
    </row>
    <row r="152" ht="15.5" customHeight="1" s="1">
      <c r="A152" t="n">
        <v>146</v>
      </c>
      <c r="B152" t="inlineStr">
        <is>
          <t>Вайветкин Станислав Константинович</t>
        </is>
      </c>
      <c r="C152" t="inlineStr">
        <is>
          <t>Группа строительства</t>
        </is>
      </c>
      <c r="D152" t="inlineStr">
        <is>
          <t>Ведущий инженер</t>
        </is>
      </c>
      <c r="E152" t="inlineStr">
        <is>
          <t>Контракт № 625 - Нижний Новгород</t>
        </is>
      </c>
      <c r="F152" t="inlineStr">
        <is>
          <t>День</t>
        </is>
      </c>
      <c r="G152" t="inlineStr">
        <is>
          <t>К-ка</t>
        </is>
      </c>
      <c r="H152" s="11" t="n">
        <v>8</v>
      </c>
      <c r="I152" s="11" t="n">
        <v>8</v>
      </c>
      <c r="J152" s="11" t="inlineStr">
        <is>
          <t>В</t>
        </is>
      </c>
      <c r="K152" s="11" t="inlineStr">
        <is>
          <t>В</t>
        </is>
      </c>
      <c r="L152" s="11" t="n">
        <v>8</v>
      </c>
      <c r="M152" s="11" t="n">
        <v>8</v>
      </c>
      <c r="N152" s="11" t="n">
        <v>8</v>
      </c>
      <c r="O152" s="11" t="n">
        <v>8</v>
      </c>
      <c r="P152" s="11" t="n">
        <v>8</v>
      </c>
      <c r="Q152" s="11" t="inlineStr">
        <is>
          <t>В</t>
        </is>
      </c>
      <c r="AM152" s="9">
        <f>SUM(H152:AL152)/8</f>
        <v/>
      </c>
      <c r="AS152" s="9">
        <f>COUNTIF(H152:AL152,"В")+SUM(H152:AL152)/8</f>
        <v/>
      </c>
      <c r="AT152" s="9">
        <f>SUM(H152:AL152)</f>
        <v/>
      </c>
    </row>
    <row r="153" ht="15.5" customHeight="1" s="1">
      <c r="A153" t="n">
        <v>147</v>
      </c>
      <c r="B153" t="inlineStr">
        <is>
          <t>Вайветкин Станислав Константинович</t>
        </is>
      </c>
      <c r="C153" t="inlineStr">
        <is>
          <t>Группа строительства</t>
        </is>
      </c>
      <c r="D153" t="inlineStr">
        <is>
          <t>Ведущий инженер</t>
        </is>
      </c>
      <c r="E153" t="inlineStr">
        <is>
          <t>Контракт № 633 - ПАО Ростелеком Красноярск</t>
        </is>
      </c>
      <c r="F153" t="inlineStr">
        <is>
          <t>День</t>
        </is>
      </c>
      <c r="G153" t="inlineStr">
        <is>
          <t>К-ка</t>
        </is>
      </c>
      <c r="AG153" s="11" t="n">
        <v>8</v>
      </c>
      <c r="AH153" s="11" t="n">
        <v>8</v>
      </c>
      <c r="AI153" s="11" t="n">
        <v>8</v>
      </c>
      <c r="AJ153" s="11" t="n">
        <v>8</v>
      </c>
      <c r="AM153" s="9">
        <f>SUM(H153:AL153)/8</f>
        <v/>
      </c>
      <c r="AS153" s="9">
        <f>COUNTIF(H153:AL153,"В")+SUM(H153:AL153)/8</f>
        <v/>
      </c>
      <c r="AT153" s="9">
        <f>SUM(H153:AL153)</f>
        <v/>
      </c>
    </row>
    <row r="154">
      <c r="A154" s="9" t="n">
        <v>148</v>
      </c>
      <c r="B154" s="9" t="inlineStr">
        <is>
          <t>Вайветкин Станислав Константинович</t>
        </is>
      </c>
      <c r="C154" s="9" t="inlineStr">
        <is>
          <t>Группа строительства</t>
        </is>
      </c>
      <c r="D154" s="9" t="inlineStr">
        <is>
          <t>Ведущий инженер</t>
        </is>
      </c>
      <c r="E154" s="9" t="inlineStr">
        <is>
          <t>ИТОГО:</t>
        </is>
      </c>
      <c r="F154" s="9" t="n"/>
      <c r="G154" s="9" t="n"/>
      <c r="H154" s="9" t="n">
        <v>8</v>
      </c>
      <c r="I154" s="9" t="n">
        <v>8</v>
      </c>
      <c r="J154" s="9" t="n">
        <v>8</v>
      </c>
      <c r="K154" s="9" t="n">
        <v>0</v>
      </c>
      <c r="L154" s="9" t="n">
        <v>8</v>
      </c>
      <c r="M154" s="9" t="n">
        <v>8</v>
      </c>
      <c r="N154" s="9" t="n">
        <v>8</v>
      </c>
      <c r="O154" s="9" t="n">
        <v>8</v>
      </c>
      <c r="P154" s="9" t="n">
        <v>10</v>
      </c>
      <c r="Q154" s="9" t="n">
        <v>7</v>
      </c>
      <c r="R154" s="9" t="n">
        <v>0</v>
      </c>
      <c r="S154" s="9" t="n">
        <v>0</v>
      </c>
      <c r="T154" s="9" t="n">
        <v>0</v>
      </c>
      <c r="U154" s="9" t="n">
        <v>0</v>
      </c>
      <c r="V154" s="9" t="n">
        <v>0</v>
      </c>
      <c r="W154" s="9" t="n">
        <v>8</v>
      </c>
      <c r="X154" s="9" t="n">
        <v>0</v>
      </c>
      <c r="Y154" s="9" t="n">
        <v>0</v>
      </c>
      <c r="Z154" s="9" t="n">
        <v>8</v>
      </c>
      <c r="AA154" s="9" t="n">
        <v>8</v>
      </c>
      <c r="AB154" s="9" t="n">
        <v>8</v>
      </c>
      <c r="AC154" s="9" t="n">
        <v>7</v>
      </c>
      <c r="AD154" s="9" t="n">
        <v>0</v>
      </c>
      <c r="AE154" s="9" t="n">
        <v>0</v>
      </c>
      <c r="AF154" s="9" t="n">
        <v>0</v>
      </c>
      <c r="AG154" s="9" t="n">
        <v>8</v>
      </c>
      <c r="AH154" s="9" t="n">
        <v>8</v>
      </c>
      <c r="AI154" s="9" t="n">
        <v>8</v>
      </c>
      <c r="AJ154" s="9" t="n">
        <v>8</v>
      </c>
      <c r="AK154" s="9" t="n"/>
      <c r="AL154" s="9" t="n"/>
      <c r="AM154" s="9">
        <f>COUNT(IF(SUM(R147,R146)&gt;0,1,"FALSE"),IF(SUM(S146)&gt;0,1,"FALSE"),IF(SUM(T146)&gt;0,1,"FALSE"),IF(SUM(U146)&gt;0,1,"FALSE"),IF(SUM(V146)&gt;0,1,"FALSE"),IF(SUM(W147,W146)&gt;0,1,"FALSE"),IF(SUM(X146)&gt;0,1,"FALSE"),IF(SUM(Y146)&gt;0,1,"FALSE"),IF(SUM(Z148,Z149,Z146)&gt;0,1,"FALSE"),IF(SUM(AA146)&gt;0,1,"FALSE"),IF(SUM(AB146)&gt;0,1,"FALSE"),IF(SUM(AC146)&gt;0,1,"FALSE"),IF(SUM(AD146)&gt;0,1,"FALSE"),IF(SUM(AE146)&gt;0,1,"FALSE"),IF(SUM(AF146)&gt;0,1,"FALSE"),IF(SUM(J150,J152)&gt;0,1,"FALSE"),IF(SUM(Q150,Q152)&gt;0,1,"FALSE"),IF(SUM(H152)&gt;0,1,"FALSE"),IF(SUM(I152)&gt;0,1,"FALSE"),IF(SUM(K152)&gt;0,1,"FALSE"),IF(SUM(L152)&gt;0,1,"FALSE"),IF(SUM(M152)&gt;0,1,"FALSE"),IF(SUM(N152)&gt;0,1,"FALSE"),IF(SUM(O152)&gt;0,1,"FALSE"),IF(SUM(P152)&gt;0,1,"FALSE"),IF(SUM(AG153)&gt;0,1,"FALSE"),IF(SUM(AH153)&gt;0,1,"FALSE"),IF(SUM(AI153)&gt;0,1,"FALSE"),IF(SUM(AJ153)&gt;0,1,"FALSE"))</f>
        <v/>
      </c>
      <c r="AN154" s="9">
        <f>COUNT(IF(SUM(P151)&gt;0,1,"FALSE"),IF(SUM(Q151)&gt;0,1,"FALSE"))</f>
        <v/>
      </c>
      <c r="AO154" s="9">
        <f>MAX(AO146:AO153)</f>
        <v/>
      </c>
      <c r="AP154" s="9">
        <f>MAX(AP146:AP153)</f>
        <v/>
      </c>
      <c r="AQ154" s="9">
        <f>MAX(AQ146:AQ153)</f>
        <v/>
      </c>
      <c r="AR154" s="9">
        <f>MAX(AR146:AR153)</f>
        <v/>
      </c>
      <c r="AS154" s="9">
        <f>SUM(AS146:AS153)</f>
        <v/>
      </c>
      <c r="AT154" s="9">
        <f>SUM(AT146:AT153)</f>
        <v/>
      </c>
      <c r="AU154" s="9">
        <f>SUM(AU146:AU153)</f>
        <v/>
      </c>
      <c r="AV154" s="9">
        <f>SUM(AV146:AV153)</f>
        <v/>
      </c>
      <c r="AW154" s="9">
        <f>SUM(AW146:AW153)</f>
        <v/>
      </c>
    </row>
    <row r="155">
      <c r="A155" t="n">
        <v>149</v>
      </c>
      <c r="B155" t="inlineStr">
        <is>
          <t>Деревянко Евгений Александрович</t>
        </is>
      </c>
      <c r="C155" t="inlineStr">
        <is>
          <t>Группа строительства</t>
        </is>
      </c>
      <c r="D155" t="inlineStr">
        <is>
          <t>Инженер</t>
        </is>
      </c>
      <c r="E155" t="inlineStr">
        <is>
          <t>Общехозяйственный</t>
        </is>
      </c>
      <c r="F155" t="inlineStr">
        <is>
          <t>День</t>
        </is>
      </c>
      <c r="O155" t="n">
        <v>8</v>
      </c>
      <c r="P155" t="n">
        <v>8</v>
      </c>
      <c r="Q155" t="inlineStr">
        <is>
          <t>В</t>
        </is>
      </c>
      <c r="R155" t="inlineStr">
        <is>
          <t>В</t>
        </is>
      </c>
      <c r="S155" t="n">
        <v>8</v>
      </c>
      <c r="T155" t="n">
        <v>8</v>
      </c>
      <c r="W155" t="n">
        <v>7.96667</v>
      </c>
      <c r="X155" t="inlineStr">
        <is>
          <t>В</t>
        </is>
      </c>
      <c r="Y155" t="inlineStr">
        <is>
          <t>В</t>
        </is>
      </c>
      <c r="Z155" t="n">
        <v>8</v>
      </c>
      <c r="AE155" t="inlineStr">
        <is>
          <t>В</t>
        </is>
      </c>
      <c r="AF155" t="inlineStr">
        <is>
          <t>В</t>
        </is>
      </c>
      <c r="AG155" t="n">
        <v>8</v>
      </c>
      <c r="AH155" t="n">
        <v>8</v>
      </c>
      <c r="AI155" t="n">
        <v>8</v>
      </c>
      <c r="AJ155" t="n">
        <v>8</v>
      </c>
      <c r="AM155" s="9">
        <f>COUNT(H155:AL155)</f>
        <v/>
      </c>
      <c r="AO155" s="9">
        <f>COUNTIF(H155:AL155,"О")</f>
        <v/>
      </c>
      <c r="AP155" s="9">
        <f>COUNTIF(H155:AL155,"От")</f>
        <v/>
      </c>
      <c r="AQ155" s="9">
        <f>COUNTIF(H155:AL155,"Б")</f>
        <v/>
      </c>
      <c r="AR155" s="9">
        <f>COUNTIF(H155:AL155,"Н")</f>
        <v/>
      </c>
      <c r="AT155" s="9">
        <f>SUM(H155:AL155)</f>
        <v/>
      </c>
      <c r="AV155" s="9">
        <f>SUM(J155,K155,Q155,R155,X155,Y155,AD155,AE155,AF155)</f>
        <v/>
      </c>
    </row>
    <row r="156" ht="15.5" customHeight="1" s="1">
      <c r="A156" t="n">
        <v>150</v>
      </c>
      <c r="B156" t="inlineStr">
        <is>
          <t>Деревянко Евгений Александрович</t>
        </is>
      </c>
      <c r="C156" t="inlineStr">
        <is>
          <t>Группа строительства</t>
        </is>
      </c>
      <c r="D156" t="inlineStr">
        <is>
          <t>Инженер</t>
        </is>
      </c>
      <c r="E156" t="inlineStr">
        <is>
          <t>Контракт № 621 - Томскавтодор</t>
        </is>
      </c>
      <c r="F156" t="inlineStr">
        <is>
          <t>День</t>
        </is>
      </c>
      <c r="U156" s="11" t="n">
        <v>8</v>
      </c>
      <c r="V156" s="11" t="n">
        <v>0.52336</v>
      </c>
      <c r="AM156" s="9">
        <f>COUNT(H156:AL156)</f>
        <v/>
      </c>
      <c r="AT156" s="9">
        <f>SUM(H156:AL156)</f>
        <v/>
      </c>
      <c r="AV156" s="9">
        <f>SUM(J156,K156,Q156,R156,X156,Y156,AD156,AE156,AF156)</f>
        <v/>
      </c>
    </row>
    <row r="157" ht="15.5" customHeight="1" s="1">
      <c r="A157" t="n">
        <v>151</v>
      </c>
      <c r="B157" t="inlineStr">
        <is>
          <t>Деревянко Евгений Александрович</t>
        </is>
      </c>
      <c r="C157" t="inlineStr">
        <is>
          <t>Группа строительства</t>
        </is>
      </c>
      <c r="D157" t="inlineStr">
        <is>
          <t>Инженер</t>
        </is>
      </c>
      <c r="E157" t="inlineStr">
        <is>
          <t>Контракт № 632 - ГКУ НСО ТУАД</t>
        </is>
      </c>
      <c r="F157" t="inlineStr">
        <is>
          <t>День</t>
        </is>
      </c>
      <c r="V157" s="11" t="n">
        <v>7.47664</v>
      </c>
      <c r="W157" s="11" t="n">
        <v>0.03333</v>
      </c>
      <c r="AM157" s="9">
        <f>COUNT(H157:AL157)</f>
        <v/>
      </c>
      <c r="AT157" s="9">
        <f>SUM(H157:AL157)</f>
        <v/>
      </c>
      <c r="AV157" s="9">
        <f>SUM(J157,K157,Q157,R157,X157,Y157,AD157,AE157,AF157)</f>
        <v/>
      </c>
    </row>
    <row r="158" ht="15.5" customHeight="1" s="1">
      <c r="A158" t="n">
        <v>152</v>
      </c>
      <c r="B158" t="inlineStr">
        <is>
          <t>Деревянко Евгений Александрович</t>
        </is>
      </c>
      <c r="C158" t="inlineStr">
        <is>
          <t>Группа строительства</t>
        </is>
      </c>
      <c r="D158" t="inlineStr">
        <is>
          <t>Инженер</t>
        </is>
      </c>
      <c r="E158" t="inlineStr">
        <is>
          <t>Контракт № 625 - Нижний Новгород</t>
        </is>
      </c>
      <c r="F158" t="inlineStr">
        <is>
          <t>День</t>
        </is>
      </c>
      <c r="G158" t="inlineStr">
        <is>
          <t>К-ка</t>
        </is>
      </c>
      <c r="H158" s="11" t="n">
        <v>8</v>
      </c>
      <c r="I158" s="11" t="n">
        <v>8</v>
      </c>
      <c r="J158" s="11" t="inlineStr">
        <is>
          <t>В</t>
        </is>
      </c>
      <c r="K158" s="11" t="inlineStr">
        <is>
          <t>В</t>
        </is>
      </c>
      <c r="L158" s="11" t="n">
        <v>8</v>
      </c>
      <c r="M158" s="11" t="n">
        <v>8</v>
      </c>
      <c r="N158" s="11" t="n">
        <v>8</v>
      </c>
      <c r="AM158" s="9">
        <f>SUM(H158:AL158)/8</f>
        <v/>
      </c>
      <c r="AS158" s="9">
        <f>COUNTIF(H158:AL158,"В")+SUM(H158:AL158)/8</f>
        <v/>
      </c>
      <c r="AT158" s="9">
        <f>SUM(H158:AL158)</f>
        <v/>
      </c>
    </row>
    <row r="159" ht="15.5" customHeight="1" s="1">
      <c r="A159" t="n">
        <v>153</v>
      </c>
      <c r="B159" t="inlineStr">
        <is>
          <t>Деревянко Евгений Александрович</t>
        </is>
      </c>
      <c r="C159" t="inlineStr">
        <is>
          <t>Группа строительства</t>
        </is>
      </c>
      <c r="D159" t="inlineStr">
        <is>
          <t>Инженер</t>
        </is>
      </c>
      <c r="E159" t="inlineStr">
        <is>
          <t>Контракт № 617 - КУ РК Управтодор РК</t>
        </is>
      </c>
      <c r="F159" t="inlineStr">
        <is>
          <t>День</t>
        </is>
      </c>
      <c r="J159" s="11" t="n">
        <v>8</v>
      </c>
      <c r="K159" s="11" t="n">
        <v>8</v>
      </c>
      <c r="AM159" s="9">
        <f>COUNT(H159:AL159)</f>
        <v/>
      </c>
      <c r="AT159" s="9">
        <f>SUM(H159:AL159)</f>
        <v/>
      </c>
      <c r="AV159" s="9">
        <f>SUM(J159,K159,Q159,R159,X159,Y159,AD159,AE159,AF159)</f>
        <v/>
      </c>
    </row>
    <row r="160" ht="15.5" customHeight="1" s="1">
      <c r="A160" t="n">
        <v>154</v>
      </c>
      <c r="B160" t="inlineStr">
        <is>
          <t>Деревянко Евгений Александрович</t>
        </is>
      </c>
      <c r="C160" t="inlineStr">
        <is>
          <t>Группа строительства</t>
        </is>
      </c>
      <c r="D160" t="inlineStr">
        <is>
          <t>Инженер</t>
        </is>
      </c>
      <c r="E160" t="inlineStr">
        <is>
          <t>Контракт № 617 - КУ РК Управтодор РК</t>
        </is>
      </c>
      <c r="F160" t="inlineStr">
        <is>
          <t>День</t>
        </is>
      </c>
      <c r="G160" t="inlineStr">
        <is>
          <t>К-ка</t>
        </is>
      </c>
      <c r="AA160" s="11" t="n">
        <v>8</v>
      </c>
      <c r="AB160" s="11" t="n">
        <v>8</v>
      </c>
      <c r="AC160" s="11" t="n">
        <v>7</v>
      </c>
      <c r="AD160" s="11" t="inlineStr">
        <is>
          <t>В</t>
        </is>
      </c>
      <c r="AM160" s="9">
        <f>SUM(H160:AL160)/8</f>
        <v/>
      </c>
      <c r="AS160" s="9">
        <f>COUNTIF(H160:AL160,"В")+SUM(H160:AL160)/8</f>
        <v/>
      </c>
      <c r="AT160" s="9">
        <f>SUM(H160:AL160)</f>
        <v/>
      </c>
    </row>
    <row r="161">
      <c r="A161" s="9" t="n">
        <v>155</v>
      </c>
      <c r="B161" s="9" t="inlineStr">
        <is>
          <t>Деревянко Евгений Александрович</t>
        </is>
      </c>
      <c r="C161" s="9" t="inlineStr">
        <is>
          <t>Группа строительства</t>
        </is>
      </c>
      <c r="D161" s="9" t="inlineStr">
        <is>
          <t>Инженер</t>
        </is>
      </c>
      <c r="E161" s="9" t="inlineStr">
        <is>
          <t>ИТОГО:</t>
        </is>
      </c>
      <c r="F161" s="9" t="n"/>
      <c r="G161" s="9" t="n"/>
      <c r="H161" s="9" t="n">
        <v>8</v>
      </c>
      <c r="I161" s="9" t="n">
        <v>8</v>
      </c>
      <c r="J161" s="9" t="n">
        <v>8</v>
      </c>
      <c r="K161" s="9" t="n">
        <v>8</v>
      </c>
      <c r="L161" s="9" t="n">
        <v>8</v>
      </c>
      <c r="M161" s="9" t="n">
        <v>8</v>
      </c>
      <c r="N161" s="9" t="n">
        <v>8</v>
      </c>
      <c r="O161" s="9" t="n">
        <v>8</v>
      </c>
      <c r="P161" s="9" t="n">
        <v>8</v>
      </c>
      <c r="Q161" s="9" t="n">
        <v>0</v>
      </c>
      <c r="R161" s="9" t="n">
        <v>0</v>
      </c>
      <c r="S161" s="9" t="n">
        <v>8</v>
      </c>
      <c r="T161" s="9" t="n">
        <v>8</v>
      </c>
      <c r="U161" s="9" t="n">
        <v>8</v>
      </c>
      <c r="V161" s="9" t="n">
        <v>8</v>
      </c>
      <c r="W161" s="9" t="n">
        <v>8</v>
      </c>
      <c r="X161" s="9" t="n">
        <v>0</v>
      </c>
      <c r="Y161" s="9" t="n">
        <v>0</v>
      </c>
      <c r="Z161" s="9" t="n">
        <v>8</v>
      </c>
      <c r="AA161" s="9" t="n">
        <v>8</v>
      </c>
      <c r="AB161" s="9" t="n">
        <v>8</v>
      </c>
      <c r="AC161" s="9" t="n">
        <v>7</v>
      </c>
      <c r="AD161" s="9" t="n">
        <v>0</v>
      </c>
      <c r="AE161" s="9" t="n">
        <v>0</v>
      </c>
      <c r="AF161" s="9" t="n">
        <v>0</v>
      </c>
      <c r="AG161" s="9" t="n">
        <v>8</v>
      </c>
      <c r="AH161" s="9" t="n">
        <v>8</v>
      </c>
      <c r="AI161" s="9" t="n">
        <v>8</v>
      </c>
      <c r="AJ161" s="9" t="n">
        <v>8</v>
      </c>
      <c r="AK161" s="9" t="n"/>
      <c r="AL161" s="9" t="n"/>
      <c r="AM161" s="9">
        <f>COUNT(IF(SUM(O155)&gt;0,1,"FALSE"),IF(SUM(P155)&gt;0,1,"FALSE"),IF(SUM(Q155)&gt;0,1,"FALSE"),IF(SUM(R155)&gt;0,1,"FALSE"),IF(SUM(S155)&gt;0,1,"FALSE"),IF(SUM(T155)&gt;0,1,"FALSE"),IF(SUM(U156,U155)&gt;0,1,"FALSE"),IF(SUM(V157,V156,V155)&gt;0,1,"FALSE"),IF(SUM(W157,W155)&gt;0,1,"FALSE"),IF(SUM(X155)&gt;0,1,"FALSE"),IF(SUM(Y155)&gt;0,1,"FALSE"),IF(SUM(Z155)&gt;0,1,"FALSE"),IF(SUM(AE155)&gt;0,1,"FALSE"),IF(SUM(AF155)&gt;0,1,"FALSE"),IF(SUM(AG155)&gt;0,1,"FALSE"),IF(SUM(AH155)&gt;0,1,"FALSE"),IF(SUM(AI155)&gt;0,1,"FALSE"),IF(SUM(AJ155)&gt;0,1,"FALSE"),IF(SUM(H158)&gt;0,1,"FALSE"),IF(SUM(I158)&gt;0,1,"FALSE"),IF(SUM(J159,J158)&gt;0,1,"FALSE"),IF(SUM(K158,K159)&gt;0,1,"FALSE"),IF(SUM(L158)&gt;0,1,"FALSE"),IF(SUM(M158)&gt;0,1,"FALSE"),IF(SUM(N158)&gt;0,1,"FALSE"),IF(SUM(AA160)&gt;0,1,"FALSE"),IF(SUM(AB160)&gt;0,1,"FALSE"),IF(SUM(AC160)&gt;0,1,"FALSE"),IF(SUM(AD160)&gt;0,1,"FALSE"))</f>
        <v/>
      </c>
      <c r="AN161" s="9" t="n"/>
      <c r="AO161" s="9">
        <f>MAX(AO155:AO160)</f>
        <v/>
      </c>
      <c r="AP161" s="9">
        <f>MAX(AP155:AP160)</f>
        <v/>
      </c>
      <c r="AQ161" s="9">
        <f>MAX(AQ155:AQ160)</f>
        <v/>
      </c>
      <c r="AR161" s="9">
        <f>MAX(AR155:AR160)</f>
        <v/>
      </c>
      <c r="AS161" s="9">
        <f>SUM(AS155:AS160)</f>
        <v/>
      </c>
      <c r="AT161" s="9">
        <f>SUM(AT155:AT160)</f>
        <v/>
      </c>
      <c r="AU161" s="9">
        <f>SUM(AU155:AU160)</f>
        <v/>
      </c>
      <c r="AV161" s="9">
        <f>SUM(AV155:AV160)</f>
        <v/>
      </c>
      <c r="AW161" s="9">
        <f>SUM(AW155:AW160)</f>
        <v/>
      </c>
    </row>
    <row r="162">
      <c r="A162" t="n">
        <v>156</v>
      </c>
      <c r="B162" t="inlineStr">
        <is>
          <t>Кириков Кирилл Сергеевич</t>
        </is>
      </c>
      <c r="C162" t="inlineStr">
        <is>
          <t>Группа строительства</t>
        </is>
      </c>
      <c r="D162" t="inlineStr">
        <is>
          <t>Руководитель группы</t>
        </is>
      </c>
      <c r="E162" t="inlineStr">
        <is>
          <t>Общехозяйственный</t>
        </is>
      </c>
      <c r="F162" t="inlineStr">
        <is>
          <t>День</t>
        </is>
      </c>
      <c r="T162" t="n">
        <v>8</v>
      </c>
      <c r="U162" t="n">
        <v>8</v>
      </c>
      <c r="X162" t="inlineStr">
        <is>
          <t>В</t>
        </is>
      </c>
      <c r="Y162" t="inlineStr">
        <is>
          <t>В</t>
        </is>
      </c>
      <c r="Z162" t="n">
        <v>8</v>
      </c>
      <c r="AA162" t="n">
        <v>8</v>
      </c>
      <c r="AB162" t="n">
        <v>8</v>
      </c>
      <c r="AC162" t="n">
        <v>7</v>
      </c>
      <c r="AD162" t="inlineStr">
        <is>
          <t>В</t>
        </is>
      </c>
      <c r="AE162" t="inlineStr">
        <is>
          <t>В</t>
        </is>
      </c>
      <c r="AF162" t="inlineStr">
        <is>
          <t>В</t>
        </is>
      </c>
      <c r="AG162" t="n">
        <v>8</v>
      </c>
      <c r="AH162" t="n">
        <v>4.48333</v>
      </c>
      <c r="AI162" t="n">
        <v>2.43333</v>
      </c>
      <c r="AJ162" t="n">
        <v>8</v>
      </c>
      <c r="AM162" s="9">
        <f>COUNT(H162:AL162)</f>
        <v/>
      </c>
      <c r="AO162" s="9">
        <f>COUNTIF(H162:AL162,"О")</f>
        <v/>
      </c>
      <c r="AP162" s="9">
        <f>COUNTIF(H162:AL162,"От")</f>
        <v/>
      </c>
      <c r="AQ162" s="9">
        <f>COUNTIF(H162:AL162,"Б")</f>
        <v/>
      </c>
      <c r="AR162" s="9">
        <f>COUNTIF(H162:AL162,"Н")</f>
        <v/>
      </c>
      <c r="AT162" s="9">
        <f>SUM(H162:AL162)</f>
        <v/>
      </c>
      <c r="AV162" s="9">
        <f>SUM(J162,K162,Q162,R162,X162,Y162,AD162,AE162,AF162)</f>
        <v/>
      </c>
    </row>
    <row r="163" ht="15.5" customHeight="1" s="1">
      <c r="A163" t="n">
        <v>157</v>
      </c>
      <c r="B163" t="inlineStr">
        <is>
          <t>Кириков Кирилл Сергеевич</t>
        </is>
      </c>
      <c r="C163" t="inlineStr">
        <is>
          <t>Группа строительства</t>
        </is>
      </c>
      <c r="D163" t="inlineStr">
        <is>
          <t>Руководитель группы</t>
        </is>
      </c>
      <c r="E163" t="inlineStr">
        <is>
          <t>Контракт № 632 - ГКУ НСО ТУАД</t>
        </is>
      </c>
      <c r="F163" t="inlineStr">
        <is>
          <t>День</t>
        </is>
      </c>
      <c r="AH163" s="11" t="n">
        <v>3.51667</v>
      </c>
      <c r="AI163" s="11" t="n">
        <v>5.56667</v>
      </c>
      <c r="AM163" s="9">
        <f>COUNT(H163:AL163)</f>
        <v/>
      </c>
      <c r="AT163" s="9">
        <f>SUM(H163:AL163)</f>
        <v/>
      </c>
      <c r="AV163" s="9">
        <f>SUM(J163,K163,Q163,R163,X163,Y163,AD163,AE163,AF163)</f>
        <v/>
      </c>
    </row>
    <row r="164" ht="15.5" customHeight="1" s="1">
      <c r="A164" t="n">
        <v>158</v>
      </c>
      <c r="B164" t="inlineStr">
        <is>
          <t>Кириков Кирилл Сергеевич</t>
        </is>
      </c>
      <c r="C164" t="inlineStr">
        <is>
          <t>Группа строительства</t>
        </is>
      </c>
      <c r="D164" t="inlineStr">
        <is>
          <t>Руководитель группы</t>
        </is>
      </c>
      <c r="E164" t="inlineStr">
        <is>
          <t>Контракт № 625 - Нижний Новгород</t>
        </is>
      </c>
      <c r="F164" t="inlineStr">
        <is>
          <t>День</t>
        </is>
      </c>
      <c r="G164" t="inlineStr">
        <is>
          <t>К-ка</t>
        </is>
      </c>
      <c r="H164" s="11" t="n">
        <v>8</v>
      </c>
      <c r="I164" s="11" t="n">
        <v>8</v>
      </c>
      <c r="J164" s="11" t="inlineStr">
        <is>
          <t>В</t>
        </is>
      </c>
      <c r="K164" s="11" t="inlineStr">
        <is>
          <t>В</t>
        </is>
      </c>
      <c r="L164" s="11" t="n">
        <v>8</v>
      </c>
      <c r="M164" s="11" t="n">
        <v>8</v>
      </c>
      <c r="N164" s="11" t="n">
        <v>8</v>
      </c>
      <c r="O164" s="11" t="n">
        <v>8</v>
      </c>
      <c r="P164" s="11" t="n">
        <v>8</v>
      </c>
      <c r="Q164" s="11" t="inlineStr">
        <is>
          <t>В</t>
        </is>
      </c>
      <c r="R164" s="11" t="inlineStr">
        <is>
          <t>В</t>
        </is>
      </c>
      <c r="S164" s="11" t="n">
        <v>8</v>
      </c>
      <c r="AM164" s="9">
        <f>SUM(H164:AL164)/8</f>
        <v/>
      </c>
      <c r="AS164" s="9">
        <f>COUNTIF(H164:AL164,"В")+SUM(H164:AL164)/8</f>
        <v/>
      </c>
      <c r="AT164" s="9">
        <f>SUM(H164:AL164)</f>
        <v/>
      </c>
    </row>
    <row r="165" ht="15.5" customHeight="1" s="1">
      <c r="A165" t="n">
        <v>159</v>
      </c>
      <c r="B165" t="inlineStr">
        <is>
          <t>Кириков Кирилл Сергеевич</t>
        </is>
      </c>
      <c r="C165" t="inlineStr">
        <is>
          <t>Группа строительства</t>
        </is>
      </c>
      <c r="D165" t="inlineStr">
        <is>
          <t>Руководитель группы</t>
        </is>
      </c>
      <c r="E165" t="inlineStr">
        <is>
          <t>Контракт № 617 - КУ РК Управтодор РК</t>
        </is>
      </c>
      <c r="F165" t="inlineStr">
        <is>
          <t>День</t>
        </is>
      </c>
      <c r="J165" s="11" t="n">
        <v>8</v>
      </c>
      <c r="K165" s="11" t="n">
        <v>8</v>
      </c>
      <c r="Q165" s="11" t="n">
        <v>14</v>
      </c>
      <c r="AM165" s="9">
        <f>COUNT(H165:AL165)</f>
        <v/>
      </c>
      <c r="AT165" s="9">
        <f>SUM(H165:AL165)</f>
        <v/>
      </c>
      <c r="AV165" s="9">
        <f>SUM(J165,K165,Q165,R165,X165,Y165,AD165,AE165,AF165)</f>
        <v/>
      </c>
    </row>
    <row r="166" ht="15.5" customHeight="1" s="1">
      <c r="A166" t="n">
        <v>160</v>
      </c>
      <c r="B166" t="inlineStr">
        <is>
          <t>Кириков Кирилл Сергеевич</t>
        </is>
      </c>
      <c r="C166" t="inlineStr">
        <is>
          <t>Группа строительства</t>
        </is>
      </c>
      <c r="D166" t="inlineStr">
        <is>
          <t>Руководитель группы</t>
        </is>
      </c>
      <c r="E166" t="inlineStr">
        <is>
          <t>Контракт № 617 - КУ РК Управтодор РК</t>
        </is>
      </c>
      <c r="F166" t="inlineStr">
        <is>
          <t>Ночь</t>
        </is>
      </c>
      <c r="Q166" s="11" t="n">
        <v>1</v>
      </c>
      <c r="AN166" s="9">
        <f>COUNT(H166:AL166)</f>
        <v/>
      </c>
      <c r="AU166" s="9">
        <f>SUM(H166:AL166)</f>
        <v/>
      </c>
      <c r="AW166" s="9">
        <f>SUM(J166,K166,Q166,R166,X166,Y166,AD166,AE166,AF166)</f>
        <v/>
      </c>
    </row>
    <row r="167" ht="15.5" customHeight="1" s="1">
      <c r="A167" t="n">
        <v>161</v>
      </c>
      <c r="B167" t="inlineStr">
        <is>
          <t>Кириков Кирилл Сергеевич</t>
        </is>
      </c>
      <c r="C167" t="inlineStr">
        <is>
          <t>Группа строительства</t>
        </is>
      </c>
      <c r="D167" t="inlineStr">
        <is>
          <t>Руководитель группы</t>
        </is>
      </c>
      <c r="E167" t="inlineStr">
        <is>
          <t>Контракт № 617 - КУ РК Управтодор РК</t>
        </is>
      </c>
      <c r="F167" t="inlineStr">
        <is>
          <t>День</t>
        </is>
      </c>
      <c r="G167" t="inlineStr">
        <is>
          <t>К-ка</t>
        </is>
      </c>
      <c r="V167" s="11" t="n">
        <v>8</v>
      </c>
      <c r="W167" s="11" t="n">
        <v>8</v>
      </c>
      <c r="AM167" s="9">
        <f>SUM(H167:AL167)/8</f>
        <v/>
      </c>
      <c r="AS167" s="9">
        <f>COUNTIF(H167:AL167,"В")+SUM(H167:AL167)/8</f>
        <v/>
      </c>
      <c r="AT167" s="9">
        <f>SUM(H167:AL167)</f>
        <v/>
      </c>
    </row>
    <row r="168">
      <c r="A168" s="9" t="n">
        <v>162</v>
      </c>
      <c r="B168" s="9" t="inlineStr">
        <is>
          <t>Кириков Кирилл Сергеевич</t>
        </is>
      </c>
      <c r="C168" s="9" t="inlineStr">
        <is>
          <t>Группа строительства</t>
        </is>
      </c>
      <c r="D168" s="9" t="inlineStr">
        <is>
          <t>Руководитель группы</t>
        </is>
      </c>
      <c r="E168" s="9" t="inlineStr">
        <is>
          <t>ИТОГО:</t>
        </is>
      </c>
      <c r="F168" s="9" t="n"/>
      <c r="G168" s="9" t="n"/>
      <c r="H168" s="9" t="n">
        <v>8</v>
      </c>
      <c r="I168" s="9" t="n">
        <v>8</v>
      </c>
      <c r="J168" s="9" t="n">
        <v>8</v>
      </c>
      <c r="K168" s="9" t="n">
        <v>8</v>
      </c>
      <c r="L168" s="9" t="n">
        <v>8</v>
      </c>
      <c r="M168" s="9" t="n">
        <v>8</v>
      </c>
      <c r="N168" s="9" t="n">
        <v>8</v>
      </c>
      <c r="O168" s="9" t="n">
        <v>8</v>
      </c>
      <c r="P168" s="9" t="n">
        <v>8</v>
      </c>
      <c r="Q168" s="9" t="n">
        <v>15</v>
      </c>
      <c r="R168" s="9" t="n">
        <v>0</v>
      </c>
      <c r="S168" s="9" t="n">
        <v>8</v>
      </c>
      <c r="T168" s="9" t="n">
        <v>8</v>
      </c>
      <c r="U168" s="9" t="n">
        <v>8</v>
      </c>
      <c r="V168" s="9" t="n">
        <v>8</v>
      </c>
      <c r="W168" s="9" t="n">
        <v>8</v>
      </c>
      <c r="X168" s="9" t="n">
        <v>0</v>
      </c>
      <c r="Y168" s="9" t="n">
        <v>0</v>
      </c>
      <c r="Z168" s="9" t="n">
        <v>8</v>
      </c>
      <c r="AA168" s="9" t="n">
        <v>8</v>
      </c>
      <c r="AB168" s="9" t="n">
        <v>8</v>
      </c>
      <c r="AC168" s="9" t="n">
        <v>7</v>
      </c>
      <c r="AD168" s="9" t="n">
        <v>0</v>
      </c>
      <c r="AE168" s="9" t="n">
        <v>0</v>
      </c>
      <c r="AF168" s="9" t="n">
        <v>0</v>
      </c>
      <c r="AG168" s="9" t="n">
        <v>8</v>
      </c>
      <c r="AH168" s="9" t="n">
        <v>8</v>
      </c>
      <c r="AI168" s="9" t="n">
        <v>8</v>
      </c>
      <c r="AJ168" s="9" t="n">
        <v>8</v>
      </c>
      <c r="AK168" s="9" t="n"/>
      <c r="AL168" s="9" t="n"/>
      <c r="AM168" s="9">
        <f>COUNT(IF(SUM(T162)&gt;0,1,"FALSE"),IF(SUM(U162)&gt;0,1,"FALSE"),IF(SUM(X162)&gt;0,1,"FALSE"),IF(SUM(Y162)&gt;0,1,"FALSE"),IF(SUM(Z162)&gt;0,1,"FALSE"),IF(SUM(AA162)&gt;0,1,"FALSE"),IF(SUM(AB162)&gt;0,1,"FALSE"),IF(SUM(AC162)&gt;0,1,"FALSE"),IF(SUM(AD162)&gt;0,1,"FALSE"),IF(SUM(AE162)&gt;0,1,"FALSE"),IF(SUM(AF162)&gt;0,1,"FALSE"),IF(SUM(AG162)&gt;0,1,"FALSE"),IF(SUM(AH162,AH163)&gt;0,1,"FALSE"),IF(SUM(AI163,AI162)&gt;0,1,"FALSE"),IF(SUM(AJ162)&gt;0,1,"FALSE"),IF(SUM(H164)&gt;0,1,"FALSE"),IF(SUM(I164)&gt;0,1,"FALSE"),IF(SUM(J164,J165)&gt;0,1,"FALSE"),IF(SUM(K164,K165)&gt;0,1,"FALSE"),IF(SUM(L164)&gt;0,1,"FALSE"),IF(SUM(M164)&gt;0,1,"FALSE"),IF(SUM(N164)&gt;0,1,"FALSE"),IF(SUM(O164)&gt;0,1,"FALSE"),IF(SUM(P164)&gt;0,1,"FALSE"),IF(SUM(Q165,Q164)&gt;0,1,"FALSE"),IF(SUM(R164)&gt;0,1,"FALSE"),IF(SUM(S164)&gt;0,1,"FALSE"),IF(SUM(V167)&gt;0,1,"FALSE"),IF(SUM(W167)&gt;0,1,"FALSE"))</f>
        <v/>
      </c>
      <c r="AN168" s="9">
        <f>COUNT(IF(SUM(Q166)&gt;0,1,"FALSE"))</f>
        <v/>
      </c>
      <c r="AO168" s="9">
        <f>MAX(AO162:AO167)</f>
        <v/>
      </c>
      <c r="AP168" s="9">
        <f>MAX(AP162:AP167)</f>
        <v/>
      </c>
      <c r="AQ168" s="9">
        <f>MAX(AQ162:AQ167)</f>
        <v/>
      </c>
      <c r="AR168" s="9">
        <f>MAX(AR162:AR167)</f>
        <v/>
      </c>
      <c r="AS168" s="9">
        <f>SUM(AS162:AS167)</f>
        <v/>
      </c>
      <c r="AT168" s="9">
        <f>SUM(AT162:AT167)</f>
        <v/>
      </c>
      <c r="AU168" s="9">
        <f>SUM(AU162:AU167)</f>
        <v/>
      </c>
      <c r="AV168" s="9">
        <f>SUM(AV162:AV167)</f>
        <v/>
      </c>
      <c r="AW168" s="9">
        <f>SUM(AW162:AW167)</f>
        <v/>
      </c>
    </row>
    <row r="169">
      <c r="A169" t="n">
        <v>163</v>
      </c>
      <c r="B169" t="inlineStr">
        <is>
          <t>Сотников Александр Анатольевич</t>
        </is>
      </c>
      <c r="C169" t="inlineStr">
        <is>
          <t>Группа строительства</t>
        </is>
      </c>
      <c r="D169" t="inlineStr">
        <is>
          <t>Ведущий инженер</t>
        </is>
      </c>
      <c r="E169" t="inlineStr">
        <is>
          <t>Общехозяйственный</t>
        </is>
      </c>
      <c r="F169" t="inlineStr">
        <is>
          <t>День</t>
        </is>
      </c>
      <c r="R169" t="inlineStr">
        <is>
          <t>В</t>
        </is>
      </c>
      <c r="S169" t="n">
        <v>3.16667</v>
      </c>
      <c r="T169" t="n">
        <v>8</v>
      </c>
      <c r="V169" t="n">
        <v>8</v>
      </c>
      <c r="W169" t="n">
        <v>8</v>
      </c>
      <c r="X169" t="inlineStr">
        <is>
          <t>В</t>
        </is>
      </c>
      <c r="Y169" t="inlineStr">
        <is>
          <t>В</t>
        </is>
      </c>
      <c r="Z169" t="n">
        <v>4.13333</v>
      </c>
      <c r="AA169" t="n">
        <v>8</v>
      </c>
      <c r="AB169" t="n">
        <v>8</v>
      </c>
      <c r="AC169" t="n">
        <v>7</v>
      </c>
      <c r="AD169" t="inlineStr">
        <is>
          <t>В</t>
        </is>
      </c>
      <c r="AE169" t="inlineStr">
        <is>
          <t>В</t>
        </is>
      </c>
      <c r="AF169" t="inlineStr">
        <is>
          <t>В</t>
        </is>
      </c>
      <c r="AM169" s="9">
        <f>COUNT(H169:AL169)</f>
        <v/>
      </c>
      <c r="AO169" s="9">
        <f>COUNTIF(H169:AL169,"О")</f>
        <v/>
      </c>
      <c r="AP169" s="9">
        <f>COUNTIF(H169:AL169,"От")</f>
        <v/>
      </c>
      <c r="AQ169" s="9">
        <f>COUNTIF(H169:AL169,"Б")</f>
        <v/>
      </c>
      <c r="AR169" s="9">
        <f>COUNTIF(H169:AL169,"Н")</f>
        <v/>
      </c>
      <c r="AT169" s="9">
        <f>SUM(H169:AL169)</f>
        <v/>
      </c>
      <c r="AV169" s="9">
        <f>SUM(J169,K169,Q169,R169,X169,Y169,AD169,AE169,AF169)</f>
        <v/>
      </c>
    </row>
    <row r="170" ht="15.5" customHeight="1" s="1">
      <c r="A170" t="n">
        <v>164</v>
      </c>
      <c r="B170" t="inlineStr">
        <is>
          <t>Сотников Александр Анатольевич</t>
        </is>
      </c>
      <c r="C170" t="inlineStr">
        <is>
          <t>Группа строительства</t>
        </is>
      </c>
      <c r="D170" t="inlineStr">
        <is>
          <t>Ведущий инженер</t>
        </is>
      </c>
      <c r="E170" t="inlineStr">
        <is>
          <t>Контракт № 630 - ГКУ НСО ТУАД</t>
        </is>
      </c>
      <c r="F170" t="inlineStr">
        <is>
          <t>День</t>
        </is>
      </c>
      <c r="S170" s="11" t="n">
        <v>3.63333</v>
      </c>
      <c r="Z170" s="11" t="n">
        <v>1.1</v>
      </c>
      <c r="AM170" s="9">
        <f>COUNT(H170:AL170)</f>
        <v/>
      </c>
      <c r="AT170" s="9">
        <f>SUM(H170:AL170)</f>
        <v/>
      </c>
      <c r="AV170" s="9">
        <f>SUM(J170,K170,Q170,R170,X170,Y170,AD170,AE170,AF170)</f>
        <v/>
      </c>
    </row>
    <row r="171" ht="15.5" customHeight="1" s="1">
      <c r="A171" t="n">
        <v>165</v>
      </c>
      <c r="B171" t="inlineStr">
        <is>
          <t>Сотников Александр Анатольевич</t>
        </is>
      </c>
      <c r="C171" t="inlineStr">
        <is>
          <t>Группа строительства</t>
        </is>
      </c>
      <c r="D171" t="inlineStr">
        <is>
          <t>Ведущий инженер</t>
        </is>
      </c>
      <c r="E171" t="inlineStr">
        <is>
          <t>Контракт № 631 - ГКУ НСО ТУАД</t>
        </is>
      </c>
      <c r="F171" t="inlineStr">
        <is>
          <t>День</t>
        </is>
      </c>
      <c r="S171" s="11" t="n">
        <v>1.2</v>
      </c>
      <c r="AM171" s="9">
        <f>COUNT(H171:AL171)</f>
        <v/>
      </c>
      <c r="AT171" s="9">
        <f>SUM(H171:AL171)</f>
        <v/>
      </c>
      <c r="AV171" s="9">
        <f>SUM(J171,K171,Q171,R171,X171,Y171,AD171,AE171,AF171)</f>
        <v/>
      </c>
    </row>
    <row r="172" ht="15.5" customHeight="1" s="1">
      <c r="A172" t="n">
        <v>166</v>
      </c>
      <c r="B172" t="inlineStr">
        <is>
          <t>Сотников Александр Анатольевич</t>
        </is>
      </c>
      <c r="C172" t="inlineStr">
        <is>
          <t>Группа строительства</t>
        </is>
      </c>
      <c r="D172" t="inlineStr">
        <is>
          <t>Ведущий инженер</t>
        </is>
      </c>
      <c r="E172" t="inlineStr">
        <is>
          <t>Контракт № 599 - Восток-М</t>
        </is>
      </c>
      <c r="F172" t="inlineStr">
        <is>
          <t>День</t>
        </is>
      </c>
      <c r="U172" s="11" t="n">
        <v>8</v>
      </c>
      <c r="AM172" s="9">
        <f>COUNT(H172:AL172)</f>
        <v/>
      </c>
      <c r="AT172" s="9">
        <f>SUM(H172:AL172)</f>
        <v/>
      </c>
      <c r="AV172" s="9">
        <f>SUM(J172,K172,Q172,R172,X172,Y172,AD172,AE172,AF172)</f>
        <v/>
      </c>
    </row>
    <row r="173" ht="15.5" customHeight="1" s="1">
      <c r="A173" t="n">
        <v>167</v>
      </c>
      <c r="B173" t="inlineStr">
        <is>
          <t>Сотников Александр Анатольевич</t>
        </is>
      </c>
      <c r="C173" t="inlineStr">
        <is>
          <t>Группа строительства</t>
        </is>
      </c>
      <c r="D173" t="inlineStr">
        <is>
          <t>Ведущий инженер</t>
        </is>
      </c>
      <c r="E173" t="inlineStr">
        <is>
          <t>Контракт № 632 - ГКУ НСО ТУАД</t>
        </is>
      </c>
      <c r="F173" t="inlineStr">
        <is>
          <t>День</t>
        </is>
      </c>
      <c r="Z173" s="11" t="n">
        <v>2.76667</v>
      </c>
      <c r="AM173" s="9">
        <f>COUNT(H173:AL173)</f>
        <v/>
      </c>
      <c r="AT173" s="9">
        <f>SUM(H173:AL173)</f>
        <v/>
      </c>
      <c r="AV173" s="9">
        <f>SUM(J173,K173,Q173,R173,X173,Y173,AD173,AE173,AF173)</f>
        <v/>
      </c>
    </row>
    <row r="174" ht="15.5" customHeight="1" s="1">
      <c r="A174" t="n">
        <v>168</v>
      </c>
      <c r="B174" t="inlineStr">
        <is>
          <t>Сотников Александр Анатольевич</t>
        </is>
      </c>
      <c r="C174" t="inlineStr">
        <is>
          <t>Группа строительства</t>
        </is>
      </c>
      <c r="D174" t="inlineStr">
        <is>
          <t>Ведущий инженер</t>
        </is>
      </c>
      <c r="E174" t="inlineStr">
        <is>
          <t>Контракт № 625 - Нижний Новгород</t>
        </is>
      </c>
      <c r="F174" t="inlineStr">
        <is>
          <t>День</t>
        </is>
      </c>
      <c r="J174" s="11" t="n">
        <v>8</v>
      </c>
      <c r="Q174" s="11" t="n">
        <v>1</v>
      </c>
      <c r="AM174" s="9">
        <f>COUNT(H174:AL174)</f>
        <v/>
      </c>
      <c r="AT174" s="9">
        <f>SUM(H174:AL174)</f>
        <v/>
      </c>
      <c r="AV174" s="9">
        <f>SUM(J174,K174,Q174,R174,X174,Y174,AD174,AE174,AF174)</f>
        <v/>
      </c>
    </row>
    <row r="175" ht="15.5" customHeight="1" s="1">
      <c r="A175" t="n">
        <v>169</v>
      </c>
      <c r="B175" t="inlineStr">
        <is>
          <t>Сотников Александр Анатольевич</t>
        </is>
      </c>
      <c r="C175" t="inlineStr">
        <is>
          <t>Группа строительства</t>
        </is>
      </c>
      <c r="D175" t="inlineStr">
        <is>
          <t>Ведущий инженер</t>
        </is>
      </c>
      <c r="E175" t="inlineStr">
        <is>
          <t>Контракт № 625 - Нижний Новгород</t>
        </is>
      </c>
      <c r="F175" t="inlineStr">
        <is>
          <t>Ночь</t>
        </is>
      </c>
      <c r="P175" s="11" t="n">
        <v>2</v>
      </c>
      <c r="Q175" s="11" t="n">
        <v>6</v>
      </c>
      <c r="AN175" s="9">
        <f>COUNT(H175:AL175)</f>
        <v/>
      </c>
      <c r="AU175" s="9">
        <f>SUM(H175:AL175)</f>
        <v/>
      </c>
      <c r="AW175" s="9">
        <f>SUM(J175,K175,Q175,R175,X175,Y175,AD175,AE175,AF175)</f>
        <v/>
      </c>
    </row>
    <row r="176" ht="15.5" customHeight="1" s="1">
      <c r="A176" t="n">
        <v>170</v>
      </c>
      <c r="B176" t="inlineStr">
        <is>
          <t>Сотников Александр Анатольевич</t>
        </is>
      </c>
      <c r="C176" t="inlineStr">
        <is>
          <t>Группа строительства</t>
        </is>
      </c>
      <c r="D176" t="inlineStr">
        <is>
          <t>Ведущий инженер</t>
        </is>
      </c>
      <c r="E176" t="inlineStr">
        <is>
          <t>Контракт № 625 - Нижний Новгород</t>
        </is>
      </c>
      <c r="F176" t="inlineStr">
        <is>
          <t>День</t>
        </is>
      </c>
      <c r="G176" t="inlineStr">
        <is>
          <t>К-ка</t>
        </is>
      </c>
      <c r="H176" s="11" t="n">
        <v>8</v>
      </c>
      <c r="I176" s="11" t="n">
        <v>8</v>
      </c>
      <c r="J176" s="11" t="inlineStr">
        <is>
          <t>В</t>
        </is>
      </c>
      <c r="K176" s="11" t="inlineStr">
        <is>
          <t>В</t>
        </is>
      </c>
      <c r="L176" s="11" t="n">
        <v>8</v>
      </c>
      <c r="M176" s="11" t="n">
        <v>8</v>
      </c>
      <c r="N176" s="11" t="n">
        <v>8</v>
      </c>
      <c r="O176" s="11" t="n">
        <v>8</v>
      </c>
      <c r="P176" s="11" t="n">
        <v>8</v>
      </c>
      <c r="Q176" s="11" t="inlineStr">
        <is>
          <t>В</t>
        </is>
      </c>
      <c r="AM176" s="9">
        <f>SUM(H176:AL176)/8</f>
        <v/>
      </c>
      <c r="AS176" s="9">
        <f>COUNTIF(H176:AL176,"В")+SUM(H176:AL176)/8</f>
        <v/>
      </c>
      <c r="AT176" s="9">
        <f>SUM(H176:AL176)</f>
        <v/>
      </c>
    </row>
    <row r="177" ht="15.5" customHeight="1" s="1">
      <c r="A177" t="n">
        <v>171</v>
      </c>
      <c r="B177" t="inlineStr">
        <is>
          <t>Сотников Александр Анатольевич</t>
        </is>
      </c>
      <c r="C177" t="inlineStr">
        <is>
          <t>Группа строительства</t>
        </is>
      </c>
      <c r="D177" t="inlineStr">
        <is>
          <t>Ведущий инженер</t>
        </is>
      </c>
      <c r="E177" t="inlineStr">
        <is>
          <t>Контракт № 633 - ПАО Ростелеком Красноярск</t>
        </is>
      </c>
      <c r="F177" t="inlineStr">
        <is>
          <t>День</t>
        </is>
      </c>
      <c r="G177" t="inlineStr">
        <is>
          <t>К-ка</t>
        </is>
      </c>
      <c r="AG177" s="11" t="n">
        <v>8</v>
      </c>
      <c r="AH177" s="11" t="n">
        <v>8</v>
      </c>
      <c r="AI177" s="11" t="n">
        <v>8</v>
      </c>
      <c r="AJ177" s="11" t="n">
        <v>8</v>
      </c>
      <c r="AM177" s="9">
        <f>SUM(H177:AL177)/8</f>
        <v/>
      </c>
      <c r="AS177" s="9">
        <f>COUNTIF(H177:AL177,"В")+SUM(H177:AL177)/8</f>
        <v/>
      </c>
      <c r="AT177" s="9">
        <f>SUM(H177:AL177)</f>
        <v/>
      </c>
    </row>
    <row r="178">
      <c r="A178" s="9" t="n">
        <v>172</v>
      </c>
      <c r="B178" s="9" t="inlineStr">
        <is>
          <t>Сотников Александр Анатольевич</t>
        </is>
      </c>
      <c r="C178" s="9" t="inlineStr">
        <is>
          <t>Группа строительства</t>
        </is>
      </c>
      <c r="D178" s="9" t="inlineStr">
        <is>
          <t>Ведущий инженер</t>
        </is>
      </c>
      <c r="E178" s="9" t="inlineStr">
        <is>
          <t>ИТОГО:</t>
        </is>
      </c>
      <c r="F178" s="9" t="n"/>
      <c r="G178" s="9" t="n"/>
      <c r="H178" s="9" t="n">
        <v>8</v>
      </c>
      <c r="I178" s="9" t="n">
        <v>8</v>
      </c>
      <c r="J178" s="9" t="n">
        <v>8</v>
      </c>
      <c r="K178" s="9" t="n">
        <v>0</v>
      </c>
      <c r="L178" s="9" t="n">
        <v>8</v>
      </c>
      <c r="M178" s="9" t="n">
        <v>8</v>
      </c>
      <c r="N178" s="9" t="n">
        <v>8</v>
      </c>
      <c r="O178" s="9" t="n">
        <v>8</v>
      </c>
      <c r="P178" s="9" t="n">
        <v>10</v>
      </c>
      <c r="Q178" s="9" t="n">
        <v>7</v>
      </c>
      <c r="R178" s="9" t="n">
        <v>0</v>
      </c>
      <c r="S178" s="9" t="n">
        <v>8</v>
      </c>
      <c r="T178" s="9" t="n">
        <v>8</v>
      </c>
      <c r="U178" s="9" t="n">
        <v>8</v>
      </c>
      <c r="V178" s="9" t="n">
        <v>8</v>
      </c>
      <c r="W178" s="9" t="n">
        <v>8</v>
      </c>
      <c r="X178" s="9" t="n">
        <v>0</v>
      </c>
      <c r="Y178" s="9" t="n">
        <v>0</v>
      </c>
      <c r="Z178" s="9" t="n">
        <v>8</v>
      </c>
      <c r="AA178" s="9" t="n">
        <v>8</v>
      </c>
      <c r="AB178" s="9" t="n">
        <v>8</v>
      </c>
      <c r="AC178" s="9" t="n">
        <v>7</v>
      </c>
      <c r="AD178" s="9" t="n">
        <v>0</v>
      </c>
      <c r="AE178" s="9" t="n">
        <v>0</v>
      </c>
      <c r="AF178" s="9" t="n">
        <v>0</v>
      </c>
      <c r="AG178" s="9" t="n">
        <v>8</v>
      </c>
      <c r="AH178" s="9" t="n">
        <v>8</v>
      </c>
      <c r="AI178" s="9" t="n">
        <v>8</v>
      </c>
      <c r="AJ178" s="9" t="n">
        <v>8</v>
      </c>
      <c r="AK178" s="9" t="n"/>
      <c r="AL178" s="9" t="n"/>
      <c r="AM178" s="9">
        <f>COUNT(IF(SUM(R169)&gt;0,1,"FALSE"),IF(SUM(S169,S171,S170)&gt;0,1,"FALSE"),IF(SUM(T169)&gt;0,1,"FALSE"),IF(SUM(U172,U169)&gt;0,1,"FALSE"),IF(SUM(V169)&gt;0,1,"FALSE"),IF(SUM(W169)&gt;0,1,"FALSE"),IF(SUM(X169)&gt;0,1,"FALSE"),IF(SUM(Y169)&gt;0,1,"FALSE"),IF(SUM(Z170,Z169,Z173)&gt;0,1,"FALSE"),IF(SUM(AA169)&gt;0,1,"FALSE"),IF(SUM(AB169)&gt;0,1,"FALSE"),IF(SUM(AC169)&gt;0,1,"FALSE"),IF(SUM(AD169)&gt;0,1,"FALSE"),IF(SUM(AE169)&gt;0,1,"FALSE"),IF(SUM(AF169)&gt;0,1,"FALSE"),IF(SUM(J174,J176)&gt;0,1,"FALSE"),IF(SUM(Q176,Q174)&gt;0,1,"FALSE"),IF(SUM(H176)&gt;0,1,"FALSE"),IF(SUM(I176)&gt;0,1,"FALSE"),IF(SUM(K176)&gt;0,1,"FALSE"),IF(SUM(L176)&gt;0,1,"FALSE"),IF(SUM(M176)&gt;0,1,"FALSE"),IF(SUM(N176)&gt;0,1,"FALSE"),IF(SUM(O176)&gt;0,1,"FALSE"),IF(SUM(P176)&gt;0,1,"FALSE"),IF(SUM(AG177)&gt;0,1,"FALSE"),IF(SUM(AH177)&gt;0,1,"FALSE"),IF(SUM(AI177)&gt;0,1,"FALSE"),IF(SUM(AJ177)&gt;0,1,"FALSE"))</f>
        <v/>
      </c>
      <c r="AN178" s="9">
        <f>COUNT(IF(SUM(P175)&gt;0,1,"FALSE"),IF(SUM(Q175)&gt;0,1,"FALSE"))</f>
        <v/>
      </c>
      <c r="AO178" s="9">
        <f>MAX(AO169:AO177)</f>
        <v/>
      </c>
      <c r="AP178" s="9">
        <f>MAX(AP169:AP177)</f>
        <v/>
      </c>
      <c r="AQ178" s="9">
        <f>MAX(AQ169:AQ177)</f>
        <v/>
      </c>
      <c r="AR178" s="9">
        <f>MAX(AR169:AR177)</f>
        <v/>
      </c>
      <c r="AS178" s="9">
        <f>SUM(AS169:AS177)</f>
        <v/>
      </c>
      <c r="AT178" s="9">
        <f>SUM(AT169:AT177)</f>
        <v/>
      </c>
      <c r="AU178" s="9">
        <f>SUM(AU169:AU177)</f>
        <v/>
      </c>
      <c r="AV178" s="9">
        <f>SUM(AV169:AV177)</f>
        <v/>
      </c>
      <c r="AW178" s="9">
        <f>SUM(AW169:AW177)</f>
        <v/>
      </c>
    </row>
    <row r="179">
      <c r="A179" t="n">
        <v>173</v>
      </c>
      <c r="B179" t="inlineStr">
        <is>
          <t>Басалаев Михаил Васильевич</t>
        </is>
      </c>
      <c r="C179" t="inlineStr">
        <is>
          <t>Группа управления проектами (Басалаев)</t>
        </is>
      </c>
      <c r="D179" t="inlineStr">
        <is>
          <t>Руководитель проекта</t>
        </is>
      </c>
      <c r="E179" t="inlineStr">
        <is>
          <t>Общехозяйственный</t>
        </is>
      </c>
      <c r="F179" t="inlineStr">
        <is>
          <t>День</t>
        </is>
      </c>
      <c r="H179" t="n">
        <v>8</v>
      </c>
      <c r="I179" t="n">
        <v>8</v>
      </c>
      <c r="J179" t="inlineStr">
        <is>
          <t>В</t>
        </is>
      </c>
      <c r="K179" t="inlineStr">
        <is>
          <t>В</t>
        </is>
      </c>
      <c r="L179" t="n">
        <v>8</v>
      </c>
      <c r="M179" t="n">
        <v>8</v>
      </c>
      <c r="N179" t="n">
        <v>8</v>
      </c>
      <c r="O179" t="n">
        <v>8</v>
      </c>
      <c r="P179" t="n">
        <v>8</v>
      </c>
      <c r="Q179" t="inlineStr">
        <is>
          <t>В</t>
        </is>
      </c>
      <c r="R179" t="inlineStr">
        <is>
          <t>В</t>
        </is>
      </c>
      <c r="S179" t="n">
        <v>8</v>
      </c>
      <c r="T179" t="n">
        <v>8</v>
      </c>
      <c r="U179" t="n">
        <v>8</v>
      </c>
      <c r="V179" t="n">
        <v>8</v>
      </c>
      <c r="W179" t="n">
        <v>8</v>
      </c>
      <c r="X179" t="inlineStr">
        <is>
          <t>В</t>
        </is>
      </c>
      <c r="Y179" t="inlineStr">
        <is>
          <t>В</t>
        </is>
      </c>
      <c r="Z179" t="n">
        <v>8</v>
      </c>
      <c r="AA179" t="n">
        <v>8</v>
      </c>
      <c r="AB179" t="n">
        <v>8</v>
      </c>
      <c r="AC179" t="n">
        <v>7</v>
      </c>
      <c r="AD179" t="inlineStr">
        <is>
          <t>В</t>
        </is>
      </c>
      <c r="AE179" t="inlineStr">
        <is>
          <t>В</t>
        </is>
      </c>
      <c r="AF179" t="inlineStr">
        <is>
          <t>В</t>
        </is>
      </c>
      <c r="AG179" t="n">
        <v>8</v>
      </c>
      <c r="AH179" t="n">
        <v>8</v>
      </c>
      <c r="AI179" t="n">
        <v>8</v>
      </c>
      <c r="AJ179" t="n">
        <v>8</v>
      </c>
      <c r="AM179" s="9">
        <f>COUNT(H179:AL179)</f>
        <v/>
      </c>
      <c r="AO179" s="9">
        <f>COUNTIF(H179:AL179,"О")</f>
        <v/>
      </c>
      <c r="AP179" s="9">
        <f>COUNTIF(H179:AL179,"От")</f>
        <v/>
      </c>
      <c r="AQ179" s="9">
        <f>COUNTIF(H179:AL179,"Б")</f>
        <v/>
      </c>
      <c r="AR179" s="9">
        <f>COUNTIF(H179:AL179,"Н")</f>
        <v/>
      </c>
      <c r="AT179" s="9">
        <f>SUM(H179:AL179)</f>
        <v/>
      </c>
      <c r="AV179" s="9">
        <f>SUM(J179,K179,Q179,R179,X179,Y179,AD179,AE179,AF179)</f>
        <v/>
      </c>
    </row>
    <row r="180">
      <c r="A180" t="n">
        <v>174</v>
      </c>
      <c r="B180" t="inlineStr">
        <is>
          <t>Басалаев Михаил Васильевич</t>
        </is>
      </c>
      <c r="C180" t="inlineStr">
        <is>
          <t>Группа управления проектами (Басалаев)</t>
        </is>
      </c>
      <c r="D180" t="inlineStr">
        <is>
          <t>Руководитель проекта</t>
        </is>
      </c>
      <c r="E180" t="inlineStr">
        <is>
          <t>Контракт № 583 - ООО ЦИФРА /Пенза</t>
        </is>
      </c>
      <c r="F180" t="inlineStr">
        <is>
          <t>День</t>
        </is>
      </c>
      <c r="AM180" s="9">
        <f>COUNT(H180:AL180)</f>
        <v/>
      </c>
      <c r="AT180" s="9">
        <f>SUM(H180:AL180)</f>
        <v/>
      </c>
      <c r="AV180" s="9">
        <f>SUM(J180,K180,Q180,R180,X180,Y180,AD180,AE180,AF180)</f>
        <v/>
      </c>
    </row>
    <row r="181">
      <c r="A181" t="n">
        <v>175</v>
      </c>
      <c r="B181" t="inlineStr">
        <is>
          <t>Басалаев Михаил Васильевич</t>
        </is>
      </c>
      <c r="C181" t="inlineStr">
        <is>
          <t>Группа управления проектами (Басалаев)</t>
        </is>
      </c>
      <c r="D181" t="inlineStr">
        <is>
          <t>Руководитель проекта</t>
        </is>
      </c>
      <c r="E181" t="inlineStr">
        <is>
          <t>Контракт № 580 - ОГКУ «Томскавтодор»</t>
        </is>
      </c>
      <c r="F181" t="inlineStr">
        <is>
          <t>День</t>
        </is>
      </c>
      <c r="AM181" s="9">
        <f>COUNT(H181:AL181)</f>
        <v/>
      </c>
      <c r="AT181" s="9">
        <f>SUM(H181:AL181)</f>
        <v/>
      </c>
      <c r="AV181" s="9">
        <f>SUM(J181,K181,Q181,R181,X181,Y181,AD181,AE181,AF181)</f>
        <v/>
      </c>
    </row>
    <row r="182">
      <c r="A182" t="n">
        <v>176</v>
      </c>
      <c r="B182" t="inlineStr">
        <is>
          <t>Басалаев Михаил Васильевич</t>
        </is>
      </c>
      <c r="C182" t="inlineStr">
        <is>
          <t>Группа управления проектами (Басалаев)</t>
        </is>
      </c>
      <c r="D182" t="inlineStr">
        <is>
          <t>Руководитель проекта</t>
        </is>
      </c>
      <c r="E182" t="inlineStr">
        <is>
          <t>Контракт № 575 - Строительство Курган РЦР</t>
        </is>
      </c>
      <c r="F182" t="inlineStr">
        <is>
          <t>День</t>
        </is>
      </c>
      <c r="AM182" s="9">
        <f>COUNT(H182:AL182)</f>
        <v/>
      </c>
      <c r="AT182" s="9">
        <f>SUM(H182:AL182)</f>
        <v/>
      </c>
      <c r="AV182" s="9">
        <f>SUM(J182,K182,Q182,R182,X182,Y182,AD182,AE182,AF182)</f>
        <v/>
      </c>
    </row>
    <row r="183">
      <c r="A183" s="9" t="n">
        <v>177</v>
      </c>
      <c r="B183" s="9" t="inlineStr">
        <is>
          <t>Басалаев Михаил Васильевич</t>
        </is>
      </c>
      <c r="C183" s="9" t="inlineStr">
        <is>
          <t>Группа управления проектами (Басалаев)</t>
        </is>
      </c>
      <c r="D183" s="9" t="inlineStr">
        <is>
          <t>Руководитель проекта</t>
        </is>
      </c>
      <c r="E183" s="9" t="inlineStr">
        <is>
          <t>ИТОГО:</t>
        </is>
      </c>
      <c r="F183" s="9" t="n"/>
      <c r="G183" s="9" t="n"/>
      <c r="H183" s="9" t="n">
        <v>8</v>
      </c>
      <c r="I183" s="9" t="n">
        <v>8</v>
      </c>
      <c r="J183" s="9" t="n">
        <v>0</v>
      </c>
      <c r="K183" s="9" t="n">
        <v>0</v>
      </c>
      <c r="L183" s="9" t="n">
        <v>8</v>
      </c>
      <c r="M183" s="9" t="n">
        <v>8</v>
      </c>
      <c r="N183" s="9" t="n">
        <v>8</v>
      </c>
      <c r="O183" s="9" t="n">
        <v>8</v>
      </c>
      <c r="P183" s="9" t="n">
        <v>8</v>
      </c>
      <c r="Q183" s="9" t="n">
        <v>0</v>
      </c>
      <c r="R183" s="9" t="n">
        <v>0</v>
      </c>
      <c r="S183" s="9" t="n">
        <v>8</v>
      </c>
      <c r="T183" s="9" t="n">
        <v>8</v>
      </c>
      <c r="U183" s="9" t="n">
        <v>8</v>
      </c>
      <c r="V183" s="9" t="n">
        <v>8</v>
      </c>
      <c r="W183" s="9" t="n">
        <v>8</v>
      </c>
      <c r="X183" s="9" t="n">
        <v>0</v>
      </c>
      <c r="Y183" s="9" t="n">
        <v>0</v>
      </c>
      <c r="Z183" s="9" t="n">
        <v>8</v>
      </c>
      <c r="AA183" s="9" t="n">
        <v>8</v>
      </c>
      <c r="AB183" s="9" t="n">
        <v>8</v>
      </c>
      <c r="AC183" s="9" t="n">
        <v>7</v>
      </c>
      <c r="AD183" s="9" t="n">
        <v>0</v>
      </c>
      <c r="AE183" s="9" t="n">
        <v>0</v>
      </c>
      <c r="AF183" s="9" t="n">
        <v>0</v>
      </c>
      <c r="AG183" s="9" t="n">
        <v>8</v>
      </c>
      <c r="AH183" s="9" t="n">
        <v>8</v>
      </c>
      <c r="AI183" s="9" t="n">
        <v>8</v>
      </c>
      <c r="AJ183" s="9" t="n">
        <v>8</v>
      </c>
      <c r="AK183" s="9" t="n"/>
      <c r="AL183" s="9" t="n"/>
      <c r="AM183" s="9">
        <f>COUNT(IF(SUM(H179,H180,H181)&gt;0,1,"FALSE"),IF(SUM(I179,I180,I181)&gt;0,1,"FALSE"),IF(SUM(J179,J181,J180)&gt;0,1,"FALSE"),IF(SUM(K180,K179,K181)&gt;0,1,"FALSE"),IF(SUM(L182,L179,L180,L181)&gt;0,1,"FALSE"),IF(SUM(M181,M182,M179)&gt;0,1,"FALSE"),IF(SUM(N181,N179)&gt;0,1,"FALSE"),IF(SUM(O179,O181)&gt;0,1,"FALSE"),IF(SUM(P181,P179)&gt;0,1,"FALSE"),IF(SUM(Q181,Q179)&gt;0,1,"FALSE"),IF(SUM(R179,R181)&gt;0,1,"FALSE"),IF(SUM(S181,S179)&gt;0,1,"FALSE"),IF(SUM(T179,T181)&gt;0,1,"FALSE"),IF(SUM(U181,U179)&gt;0,1,"FALSE"),IF(SUM(V181,V179)&gt;0,1,"FALSE"),IF(SUM(W181,W179)&gt;0,1,"FALSE"),IF(SUM(X181,X179)&gt;0,1,"FALSE"),IF(SUM(Y179,Y181)&gt;0,1,"FALSE"),IF(SUM(Z181,Z179)&gt;0,1,"FALSE"),IF(SUM(AA179,AA181)&gt;0,1,"FALSE"),IF(SUM(AB181,AB179)&gt;0,1,"FALSE"),IF(SUM(AC181,AC179)&gt;0,1,"FALSE"),IF(SUM(AD179,AD181)&gt;0,1,"FALSE"),IF(SUM(AE181,AE179)&gt;0,1,"FALSE"),IF(SUM(AF181,AF179)&gt;0,1,"FALSE"),IF(SUM(AG181,AG179)&gt;0,1,"FALSE"),IF(SUM(AH181,AH179)&gt;0,1,"FALSE"),IF(SUM(AI181,AI179)&gt;0,1,"FALSE"),IF(SUM(AJ181,AJ179)&gt;0,1,"FALSE"))</f>
        <v/>
      </c>
      <c r="AN183" s="9" t="n"/>
      <c r="AO183" s="9">
        <f>MAX(AO179:AO182)</f>
        <v/>
      </c>
      <c r="AP183" s="9">
        <f>MAX(AP179:AP182)</f>
        <v/>
      </c>
      <c r="AQ183" s="9">
        <f>MAX(AQ179:AQ182)</f>
        <v/>
      </c>
      <c r="AR183" s="9">
        <f>MAX(AR179:AR182)</f>
        <v/>
      </c>
      <c r="AS183" s="9">
        <f>SUM(AS179:AS182)</f>
        <v/>
      </c>
      <c r="AT183" s="9">
        <f>SUM(AT179:AT182)</f>
        <v/>
      </c>
      <c r="AU183" s="9">
        <f>SUM(AU179:AU182)</f>
        <v/>
      </c>
      <c r="AV183" s="9">
        <f>SUM(AV179:AV182)</f>
        <v/>
      </c>
      <c r="AW183" s="9">
        <f>SUM(AW179:AW182)</f>
        <v/>
      </c>
    </row>
    <row r="184" ht="15.5" customHeight="1" s="1">
      <c r="A184" t="n">
        <v>178</v>
      </c>
      <c r="B184" t="inlineStr">
        <is>
          <t>Люйден Денис Георгиевич</t>
        </is>
      </c>
      <c r="C184" t="inlineStr">
        <is>
          <t>Группа управления проектами (Люйден)</t>
        </is>
      </c>
      <c r="D184" t="inlineStr">
        <is>
          <t>Руководитель проекта</t>
        </is>
      </c>
      <c r="E184" t="inlineStr">
        <is>
          <t>Общехозяйственный</t>
        </is>
      </c>
      <c r="F184" t="inlineStr">
        <is>
          <t>День</t>
        </is>
      </c>
      <c r="H184" s="11" t="inlineStr">
        <is>
          <t>О</t>
        </is>
      </c>
      <c r="I184" s="11" t="inlineStr">
        <is>
          <t>О</t>
        </is>
      </c>
      <c r="J184" s="11" t="inlineStr">
        <is>
          <t>О</t>
        </is>
      </c>
      <c r="K184" s="11" t="inlineStr">
        <is>
          <t>О</t>
        </is>
      </c>
      <c r="L184" s="11" t="inlineStr">
        <is>
          <t>О</t>
        </is>
      </c>
      <c r="M184" s="11" t="inlineStr">
        <is>
          <t>О</t>
        </is>
      </c>
      <c r="N184" s="11" t="inlineStr">
        <is>
          <t>О</t>
        </is>
      </c>
      <c r="O184" t="n">
        <v>8</v>
      </c>
      <c r="P184" t="n">
        <v>8</v>
      </c>
      <c r="Q184" t="inlineStr">
        <is>
          <t>В</t>
        </is>
      </c>
      <c r="R184" t="inlineStr">
        <is>
          <t>В</t>
        </is>
      </c>
      <c r="S184" t="n">
        <v>8</v>
      </c>
      <c r="T184" t="n">
        <v>8</v>
      </c>
      <c r="U184" t="n">
        <v>8</v>
      </c>
      <c r="V184" t="n">
        <v>8</v>
      </c>
      <c r="W184" t="n">
        <v>8</v>
      </c>
      <c r="X184" t="inlineStr">
        <is>
          <t>В</t>
        </is>
      </c>
      <c r="Y184" t="inlineStr">
        <is>
          <t>В</t>
        </is>
      </c>
      <c r="Z184" t="n">
        <v>8</v>
      </c>
      <c r="AA184" t="n">
        <v>8</v>
      </c>
      <c r="AB184" t="n">
        <v>8</v>
      </c>
      <c r="AC184" t="n">
        <v>7</v>
      </c>
      <c r="AD184" t="inlineStr">
        <is>
          <t>В</t>
        </is>
      </c>
      <c r="AE184" t="inlineStr">
        <is>
          <t>В</t>
        </is>
      </c>
      <c r="AF184" t="inlineStr">
        <is>
          <t>В</t>
        </is>
      </c>
      <c r="AG184" t="n">
        <v>8</v>
      </c>
      <c r="AH184" t="n">
        <v>8</v>
      </c>
      <c r="AI184" t="n">
        <v>8</v>
      </c>
      <c r="AJ184" t="n">
        <v>8</v>
      </c>
      <c r="AM184" s="9">
        <f>COUNT(H184:AL184)</f>
        <v/>
      </c>
      <c r="AO184" s="9">
        <f>COUNTIF(H184:AL184,"О")</f>
        <v/>
      </c>
      <c r="AP184" s="9">
        <f>COUNTIF(H184:AL184,"От")</f>
        <v/>
      </c>
      <c r="AQ184" s="9">
        <f>COUNTIF(H184:AL184,"Б")</f>
        <v/>
      </c>
      <c r="AR184" s="9">
        <f>COUNTIF(H184:AL184,"Н")</f>
        <v/>
      </c>
      <c r="AT184" s="9">
        <f>SUM(H184:AL184)</f>
        <v/>
      </c>
      <c r="AV184" s="9">
        <f>SUM(J184,K184,Q184,R184,X184,Y184,AD184,AE184,AF184)</f>
        <v/>
      </c>
    </row>
    <row r="185">
      <c r="A185" s="9" t="n">
        <v>179</v>
      </c>
      <c r="B185" s="9" t="inlineStr">
        <is>
          <t>Люйден Денис Георгиевич</t>
        </is>
      </c>
      <c r="C185" s="9" t="inlineStr">
        <is>
          <t>Группа управления проектами (Люйден)</t>
        </is>
      </c>
      <c r="D185" s="9" t="inlineStr">
        <is>
          <t>Руководитель проекта</t>
        </is>
      </c>
      <c r="E185" s="9" t="inlineStr">
        <is>
          <t>ИТОГО:</t>
        </is>
      </c>
      <c r="F185" s="9" t="n"/>
      <c r="G185" s="9" t="n"/>
      <c r="H185" s="9" t="n">
        <v>0</v>
      </c>
      <c r="I185" s="9" t="n">
        <v>0</v>
      </c>
      <c r="J185" s="9" t="n">
        <v>0</v>
      </c>
      <c r="K185" s="9" t="n">
        <v>0</v>
      </c>
      <c r="L185" s="9" t="n">
        <v>0</v>
      </c>
      <c r="M185" s="9" t="n">
        <v>0</v>
      </c>
      <c r="N185" s="9" t="n">
        <v>0</v>
      </c>
      <c r="O185" s="9" t="n">
        <v>8</v>
      </c>
      <c r="P185" s="9" t="n">
        <v>8</v>
      </c>
      <c r="Q185" s="9" t="n">
        <v>0</v>
      </c>
      <c r="R185" s="9" t="n">
        <v>0</v>
      </c>
      <c r="S185" s="9" t="n">
        <v>8</v>
      </c>
      <c r="T185" s="9" t="n">
        <v>8</v>
      </c>
      <c r="U185" s="9" t="n">
        <v>8</v>
      </c>
      <c r="V185" s="9" t="n">
        <v>8</v>
      </c>
      <c r="W185" s="9" t="n">
        <v>8</v>
      </c>
      <c r="X185" s="9" t="n">
        <v>0</v>
      </c>
      <c r="Y185" s="9" t="n">
        <v>0</v>
      </c>
      <c r="Z185" s="9" t="n">
        <v>8</v>
      </c>
      <c r="AA185" s="9" t="n">
        <v>8</v>
      </c>
      <c r="AB185" s="9" t="n">
        <v>8</v>
      </c>
      <c r="AC185" s="9" t="n">
        <v>7</v>
      </c>
      <c r="AD185" s="9" t="n">
        <v>0</v>
      </c>
      <c r="AE185" s="9" t="n">
        <v>0</v>
      </c>
      <c r="AF185" s="9" t="n">
        <v>0</v>
      </c>
      <c r="AG185" s="9" t="n">
        <v>8</v>
      </c>
      <c r="AH185" s="9" t="n">
        <v>8</v>
      </c>
      <c r="AI185" s="9" t="n">
        <v>8</v>
      </c>
      <c r="AJ185" s="9" t="n">
        <v>8</v>
      </c>
      <c r="AK185" s="9" t="n"/>
      <c r="AL185" s="9" t="n"/>
      <c r="AM185" s="9">
        <f>COUNT(IF(SUM(H184)&gt;0,1,"FALSE"),IF(SUM(I184)&gt;0,1,"FALSE"),IF(SUM(J184)&gt;0,1,"FALSE"),IF(SUM(K184)&gt;0,1,"FALSE"),IF(SUM(L184)&gt;0,1,"FALSE"),IF(SUM(M184)&gt;0,1,"FALSE"),IF(SUM(N184)&gt;0,1,"FALSE"),IF(SUM(O184)&gt;0,1,"FALSE"),IF(SUM(P184)&gt;0,1,"FALSE"),IF(SUM(Q184)&gt;0,1,"FALSE"),IF(SUM(R184)&gt;0,1,"FALSE"),IF(SUM(S184)&gt;0,1,"FALSE"),IF(SUM(T184)&gt;0,1,"FALSE"),IF(SUM(U184)&gt;0,1,"FALSE"),IF(SUM(V184)&gt;0,1,"FALSE"),IF(SUM(W184)&gt;0,1,"FALSE"),IF(SUM(X184)&gt;0,1,"FALSE"),IF(SUM(Y184)&gt;0,1,"FALSE"),IF(SUM(Z184)&gt;0,1,"FALSE"),IF(SUM(AA184)&gt;0,1,"FALSE"),IF(SUM(AB184)&gt;0,1,"FALSE"),IF(SUM(AC184)&gt;0,1,"FALSE"),IF(SUM(AD184)&gt;0,1,"FALSE"),IF(SUM(AE184)&gt;0,1,"FALSE"),IF(SUM(AF184)&gt;0,1,"FALSE"),IF(SUM(AG184)&gt;0,1,"FALSE"),IF(SUM(AH184)&gt;0,1,"FALSE"),IF(SUM(AI184)&gt;0,1,"FALSE"),IF(SUM(AJ184)&gt;0,1,"FALSE"))</f>
        <v/>
      </c>
      <c r="AN185" s="9" t="n"/>
      <c r="AO185" s="9">
        <f>MAX(AO184:AO184)</f>
        <v/>
      </c>
      <c r="AP185" s="9">
        <f>MAX(AP184:AP184)</f>
        <v/>
      </c>
      <c r="AQ185" s="9">
        <f>MAX(AQ184:AQ184)</f>
        <v/>
      </c>
      <c r="AR185" s="9">
        <f>MAX(AR184:AR184)</f>
        <v/>
      </c>
      <c r="AS185" s="9">
        <f>SUM(AS184:AS184)</f>
        <v/>
      </c>
      <c r="AT185" s="9">
        <f>SUM(AT184:AT184)</f>
        <v/>
      </c>
      <c r="AU185" s="9">
        <f>SUM(AU184:AU184)</f>
        <v/>
      </c>
      <c r="AV185" s="9">
        <f>SUM(AV184:AV184)</f>
        <v/>
      </c>
      <c r="AW185" s="9">
        <f>SUM(AW184:AW184)</f>
        <v/>
      </c>
    </row>
    <row r="186">
      <c r="A186" t="n">
        <v>180</v>
      </c>
      <c r="B186" t="inlineStr">
        <is>
          <t>Свиридов Александр Сергеевич</t>
        </is>
      </c>
      <c r="C186" t="inlineStr">
        <is>
          <t>Группа управления проектами (Свиридов)</t>
        </is>
      </c>
      <c r="D186" t="inlineStr">
        <is>
          <t>Руководитель проекта</t>
        </is>
      </c>
      <c r="E186" t="inlineStr">
        <is>
          <t>Общехозяйственный</t>
        </is>
      </c>
      <c r="F186" t="inlineStr">
        <is>
          <t>День</t>
        </is>
      </c>
      <c r="H186" t="n">
        <v>8</v>
      </c>
      <c r="I186" t="n">
        <v>8</v>
      </c>
      <c r="J186" t="inlineStr">
        <is>
          <t>В</t>
        </is>
      </c>
      <c r="K186" t="inlineStr">
        <is>
          <t>В</t>
        </is>
      </c>
      <c r="L186" t="n">
        <v>8</v>
      </c>
      <c r="M186" t="n">
        <v>8</v>
      </c>
      <c r="N186" t="n">
        <v>8</v>
      </c>
      <c r="O186" t="n">
        <v>8</v>
      </c>
      <c r="P186" t="n">
        <v>8</v>
      </c>
      <c r="Q186" t="inlineStr">
        <is>
          <t>В</t>
        </is>
      </c>
      <c r="R186" t="inlineStr">
        <is>
          <t>В</t>
        </is>
      </c>
      <c r="S186" t="n">
        <v>8</v>
      </c>
      <c r="T186" t="n">
        <v>8</v>
      </c>
      <c r="U186" t="n">
        <v>8</v>
      </c>
      <c r="V186" t="n">
        <v>7.66667</v>
      </c>
      <c r="W186" t="n">
        <v>8</v>
      </c>
      <c r="X186" t="inlineStr">
        <is>
          <t>В</t>
        </is>
      </c>
      <c r="Y186" t="inlineStr">
        <is>
          <t>В</t>
        </is>
      </c>
      <c r="Z186" t="n">
        <v>8</v>
      </c>
      <c r="AA186" t="n">
        <v>8</v>
      </c>
      <c r="AB186" t="n">
        <v>8</v>
      </c>
      <c r="AC186" t="n">
        <v>7</v>
      </c>
      <c r="AD186" t="inlineStr">
        <is>
          <t>В</t>
        </is>
      </c>
      <c r="AE186" t="inlineStr">
        <is>
          <t>В</t>
        </is>
      </c>
      <c r="AF186" t="inlineStr">
        <is>
          <t>В</t>
        </is>
      </c>
      <c r="AG186" t="n">
        <v>8</v>
      </c>
      <c r="AH186" t="n">
        <v>8</v>
      </c>
      <c r="AI186" t="n">
        <v>8</v>
      </c>
      <c r="AJ186" t="n">
        <v>8</v>
      </c>
      <c r="AM186" s="9">
        <f>COUNT(H186:AL186)</f>
        <v/>
      </c>
      <c r="AO186" s="9">
        <f>COUNTIF(H186:AL186,"О")</f>
        <v/>
      </c>
      <c r="AP186" s="9">
        <f>COUNTIF(H186:AL186,"От")</f>
        <v/>
      </c>
      <c r="AQ186" s="9">
        <f>COUNTIF(H186:AL186,"Б")</f>
        <v/>
      </c>
      <c r="AR186" s="9">
        <f>COUNTIF(H186:AL186,"Н")</f>
        <v/>
      </c>
      <c r="AT186" s="9">
        <f>SUM(H186:AL186)</f>
        <v/>
      </c>
      <c r="AV186" s="9">
        <f>SUM(J186,K186,Q186,R186,X186,Y186,AD186,AE186,AF186)</f>
        <v/>
      </c>
    </row>
    <row r="187" ht="15.5" customHeight="1" s="1">
      <c r="A187" t="n">
        <v>181</v>
      </c>
      <c r="B187" t="inlineStr">
        <is>
          <t>Свиридов Александр Сергеевич</t>
        </is>
      </c>
      <c r="C187" t="inlineStr">
        <is>
          <t>Группа управления проектами (Свиридов)</t>
        </is>
      </c>
      <c r="D187" t="inlineStr">
        <is>
          <t>Руководитель проекта</t>
        </is>
      </c>
      <c r="E187" t="inlineStr">
        <is>
          <t>Контракт № 625 - Нижний Новгород</t>
        </is>
      </c>
      <c r="F187" t="inlineStr">
        <is>
          <t>День</t>
        </is>
      </c>
      <c r="V187" s="11" t="n">
        <v>0.33333</v>
      </c>
      <c r="AM187" s="9">
        <f>COUNT(H187:AL187)</f>
        <v/>
      </c>
      <c r="AT187" s="9">
        <f>SUM(H187:AL187)</f>
        <v/>
      </c>
      <c r="AV187" s="9">
        <f>SUM(J187,K187,Q187,R187,X187,Y187,AD187,AE187,AF187)</f>
        <v/>
      </c>
    </row>
    <row r="188">
      <c r="A188" s="9" t="n">
        <v>182</v>
      </c>
      <c r="B188" s="9" t="inlineStr">
        <is>
          <t>Свиридов Александр Сергеевич</t>
        </is>
      </c>
      <c r="C188" s="9" t="inlineStr">
        <is>
          <t>Группа управления проектами (Свиридов)</t>
        </is>
      </c>
      <c r="D188" s="9" t="inlineStr">
        <is>
          <t>Руководитель проекта</t>
        </is>
      </c>
      <c r="E188" s="9" t="inlineStr">
        <is>
          <t>ИТОГО:</t>
        </is>
      </c>
      <c r="F188" s="9" t="n"/>
      <c r="G188" s="9" t="n"/>
      <c r="H188" s="9" t="n">
        <v>8</v>
      </c>
      <c r="I188" s="9" t="n">
        <v>8</v>
      </c>
      <c r="J188" s="9" t="n">
        <v>0</v>
      </c>
      <c r="K188" s="9" t="n">
        <v>0</v>
      </c>
      <c r="L188" s="9" t="n">
        <v>8</v>
      </c>
      <c r="M188" s="9" t="n">
        <v>8</v>
      </c>
      <c r="N188" s="9" t="n">
        <v>8</v>
      </c>
      <c r="O188" s="9" t="n">
        <v>8</v>
      </c>
      <c r="P188" s="9" t="n">
        <v>8</v>
      </c>
      <c r="Q188" s="9" t="n">
        <v>0</v>
      </c>
      <c r="R188" s="9" t="n">
        <v>0</v>
      </c>
      <c r="S188" s="9" t="n">
        <v>8</v>
      </c>
      <c r="T188" s="9" t="n">
        <v>8</v>
      </c>
      <c r="U188" s="9" t="n">
        <v>8</v>
      </c>
      <c r="V188" s="9" t="n">
        <v>8</v>
      </c>
      <c r="W188" s="9" t="n">
        <v>8</v>
      </c>
      <c r="X188" s="9" t="n">
        <v>0</v>
      </c>
      <c r="Y188" s="9" t="n">
        <v>0</v>
      </c>
      <c r="Z188" s="9" t="n">
        <v>8</v>
      </c>
      <c r="AA188" s="9" t="n">
        <v>8</v>
      </c>
      <c r="AB188" s="9" t="n">
        <v>8</v>
      </c>
      <c r="AC188" s="9" t="n">
        <v>7</v>
      </c>
      <c r="AD188" s="9" t="n">
        <v>0</v>
      </c>
      <c r="AE188" s="9" t="n">
        <v>0</v>
      </c>
      <c r="AF188" s="9" t="n">
        <v>0</v>
      </c>
      <c r="AG188" s="9" t="n">
        <v>8</v>
      </c>
      <c r="AH188" s="9" t="n">
        <v>8</v>
      </c>
      <c r="AI188" s="9" t="n">
        <v>8</v>
      </c>
      <c r="AJ188" s="9" t="n">
        <v>8</v>
      </c>
      <c r="AK188" s="9" t="n"/>
      <c r="AL188" s="9" t="n"/>
      <c r="AM188" s="9">
        <f>COUNT(IF(SUM(H186)&gt;0,1,"FALSE"),IF(SUM(I186)&gt;0,1,"FALSE"),IF(SUM(J186)&gt;0,1,"FALSE"),IF(SUM(K186)&gt;0,1,"FALSE"),IF(SUM(L186)&gt;0,1,"FALSE"),IF(SUM(M186)&gt;0,1,"FALSE"),IF(SUM(N186)&gt;0,1,"FALSE"),IF(SUM(O186)&gt;0,1,"FALSE"),IF(SUM(P186)&gt;0,1,"FALSE"),IF(SUM(Q186)&gt;0,1,"FALSE"),IF(SUM(R186)&gt;0,1,"FALSE"),IF(SUM(S186)&gt;0,1,"FALSE"),IF(SUM(T186)&gt;0,1,"FALSE"),IF(SUM(U186)&gt;0,1,"FALSE"),IF(SUM(V186,V187)&gt;0,1,"FALSE"),IF(SUM(W186)&gt;0,1,"FALSE"),IF(SUM(X186)&gt;0,1,"FALSE"),IF(SUM(Y186)&gt;0,1,"FALSE"),IF(SUM(Z186)&gt;0,1,"FALSE"),IF(SUM(AA186)&gt;0,1,"FALSE"),IF(SUM(AB186)&gt;0,1,"FALSE"),IF(SUM(AC186)&gt;0,1,"FALSE"),IF(SUM(AD186)&gt;0,1,"FALSE"),IF(SUM(AE186)&gt;0,1,"FALSE"),IF(SUM(AF186)&gt;0,1,"FALSE"),IF(SUM(AG186)&gt;0,1,"FALSE"),IF(SUM(AH186)&gt;0,1,"FALSE"),IF(SUM(AI186)&gt;0,1,"FALSE"),IF(SUM(AJ186)&gt;0,1,"FALSE"))</f>
        <v/>
      </c>
      <c r="AN188" s="9" t="n"/>
      <c r="AO188" s="9">
        <f>MAX(AO186:AO187)</f>
        <v/>
      </c>
      <c r="AP188" s="9">
        <f>MAX(AP186:AP187)</f>
        <v/>
      </c>
      <c r="AQ188" s="9">
        <f>MAX(AQ186:AQ187)</f>
        <v/>
      </c>
      <c r="AR188" s="9">
        <f>MAX(AR186:AR187)</f>
        <v/>
      </c>
      <c r="AS188" s="9">
        <f>SUM(AS186:AS187)</f>
        <v/>
      </c>
      <c r="AT188" s="9">
        <f>SUM(AT186:AT187)</f>
        <v/>
      </c>
      <c r="AU188" s="9">
        <f>SUM(AU186:AU187)</f>
        <v/>
      </c>
      <c r="AV188" s="9">
        <f>SUM(AV186:AV187)</f>
        <v/>
      </c>
      <c r="AW188" s="9">
        <f>SUM(AW186:AW187)</f>
        <v/>
      </c>
    </row>
    <row r="189">
      <c r="A189" t="n">
        <v>183</v>
      </c>
      <c r="B189" t="inlineStr">
        <is>
          <t>Шестаков Константин Николаевич</t>
        </is>
      </c>
      <c r="C189" t="inlineStr">
        <is>
          <t>Группа юридического сопровождения</t>
        </is>
      </c>
      <c r="D189" t="inlineStr">
        <is>
          <t>Юрист</t>
        </is>
      </c>
      <c r="E189" t="inlineStr">
        <is>
          <t>Офис</t>
        </is>
      </c>
      <c r="F189" t="inlineStr">
        <is>
          <t>День</t>
        </is>
      </c>
      <c r="H189" t="n">
        <v>8</v>
      </c>
      <c r="I189" t="n">
        <v>8</v>
      </c>
      <c r="J189" t="inlineStr">
        <is>
          <t>В</t>
        </is>
      </c>
      <c r="K189" t="inlineStr">
        <is>
          <t>В</t>
        </is>
      </c>
      <c r="L189" t="n">
        <v>8</v>
      </c>
      <c r="M189" t="n">
        <v>8</v>
      </c>
      <c r="N189" t="n">
        <v>8</v>
      </c>
      <c r="O189" t="n">
        <v>8</v>
      </c>
      <c r="P189" t="n">
        <v>8</v>
      </c>
      <c r="Q189" t="inlineStr">
        <is>
          <t>В</t>
        </is>
      </c>
      <c r="R189" t="inlineStr">
        <is>
          <t>В</t>
        </is>
      </c>
      <c r="S189" t="n">
        <v>8</v>
      </c>
      <c r="T189" t="n">
        <v>8</v>
      </c>
      <c r="U189" t="n">
        <v>8</v>
      </c>
      <c r="V189" t="n">
        <v>8</v>
      </c>
      <c r="W189" t="n">
        <v>8</v>
      </c>
      <c r="X189" t="inlineStr">
        <is>
          <t>В</t>
        </is>
      </c>
      <c r="Y189" t="inlineStr">
        <is>
          <t>В</t>
        </is>
      </c>
      <c r="Z189" t="n">
        <v>8</v>
      </c>
      <c r="AA189" t="n">
        <v>8</v>
      </c>
      <c r="AB189" t="n">
        <v>8</v>
      </c>
      <c r="AC189" t="n">
        <v>7</v>
      </c>
      <c r="AD189" t="inlineStr">
        <is>
          <t>В</t>
        </is>
      </c>
      <c r="AE189" t="inlineStr">
        <is>
          <t>В</t>
        </is>
      </c>
      <c r="AF189" t="inlineStr">
        <is>
          <t>В</t>
        </is>
      </c>
      <c r="AG189" t="n">
        <v>8</v>
      </c>
      <c r="AH189" t="n">
        <v>8</v>
      </c>
      <c r="AI189" t="n">
        <v>8</v>
      </c>
      <c r="AJ189" t="n">
        <v>8</v>
      </c>
      <c r="AM189" s="9">
        <f>COUNT(H189:AL189)</f>
        <v/>
      </c>
      <c r="AO189" s="9">
        <f>COUNTIF(H189:AL189,"О")</f>
        <v/>
      </c>
      <c r="AP189" s="9">
        <f>COUNTIF(H189:AL189,"От")</f>
        <v/>
      </c>
      <c r="AQ189" s="9">
        <f>COUNTIF(H189:AL189,"Б")</f>
        <v/>
      </c>
      <c r="AR189" s="9">
        <f>COUNTIF(H189:AL189,"Н")</f>
        <v/>
      </c>
      <c r="AT189" s="9">
        <f>SUM(H189:AL189)</f>
        <v/>
      </c>
      <c r="AV189" s="9">
        <f>SUM(J189,K189,Q189,R189,X189,Y189,AD189,AE189,AF189)</f>
        <v/>
      </c>
    </row>
    <row r="190">
      <c r="A190" s="9" t="n">
        <v>184</v>
      </c>
      <c r="B190" s="9" t="inlineStr">
        <is>
          <t>Шестаков Константин Николаевич</t>
        </is>
      </c>
      <c r="C190" s="9" t="inlineStr">
        <is>
          <t>Группа юридического сопровождения</t>
        </is>
      </c>
      <c r="D190" s="9" t="inlineStr">
        <is>
          <t>Юрист</t>
        </is>
      </c>
      <c r="E190" s="9" t="inlineStr">
        <is>
          <t>ИТОГО:</t>
        </is>
      </c>
      <c r="F190" s="9" t="n"/>
      <c r="G190" s="9" t="n"/>
      <c r="H190" s="9" t="n">
        <v>8</v>
      </c>
      <c r="I190" s="9" t="n">
        <v>8</v>
      </c>
      <c r="J190" s="9" t="n">
        <v>0</v>
      </c>
      <c r="K190" s="9" t="n">
        <v>0</v>
      </c>
      <c r="L190" s="9" t="n">
        <v>8</v>
      </c>
      <c r="M190" s="9" t="n">
        <v>8</v>
      </c>
      <c r="N190" s="9" t="n">
        <v>8</v>
      </c>
      <c r="O190" s="9" t="n">
        <v>8</v>
      </c>
      <c r="P190" s="9" t="n">
        <v>8</v>
      </c>
      <c r="Q190" s="9" t="n">
        <v>0</v>
      </c>
      <c r="R190" s="9" t="n">
        <v>0</v>
      </c>
      <c r="S190" s="9" t="n">
        <v>8</v>
      </c>
      <c r="T190" s="9" t="n">
        <v>8</v>
      </c>
      <c r="U190" s="9" t="n">
        <v>8</v>
      </c>
      <c r="V190" s="9" t="n">
        <v>8</v>
      </c>
      <c r="W190" s="9" t="n">
        <v>8</v>
      </c>
      <c r="X190" s="9" t="n">
        <v>0</v>
      </c>
      <c r="Y190" s="9" t="n">
        <v>0</v>
      </c>
      <c r="Z190" s="9" t="n">
        <v>8</v>
      </c>
      <c r="AA190" s="9" t="n">
        <v>8</v>
      </c>
      <c r="AB190" s="9" t="n">
        <v>8</v>
      </c>
      <c r="AC190" s="9" t="n">
        <v>7</v>
      </c>
      <c r="AD190" s="9" t="n">
        <v>0</v>
      </c>
      <c r="AE190" s="9" t="n">
        <v>0</v>
      </c>
      <c r="AF190" s="9" t="n">
        <v>0</v>
      </c>
      <c r="AG190" s="9" t="n">
        <v>8</v>
      </c>
      <c r="AH190" s="9" t="n">
        <v>8</v>
      </c>
      <c r="AI190" s="9" t="n">
        <v>8</v>
      </c>
      <c r="AJ190" s="9" t="n">
        <v>8</v>
      </c>
      <c r="AK190" s="9" t="n"/>
      <c r="AL190" s="9" t="n"/>
      <c r="AM190" s="9">
        <f>COUNT(IF(SUM(H189)&gt;0,1,"FALSE"),IF(SUM(I189)&gt;0,1,"FALSE"),IF(SUM(J189)&gt;0,1,"FALSE"),IF(SUM(K189)&gt;0,1,"FALSE"),IF(SUM(L189)&gt;0,1,"FALSE"),IF(SUM(M189)&gt;0,1,"FALSE"),IF(SUM(N189)&gt;0,1,"FALSE"),IF(SUM(O189)&gt;0,1,"FALSE"),IF(SUM(P189)&gt;0,1,"FALSE"),IF(SUM(Q189)&gt;0,1,"FALSE"),IF(SUM(R189)&gt;0,1,"FALSE"),IF(SUM(S189)&gt;0,1,"FALSE"),IF(SUM(T189)&gt;0,1,"FALSE"),IF(SUM(U189)&gt;0,1,"FALSE"),IF(SUM(V189)&gt;0,1,"FALSE"),IF(SUM(W189)&gt;0,1,"FALSE"),IF(SUM(X189)&gt;0,1,"FALSE"),IF(SUM(Y189)&gt;0,1,"FALSE"),IF(SUM(Z189)&gt;0,1,"FALSE"),IF(SUM(AA189)&gt;0,1,"FALSE"),IF(SUM(AB189)&gt;0,1,"FALSE"),IF(SUM(AC189)&gt;0,1,"FALSE"),IF(SUM(AD189)&gt;0,1,"FALSE"),IF(SUM(AE189)&gt;0,1,"FALSE"),IF(SUM(AF189)&gt;0,1,"FALSE"),IF(SUM(AG189)&gt;0,1,"FALSE"),IF(SUM(AH189)&gt;0,1,"FALSE"),IF(SUM(AI189)&gt;0,1,"FALSE"),IF(SUM(AJ189)&gt;0,1,"FALSE"))</f>
        <v/>
      </c>
      <c r="AN190" s="9" t="n"/>
      <c r="AO190" s="9">
        <f>MAX(AO189:AO189)</f>
        <v/>
      </c>
      <c r="AP190" s="9">
        <f>MAX(AP189:AP189)</f>
        <v/>
      </c>
      <c r="AQ190" s="9">
        <f>MAX(AQ189:AQ189)</f>
        <v/>
      </c>
      <c r="AR190" s="9">
        <f>MAX(AR189:AR189)</f>
        <v/>
      </c>
      <c r="AS190" s="9">
        <f>SUM(AS189:AS189)</f>
        <v/>
      </c>
      <c r="AT190" s="9">
        <f>SUM(AT189:AT189)</f>
        <v/>
      </c>
      <c r="AU190" s="9">
        <f>SUM(AU189:AU189)</f>
        <v/>
      </c>
      <c r="AV190" s="9">
        <f>SUM(AV189:AV189)</f>
        <v/>
      </c>
      <c r="AW190" s="9">
        <f>SUM(AW189:AW189)</f>
        <v/>
      </c>
    </row>
    <row r="191" ht="15.5" customHeight="1" s="1">
      <c r="A191" t="n">
        <v>185</v>
      </c>
      <c r="B191" t="inlineStr">
        <is>
          <t>Астапчик Евгений Леонидович</t>
        </is>
      </c>
      <c r="C191" t="inlineStr">
        <is>
          <t>Дирекция</t>
        </is>
      </c>
      <c r="D191" t="inlineStr">
        <is>
          <t>Директор</t>
        </is>
      </c>
      <c r="E191" t="inlineStr">
        <is>
          <t>Офис</t>
        </is>
      </c>
      <c r="F191" t="inlineStr">
        <is>
          <t>День</t>
        </is>
      </c>
      <c r="H191" t="n">
        <v>8</v>
      </c>
      <c r="I191" t="n">
        <v>8</v>
      </c>
      <c r="J191" t="inlineStr">
        <is>
          <t>В</t>
        </is>
      </c>
      <c r="K191" t="inlineStr">
        <is>
          <t>В</t>
        </is>
      </c>
      <c r="L191" t="n">
        <v>8</v>
      </c>
      <c r="M191" t="n">
        <v>8</v>
      </c>
      <c r="N191" t="n">
        <v>8</v>
      </c>
      <c r="O191" t="n">
        <v>8</v>
      </c>
      <c r="P191" t="n">
        <v>8</v>
      </c>
      <c r="Q191" t="inlineStr">
        <is>
          <t>В</t>
        </is>
      </c>
      <c r="R191" t="inlineStr">
        <is>
          <t>В</t>
        </is>
      </c>
      <c r="S191" s="11" t="inlineStr">
        <is>
          <t>О</t>
        </is>
      </c>
      <c r="T191" s="11" t="inlineStr">
        <is>
          <t>О</t>
        </is>
      </c>
      <c r="U191" s="11" t="inlineStr">
        <is>
          <t>О</t>
        </is>
      </c>
      <c r="V191" s="11" t="inlineStr">
        <is>
          <t>О</t>
        </is>
      </c>
      <c r="W191" s="11" t="inlineStr">
        <is>
          <t>О</t>
        </is>
      </c>
      <c r="X191" s="11" t="inlineStr">
        <is>
          <t>О</t>
        </is>
      </c>
      <c r="Y191" s="11" t="inlineStr">
        <is>
          <t>О</t>
        </is>
      </c>
      <c r="Z191" s="11" t="inlineStr">
        <is>
          <t>О</t>
        </is>
      </c>
      <c r="AA191" s="11" t="inlineStr">
        <is>
          <t>О</t>
        </is>
      </c>
      <c r="AB191" s="11" t="inlineStr">
        <is>
          <t>О</t>
        </is>
      </c>
      <c r="AC191" t="n">
        <v>7</v>
      </c>
      <c r="AD191" t="inlineStr">
        <is>
          <t>В</t>
        </is>
      </c>
      <c r="AE191" t="inlineStr">
        <is>
          <t>В</t>
        </is>
      </c>
      <c r="AF191" t="inlineStr">
        <is>
          <t>В</t>
        </is>
      </c>
      <c r="AG191" t="n">
        <v>8</v>
      </c>
      <c r="AH191" t="n">
        <v>8</v>
      </c>
      <c r="AI191" t="n">
        <v>8</v>
      </c>
      <c r="AJ191" t="n">
        <v>8</v>
      </c>
      <c r="AM191" s="9">
        <f>COUNT(H191:AL191)</f>
        <v/>
      </c>
      <c r="AO191" s="9">
        <f>COUNTIF(H191:AL191,"О")</f>
        <v/>
      </c>
      <c r="AP191" s="9">
        <f>COUNTIF(H191:AL191,"От")</f>
        <v/>
      </c>
      <c r="AQ191" s="9">
        <f>COUNTIF(H191:AL191,"Б")</f>
        <v/>
      </c>
      <c r="AR191" s="9">
        <f>COUNTIF(H191:AL191,"Н")</f>
        <v/>
      </c>
      <c r="AT191" s="9">
        <f>SUM(H191:AL191)</f>
        <v/>
      </c>
      <c r="AV191" s="9">
        <f>SUM(J191,K191,Q191,R191,X191,Y191,AD191,AE191,AF191)</f>
        <v/>
      </c>
    </row>
    <row r="192">
      <c r="A192" s="9" t="n">
        <v>186</v>
      </c>
      <c r="B192" s="9" t="inlineStr">
        <is>
          <t>Астапчик Евгений Леонидович</t>
        </is>
      </c>
      <c r="C192" s="9" t="inlineStr">
        <is>
          <t>Дирекция</t>
        </is>
      </c>
      <c r="D192" s="9" t="inlineStr">
        <is>
          <t>Директор</t>
        </is>
      </c>
      <c r="E192" s="9" t="inlineStr">
        <is>
          <t>ИТОГО:</t>
        </is>
      </c>
      <c r="F192" s="9" t="n"/>
      <c r="G192" s="9" t="n"/>
      <c r="H192" s="9" t="n">
        <v>8</v>
      </c>
      <c r="I192" s="9" t="n">
        <v>8</v>
      </c>
      <c r="J192" s="9" t="n">
        <v>0</v>
      </c>
      <c r="K192" s="9" t="n">
        <v>0</v>
      </c>
      <c r="L192" s="9" t="n">
        <v>8</v>
      </c>
      <c r="M192" s="9" t="n">
        <v>8</v>
      </c>
      <c r="N192" s="9" t="n">
        <v>8</v>
      </c>
      <c r="O192" s="9" t="n">
        <v>8</v>
      </c>
      <c r="P192" s="9" t="n">
        <v>8</v>
      </c>
      <c r="Q192" s="9" t="n">
        <v>0</v>
      </c>
      <c r="R192" s="9" t="n">
        <v>0</v>
      </c>
      <c r="S192" s="9" t="n">
        <v>0</v>
      </c>
      <c r="T192" s="9" t="n">
        <v>0</v>
      </c>
      <c r="U192" s="9" t="n">
        <v>0</v>
      </c>
      <c r="V192" s="9" t="n">
        <v>0</v>
      </c>
      <c r="W192" s="9" t="n">
        <v>0</v>
      </c>
      <c r="X192" s="9" t="n">
        <v>0</v>
      </c>
      <c r="Y192" s="9" t="n">
        <v>0</v>
      </c>
      <c r="Z192" s="9" t="n">
        <v>0</v>
      </c>
      <c r="AA192" s="9" t="n">
        <v>0</v>
      </c>
      <c r="AB192" s="9" t="n">
        <v>0</v>
      </c>
      <c r="AC192" s="9" t="n">
        <v>7</v>
      </c>
      <c r="AD192" s="9" t="n">
        <v>0</v>
      </c>
      <c r="AE192" s="9" t="n">
        <v>0</v>
      </c>
      <c r="AF192" s="9" t="n">
        <v>0</v>
      </c>
      <c r="AG192" s="9" t="n">
        <v>8</v>
      </c>
      <c r="AH192" s="9" t="n">
        <v>8</v>
      </c>
      <c r="AI192" s="9" t="n">
        <v>8</v>
      </c>
      <c r="AJ192" s="9" t="n">
        <v>8</v>
      </c>
      <c r="AK192" s="9" t="n"/>
      <c r="AL192" s="9" t="n"/>
      <c r="AM192" s="9">
        <f>COUNT(IF(SUM(H191)&gt;0,1,"FALSE"),IF(SUM(I191)&gt;0,1,"FALSE"),IF(SUM(J191)&gt;0,1,"FALSE"),IF(SUM(K191)&gt;0,1,"FALSE"),IF(SUM(L191)&gt;0,1,"FALSE"),IF(SUM(M191)&gt;0,1,"FALSE"),IF(SUM(N191)&gt;0,1,"FALSE"),IF(SUM(O191)&gt;0,1,"FALSE"),IF(SUM(P191)&gt;0,1,"FALSE"),IF(SUM(Q191)&gt;0,1,"FALSE"),IF(SUM(R191)&gt;0,1,"FALSE"),IF(SUM(S191)&gt;0,1,"FALSE"),IF(SUM(T191)&gt;0,1,"FALSE"),IF(SUM(U191)&gt;0,1,"FALSE"),IF(SUM(V191)&gt;0,1,"FALSE"),IF(SUM(W191)&gt;0,1,"FALSE"),IF(SUM(X191)&gt;0,1,"FALSE"),IF(SUM(Y191)&gt;0,1,"FALSE"),IF(SUM(Z191)&gt;0,1,"FALSE"),IF(SUM(AA191)&gt;0,1,"FALSE"),IF(SUM(AB191)&gt;0,1,"FALSE"),IF(SUM(AC191)&gt;0,1,"FALSE"),IF(SUM(AD191)&gt;0,1,"FALSE"),IF(SUM(AE191)&gt;0,1,"FALSE"),IF(SUM(AF191)&gt;0,1,"FALSE"),IF(SUM(AG191)&gt;0,1,"FALSE"),IF(SUM(AH191)&gt;0,1,"FALSE"),IF(SUM(AI191)&gt;0,1,"FALSE"),IF(SUM(AJ191)&gt;0,1,"FALSE"))</f>
        <v/>
      </c>
      <c r="AN192" s="9" t="n"/>
      <c r="AO192" s="9">
        <f>MAX(AO191:AO191)</f>
        <v/>
      </c>
      <c r="AP192" s="9">
        <f>MAX(AP191:AP191)</f>
        <v/>
      </c>
      <c r="AQ192" s="9">
        <f>MAX(AQ191:AQ191)</f>
        <v/>
      </c>
      <c r="AR192" s="9">
        <f>MAX(AR191:AR191)</f>
        <v/>
      </c>
      <c r="AS192" s="9">
        <f>SUM(AS191:AS191)</f>
        <v/>
      </c>
      <c r="AT192" s="9">
        <f>SUM(AT191:AT191)</f>
        <v/>
      </c>
      <c r="AU192" s="9">
        <f>SUM(AU191:AU191)</f>
        <v/>
      </c>
      <c r="AV192" s="9">
        <f>SUM(AV191:AV191)</f>
        <v/>
      </c>
      <c r="AW192" s="9">
        <f>SUM(AW191:AW191)</f>
        <v/>
      </c>
    </row>
    <row r="193">
      <c r="A193" t="n">
        <v>187</v>
      </c>
      <c r="B193" t="inlineStr">
        <is>
          <t>Белозерцев Владимир Владимирович</t>
        </is>
      </c>
      <c r="C193" t="inlineStr">
        <is>
          <t>Дирекция</t>
        </is>
      </c>
      <c r="D193" t="inlineStr">
        <is>
          <t>ИТ-директор</t>
        </is>
      </c>
      <c r="E193" t="inlineStr">
        <is>
          <t>Офис</t>
        </is>
      </c>
      <c r="F193" t="inlineStr">
        <is>
          <t>День</t>
        </is>
      </c>
      <c r="H193" t="n">
        <v>8</v>
      </c>
      <c r="I193" t="n">
        <v>8</v>
      </c>
      <c r="J193" t="inlineStr">
        <is>
          <t>В</t>
        </is>
      </c>
      <c r="K193" t="inlineStr">
        <is>
          <t>В</t>
        </is>
      </c>
      <c r="L193" t="n">
        <v>8</v>
      </c>
      <c r="M193" t="n">
        <v>8</v>
      </c>
      <c r="N193" t="n">
        <v>8</v>
      </c>
      <c r="O193" t="n">
        <v>8</v>
      </c>
      <c r="P193" t="n">
        <v>8</v>
      </c>
      <c r="Q193" t="inlineStr">
        <is>
          <t>В</t>
        </is>
      </c>
      <c r="R193" t="inlineStr">
        <is>
          <t>В</t>
        </is>
      </c>
      <c r="S193" t="n">
        <v>8</v>
      </c>
      <c r="T193" t="n">
        <v>8</v>
      </c>
      <c r="U193" t="n">
        <v>8</v>
      </c>
      <c r="V193" t="n">
        <v>8</v>
      </c>
      <c r="W193" t="n">
        <v>8</v>
      </c>
      <c r="X193" t="inlineStr">
        <is>
          <t>В</t>
        </is>
      </c>
      <c r="Y193" t="inlineStr">
        <is>
          <t>В</t>
        </is>
      </c>
      <c r="Z193" t="n">
        <v>8</v>
      </c>
      <c r="AA193" t="n">
        <v>8</v>
      </c>
      <c r="AB193" t="n">
        <v>8</v>
      </c>
      <c r="AC193" t="n">
        <v>7</v>
      </c>
      <c r="AD193" t="inlineStr">
        <is>
          <t>В</t>
        </is>
      </c>
      <c r="AE193" t="inlineStr">
        <is>
          <t>В</t>
        </is>
      </c>
      <c r="AF193" t="inlineStr">
        <is>
          <t>В</t>
        </is>
      </c>
      <c r="AG193" t="n">
        <v>8</v>
      </c>
      <c r="AH193" t="n">
        <v>8</v>
      </c>
      <c r="AI193" t="n">
        <v>8</v>
      </c>
      <c r="AJ193" t="n">
        <v>8</v>
      </c>
      <c r="AM193" s="9">
        <f>COUNT(H193:AL193)</f>
        <v/>
      </c>
      <c r="AO193" s="9">
        <f>COUNTIF(H193:AL193,"О")</f>
        <v/>
      </c>
      <c r="AP193" s="9">
        <f>COUNTIF(H193:AL193,"От")</f>
        <v/>
      </c>
      <c r="AQ193" s="9">
        <f>COUNTIF(H193:AL193,"Б")</f>
        <v/>
      </c>
      <c r="AR193" s="9">
        <f>COUNTIF(H193:AL193,"Н")</f>
        <v/>
      </c>
      <c r="AT193" s="9">
        <f>SUM(H193:AL193)</f>
        <v/>
      </c>
      <c r="AV193" s="9">
        <f>SUM(J193,K193,Q193,R193,X193,Y193,AD193,AE193,AF193)</f>
        <v/>
      </c>
    </row>
    <row r="194">
      <c r="A194" s="9" t="n">
        <v>188</v>
      </c>
      <c r="B194" s="9" t="inlineStr">
        <is>
          <t>Белозерцев Владимир Владимирович</t>
        </is>
      </c>
      <c r="C194" s="9" t="inlineStr">
        <is>
          <t>Дирекция</t>
        </is>
      </c>
      <c r="D194" s="9" t="inlineStr">
        <is>
          <t>ИТ-директор</t>
        </is>
      </c>
      <c r="E194" s="9" t="inlineStr">
        <is>
          <t>ИТОГО:</t>
        </is>
      </c>
      <c r="F194" s="9" t="n"/>
      <c r="G194" s="9" t="n"/>
      <c r="H194" s="9" t="n">
        <v>8</v>
      </c>
      <c r="I194" s="9" t="n">
        <v>8</v>
      </c>
      <c r="J194" s="9" t="n">
        <v>0</v>
      </c>
      <c r="K194" s="9" t="n">
        <v>0</v>
      </c>
      <c r="L194" s="9" t="n">
        <v>8</v>
      </c>
      <c r="M194" s="9" t="n">
        <v>8</v>
      </c>
      <c r="N194" s="9" t="n">
        <v>8</v>
      </c>
      <c r="O194" s="9" t="n">
        <v>8</v>
      </c>
      <c r="P194" s="9" t="n">
        <v>8</v>
      </c>
      <c r="Q194" s="9" t="n">
        <v>0</v>
      </c>
      <c r="R194" s="9" t="n">
        <v>0</v>
      </c>
      <c r="S194" s="9" t="n">
        <v>8</v>
      </c>
      <c r="T194" s="9" t="n">
        <v>8</v>
      </c>
      <c r="U194" s="9" t="n">
        <v>8</v>
      </c>
      <c r="V194" s="9" t="n">
        <v>8</v>
      </c>
      <c r="W194" s="9" t="n">
        <v>8</v>
      </c>
      <c r="X194" s="9" t="n">
        <v>0</v>
      </c>
      <c r="Y194" s="9" t="n">
        <v>0</v>
      </c>
      <c r="Z194" s="9" t="n">
        <v>8</v>
      </c>
      <c r="AA194" s="9" t="n">
        <v>8</v>
      </c>
      <c r="AB194" s="9" t="n">
        <v>8</v>
      </c>
      <c r="AC194" s="9" t="n">
        <v>7</v>
      </c>
      <c r="AD194" s="9" t="n">
        <v>0</v>
      </c>
      <c r="AE194" s="9" t="n">
        <v>0</v>
      </c>
      <c r="AF194" s="9" t="n">
        <v>0</v>
      </c>
      <c r="AG194" s="9" t="n">
        <v>8</v>
      </c>
      <c r="AH194" s="9" t="n">
        <v>8</v>
      </c>
      <c r="AI194" s="9" t="n">
        <v>8</v>
      </c>
      <c r="AJ194" s="9" t="n">
        <v>8</v>
      </c>
      <c r="AK194" s="9" t="n"/>
      <c r="AL194" s="9" t="n"/>
      <c r="AM194" s="9">
        <f>COUNT(IF(SUM(H193)&gt;0,1,"FALSE"),IF(SUM(I193)&gt;0,1,"FALSE"),IF(SUM(J193)&gt;0,1,"FALSE"),IF(SUM(K193)&gt;0,1,"FALSE"),IF(SUM(L193)&gt;0,1,"FALSE"),IF(SUM(M193)&gt;0,1,"FALSE"),IF(SUM(N193)&gt;0,1,"FALSE"),IF(SUM(O193)&gt;0,1,"FALSE"),IF(SUM(P193)&gt;0,1,"FALSE"),IF(SUM(Q193)&gt;0,1,"FALSE"),IF(SUM(R193)&gt;0,1,"FALSE"),IF(SUM(S193)&gt;0,1,"FALSE"),IF(SUM(T193)&gt;0,1,"FALSE"),IF(SUM(U193)&gt;0,1,"FALSE"),IF(SUM(V193)&gt;0,1,"FALSE"),IF(SUM(W193)&gt;0,1,"FALSE"),IF(SUM(X193)&gt;0,1,"FALSE"),IF(SUM(Y193)&gt;0,1,"FALSE"),IF(SUM(Z193)&gt;0,1,"FALSE"),IF(SUM(AA193)&gt;0,1,"FALSE"),IF(SUM(AB193)&gt;0,1,"FALSE"),IF(SUM(AC193)&gt;0,1,"FALSE"),IF(SUM(AD193)&gt;0,1,"FALSE"),IF(SUM(AE193)&gt;0,1,"FALSE"),IF(SUM(AF193)&gt;0,1,"FALSE"),IF(SUM(AG193)&gt;0,1,"FALSE"),IF(SUM(AH193)&gt;0,1,"FALSE"),IF(SUM(AI193)&gt;0,1,"FALSE"),IF(SUM(AJ193)&gt;0,1,"FALSE"))</f>
        <v/>
      </c>
      <c r="AN194" s="9" t="n"/>
      <c r="AO194" s="9">
        <f>MAX(AO193:AO193)</f>
        <v/>
      </c>
      <c r="AP194" s="9">
        <f>MAX(AP193:AP193)</f>
        <v/>
      </c>
      <c r="AQ194" s="9">
        <f>MAX(AQ193:AQ193)</f>
        <v/>
      </c>
      <c r="AR194" s="9">
        <f>MAX(AR193:AR193)</f>
        <v/>
      </c>
      <c r="AS194" s="9">
        <f>SUM(AS193:AS193)</f>
        <v/>
      </c>
      <c r="AT194" s="9">
        <f>SUM(AT193:AT193)</f>
        <v/>
      </c>
      <c r="AU194" s="9">
        <f>SUM(AU193:AU193)</f>
        <v/>
      </c>
      <c r="AV194" s="9">
        <f>SUM(AV193:AV193)</f>
        <v/>
      </c>
      <c r="AW194" s="9">
        <f>SUM(AW193:AW193)</f>
        <v/>
      </c>
    </row>
    <row r="195" ht="15.5" customHeight="1" s="1">
      <c r="A195" t="n">
        <v>189</v>
      </c>
      <c r="B195" t="inlineStr">
        <is>
          <t>Казаков Андрей Геннадьевич</t>
        </is>
      </c>
      <c r="C195" t="inlineStr">
        <is>
          <t>Дирекция</t>
        </is>
      </c>
      <c r="D195" t="inlineStr">
        <is>
          <t>Директор</t>
        </is>
      </c>
      <c r="E195" t="inlineStr">
        <is>
          <t>Офис</t>
        </is>
      </c>
      <c r="F195" t="inlineStr">
        <is>
          <t>День</t>
        </is>
      </c>
      <c r="H195" t="n">
        <v>8</v>
      </c>
      <c r="I195" t="n">
        <v>8</v>
      </c>
      <c r="J195" t="inlineStr">
        <is>
          <t>В</t>
        </is>
      </c>
      <c r="K195" t="inlineStr">
        <is>
          <t>В</t>
        </is>
      </c>
      <c r="L195" t="n">
        <v>8</v>
      </c>
      <c r="M195" t="n">
        <v>8</v>
      </c>
      <c r="N195" t="n">
        <v>8</v>
      </c>
      <c r="O195" t="n">
        <v>8</v>
      </c>
      <c r="P195" t="n">
        <v>8</v>
      </c>
      <c r="Q195" t="inlineStr">
        <is>
          <t>В</t>
        </is>
      </c>
      <c r="R195" t="inlineStr">
        <is>
          <t>В</t>
        </is>
      </c>
      <c r="S195" t="n">
        <v>8</v>
      </c>
      <c r="T195" t="n">
        <v>8</v>
      </c>
      <c r="U195" t="n">
        <v>8</v>
      </c>
      <c r="V195" t="n">
        <v>8</v>
      </c>
      <c r="W195" t="n">
        <v>8</v>
      </c>
      <c r="X195" t="inlineStr">
        <is>
          <t>В</t>
        </is>
      </c>
      <c r="Y195" t="inlineStr">
        <is>
          <t>В</t>
        </is>
      </c>
      <c r="Z195" t="n">
        <v>8</v>
      </c>
      <c r="AA195" t="n">
        <v>8</v>
      </c>
      <c r="AB195" t="n">
        <v>8</v>
      </c>
      <c r="AC195" t="n">
        <v>7</v>
      </c>
      <c r="AD195" t="inlineStr">
        <is>
          <t>В</t>
        </is>
      </c>
      <c r="AE195" t="inlineStr">
        <is>
          <t>В</t>
        </is>
      </c>
      <c r="AF195" t="inlineStr">
        <is>
          <t>В</t>
        </is>
      </c>
      <c r="AG195" s="11" t="inlineStr">
        <is>
          <t>О</t>
        </is>
      </c>
      <c r="AH195" s="11" t="inlineStr">
        <is>
          <t>О</t>
        </is>
      </c>
      <c r="AI195" s="11" t="inlineStr">
        <is>
          <t>О</t>
        </is>
      </c>
      <c r="AJ195" s="11" t="inlineStr">
        <is>
          <t>О</t>
        </is>
      </c>
      <c r="AM195" s="9">
        <f>COUNT(H195:AL195)</f>
        <v/>
      </c>
      <c r="AO195" s="9">
        <f>COUNTIF(H195:AL195,"О")</f>
        <v/>
      </c>
      <c r="AP195" s="9">
        <f>COUNTIF(H195:AL195,"От")</f>
        <v/>
      </c>
      <c r="AQ195" s="9">
        <f>COUNTIF(H195:AL195,"Б")</f>
        <v/>
      </c>
      <c r="AR195" s="9">
        <f>COUNTIF(H195:AL195,"Н")</f>
        <v/>
      </c>
      <c r="AT195" s="9">
        <f>SUM(H195:AL195)</f>
        <v/>
      </c>
      <c r="AV195" s="9">
        <f>SUM(J195,K195,Q195,R195,X195,Y195,AD195,AE195,AF195)</f>
        <v/>
      </c>
    </row>
    <row r="196">
      <c r="A196" s="9" t="n">
        <v>190</v>
      </c>
      <c r="B196" s="9" t="inlineStr">
        <is>
          <t>Казаков Андрей Геннадьевич</t>
        </is>
      </c>
      <c r="C196" s="9" t="inlineStr">
        <is>
          <t>Дирекция</t>
        </is>
      </c>
      <c r="D196" s="9" t="inlineStr">
        <is>
          <t>Директор</t>
        </is>
      </c>
      <c r="E196" s="9" t="inlineStr">
        <is>
          <t>ИТОГО:</t>
        </is>
      </c>
      <c r="F196" s="9" t="n"/>
      <c r="G196" s="9" t="n"/>
      <c r="H196" s="9" t="n">
        <v>8</v>
      </c>
      <c r="I196" s="9" t="n">
        <v>8</v>
      </c>
      <c r="J196" s="9" t="n">
        <v>0</v>
      </c>
      <c r="K196" s="9" t="n">
        <v>0</v>
      </c>
      <c r="L196" s="9" t="n">
        <v>8</v>
      </c>
      <c r="M196" s="9" t="n">
        <v>8</v>
      </c>
      <c r="N196" s="9" t="n">
        <v>8</v>
      </c>
      <c r="O196" s="9" t="n">
        <v>8</v>
      </c>
      <c r="P196" s="9" t="n">
        <v>8</v>
      </c>
      <c r="Q196" s="9" t="n">
        <v>0</v>
      </c>
      <c r="R196" s="9" t="n">
        <v>0</v>
      </c>
      <c r="S196" s="9" t="n">
        <v>8</v>
      </c>
      <c r="T196" s="9" t="n">
        <v>8</v>
      </c>
      <c r="U196" s="9" t="n">
        <v>8</v>
      </c>
      <c r="V196" s="9" t="n">
        <v>8</v>
      </c>
      <c r="W196" s="9" t="n">
        <v>8</v>
      </c>
      <c r="X196" s="9" t="n">
        <v>0</v>
      </c>
      <c r="Y196" s="9" t="n">
        <v>0</v>
      </c>
      <c r="Z196" s="9" t="n">
        <v>8</v>
      </c>
      <c r="AA196" s="9" t="n">
        <v>8</v>
      </c>
      <c r="AB196" s="9" t="n">
        <v>8</v>
      </c>
      <c r="AC196" s="9" t="n">
        <v>7</v>
      </c>
      <c r="AD196" s="9" t="n">
        <v>0</v>
      </c>
      <c r="AE196" s="9" t="n">
        <v>0</v>
      </c>
      <c r="AF196" s="9" t="n">
        <v>0</v>
      </c>
      <c r="AG196" s="9" t="n">
        <v>0</v>
      </c>
      <c r="AH196" s="9" t="n">
        <v>0</v>
      </c>
      <c r="AI196" s="9" t="n">
        <v>0</v>
      </c>
      <c r="AJ196" s="9" t="n">
        <v>0</v>
      </c>
      <c r="AK196" s="9" t="n"/>
      <c r="AL196" s="9" t="n"/>
      <c r="AM196" s="9">
        <f>COUNT(IF(SUM(H195)&gt;0,1,"FALSE"),IF(SUM(I195)&gt;0,1,"FALSE"),IF(SUM(J195)&gt;0,1,"FALSE"),IF(SUM(K195)&gt;0,1,"FALSE"),IF(SUM(L195)&gt;0,1,"FALSE"),IF(SUM(M195)&gt;0,1,"FALSE"),IF(SUM(N195)&gt;0,1,"FALSE"),IF(SUM(O195)&gt;0,1,"FALSE"),IF(SUM(P195)&gt;0,1,"FALSE"),IF(SUM(Q195)&gt;0,1,"FALSE"),IF(SUM(R195)&gt;0,1,"FALSE"),IF(SUM(S195)&gt;0,1,"FALSE"),IF(SUM(T195)&gt;0,1,"FALSE"),IF(SUM(U195)&gt;0,1,"FALSE"),IF(SUM(V195)&gt;0,1,"FALSE"),IF(SUM(W195)&gt;0,1,"FALSE"),IF(SUM(X195)&gt;0,1,"FALSE"),IF(SUM(Y195)&gt;0,1,"FALSE"),IF(SUM(Z195)&gt;0,1,"FALSE"),IF(SUM(AA195)&gt;0,1,"FALSE"),IF(SUM(AB195)&gt;0,1,"FALSE"),IF(SUM(AC195)&gt;0,1,"FALSE"),IF(SUM(AD195)&gt;0,1,"FALSE"),IF(SUM(AE195)&gt;0,1,"FALSE"),IF(SUM(AF195)&gt;0,1,"FALSE"),IF(SUM(AG195)&gt;0,1,"FALSE"),IF(SUM(AH195)&gt;0,1,"FALSE"),IF(SUM(AI195)&gt;0,1,"FALSE"),IF(SUM(AJ195)&gt;0,1,"FALSE"))</f>
        <v/>
      </c>
      <c r="AN196" s="9" t="n"/>
      <c r="AO196" s="9">
        <f>MAX(AO195:AO195)</f>
        <v/>
      </c>
      <c r="AP196" s="9">
        <f>MAX(AP195:AP195)</f>
        <v/>
      </c>
      <c r="AQ196" s="9">
        <f>MAX(AQ195:AQ195)</f>
        <v/>
      </c>
      <c r="AR196" s="9">
        <f>MAX(AR195:AR195)</f>
        <v/>
      </c>
      <c r="AS196" s="9">
        <f>SUM(AS195:AS195)</f>
        <v/>
      </c>
      <c r="AT196" s="9">
        <f>SUM(AT195:AT195)</f>
        <v/>
      </c>
      <c r="AU196" s="9">
        <f>SUM(AU195:AU195)</f>
        <v/>
      </c>
      <c r="AV196" s="9">
        <f>SUM(AV195:AV195)</f>
        <v/>
      </c>
      <c r="AW196" s="9">
        <f>SUM(AW195:AW195)</f>
        <v/>
      </c>
    </row>
    <row r="197">
      <c r="A197" t="n">
        <v>191</v>
      </c>
      <c r="B197" t="inlineStr">
        <is>
          <t>Кобыляк Владимир Сергеевич</t>
        </is>
      </c>
      <c r="C197" t="inlineStr">
        <is>
          <t>Дирекция</t>
        </is>
      </c>
      <c r="D197" t="inlineStr">
        <is>
          <t>Заместитель директора по производству</t>
        </is>
      </c>
      <c r="E197" t="inlineStr">
        <is>
          <t>Офис</t>
        </is>
      </c>
      <c r="F197" t="inlineStr">
        <is>
          <t>День</t>
        </is>
      </c>
      <c r="H197" t="n">
        <v>8</v>
      </c>
      <c r="I197" t="n">
        <v>8</v>
      </c>
      <c r="J197" t="inlineStr">
        <is>
          <t>В</t>
        </is>
      </c>
      <c r="K197" t="inlineStr">
        <is>
          <t>В</t>
        </is>
      </c>
      <c r="L197" t="n">
        <v>8</v>
      </c>
      <c r="M197" t="n">
        <v>8</v>
      </c>
      <c r="N197" t="n">
        <v>8</v>
      </c>
      <c r="O197" t="n">
        <v>8</v>
      </c>
      <c r="P197" t="n">
        <v>8</v>
      </c>
      <c r="Q197" t="inlineStr">
        <is>
          <t>В</t>
        </is>
      </c>
      <c r="R197" t="inlineStr">
        <is>
          <t>В</t>
        </is>
      </c>
      <c r="S197" t="n">
        <v>8</v>
      </c>
      <c r="T197" t="n">
        <v>8</v>
      </c>
      <c r="U197" t="n">
        <v>8</v>
      </c>
      <c r="V197" t="n">
        <v>8</v>
      </c>
      <c r="W197" t="n">
        <v>8</v>
      </c>
      <c r="X197" t="inlineStr">
        <is>
          <t>В</t>
        </is>
      </c>
      <c r="Y197" t="inlineStr">
        <is>
          <t>В</t>
        </is>
      </c>
      <c r="Z197" t="n">
        <v>8</v>
      </c>
      <c r="AA197" t="n">
        <v>8</v>
      </c>
      <c r="AB197" t="n">
        <v>8</v>
      </c>
      <c r="AC197" t="n">
        <v>7</v>
      </c>
      <c r="AD197" t="inlineStr">
        <is>
          <t>В</t>
        </is>
      </c>
      <c r="AE197" t="inlineStr">
        <is>
          <t>В</t>
        </is>
      </c>
      <c r="AF197" t="inlineStr">
        <is>
          <t>В</t>
        </is>
      </c>
      <c r="AG197" t="n">
        <v>8</v>
      </c>
      <c r="AH197" t="n">
        <v>8</v>
      </c>
      <c r="AI197" t="n">
        <v>8</v>
      </c>
      <c r="AJ197" t="n">
        <v>8</v>
      </c>
      <c r="AM197" s="9">
        <f>COUNT(H197:AL197)</f>
        <v/>
      </c>
      <c r="AO197" s="9">
        <f>COUNTIF(H197:AL197,"О")</f>
        <v/>
      </c>
      <c r="AP197" s="9">
        <f>COUNTIF(H197:AL197,"От")</f>
        <v/>
      </c>
      <c r="AQ197" s="9">
        <f>COUNTIF(H197:AL197,"Б")</f>
        <v/>
      </c>
      <c r="AR197" s="9">
        <f>COUNTIF(H197:AL197,"Н")</f>
        <v/>
      </c>
      <c r="AT197" s="9">
        <f>SUM(H197:AL197)</f>
        <v/>
      </c>
      <c r="AV197" s="9">
        <f>SUM(J197,K197,Q197,R197,X197,Y197,AD197,AE197,AF197)</f>
        <v/>
      </c>
    </row>
    <row r="198">
      <c r="A198" s="9" t="n">
        <v>192</v>
      </c>
      <c r="B198" s="9" t="inlineStr">
        <is>
          <t>Кобыляк Владимир Сергеевич</t>
        </is>
      </c>
      <c r="C198" s="9" t="inlineStr">
        <is>
          <t>Дирекция</t>
        </is>
      </c>
      <c r="D198" s="9" t="inlineStr">
        <is>
          <t>Заместитель директора по производству</t>
        </is>
      </c>
      <c r="E198" s="9" t="inlineStr">
        <is>
          <t>ИТОГО:</t>
        </is>
      </c>
      <c r="F198" s="9" t="n"/>
      <c r="G198" s="9" t="n"/>
      <c r="H198" s="9" t="n">
        <v>8</v>
      </c>
      <c r="I198" s="9" t="n">
        <v>8</v>
      </c>
      <c r="J198" s="9" t="n">
        <v>0</v>
      </c>
      <c r="K198" s="9" t="n">
        <v>0</v>
      </c>
      <c r="L198" s="9" t="n">
        <v>8</v>
      </c>
      <c r="M198" s="9" t="n">
        <v>8</v>
      </c>
      <c r="N198" s="9" t="n">
        <v>8</v>
      </c>
      <c r="O198" s="9" t="n">
        <v>8</v>
      </c>
      <c r="P198" s="9" t="n">
        <v>8</v>
      </c>
      <c r="Q198" s="9" t="n">
        <v>0</v>
      </c>
      <c r="R198" s="9" t="n">
        <v>0</v>
      </c>
      <c r="S198" s="9" t="n">
        <v>8</v>
      </c>
      <c r="T198" s="9" t="n">
        <v>8</v>
      </c>
      <c r="U198" s="9" t="n">
        <v>8</v>
      </c>
      <c r="V198" s="9" t="n">
        <v>8</v>
      </c>
      <c r="W198" s="9" t="n">
        <v>8</v>
      </c>
      <c r="X198" s="9" t="n">
        <v>0</v>
      </c>
      <c r="Y198" s="9" t="n">
        <v>0</v>
      </c>
      <c r="Z198" s="9" t="n">
        <v>8</v>
      </c>
      <c r="AA198" s="9" t="n">
        <v>8</v>
      </c>
      <c r="AB198" s="9" t="n">
        <v>8</v>
      </c>
      <c r="AC198" s="9" t="n">
        <v>7</v>
      </c>
      <c r="AD198" s="9" t="n">
        <v>0</v>
      </c>
      <c r="AE198" s="9" t="n">
        <v>0</v>
      </c>
      <c r="AF198" s="9" t="n">
        <v>0</v>
      </c>
      <c r="AG198" s="9" t="n">
        <v>8</v>
      </c>
      <c r="AH198" s="9" t="n">
        <v>8</v>
      </c>
      <c r="AI198" s="9" t="n">
        <v>8</v>
      </c>
      <c r="AJ198" s="9" t="n">
        <v>8</v>
      </c>
      <c r="AK198" s="9" t="n"/>
      <c r="AL198" s="9" t="n"/>
      <c r="AM198" s="9">
        <f>COUNT(IF(SUM(H197)&gt;0,1,"FALSE"),IF(SUM(I197)&gt;0,1,"FALSE"),IF(SUM(J197)&gt;0,1,"FALSE"),IF(SUM(K197)&gt;0,1,"FALSE"),IF(SUM(L197)&gt;0,1,"FALSE"),IF(SUM(M197)&gt;0,1,"FALSE"),IF(SUM(N197)&gt;0,1,"FALSE"),IF(SUM(O197)&gt;0,1,"FALSE"),IF(SUM(P197)&gt;0,1,"FALSE"),IF(SUM(Q197)&gt;0,1,"FALSE"),IF(SUM(R197)&gt;0,1,"FALSE"),IF(SUM(S197)&gt;0,1,"FALSE"),IF(SUM(T197)&gt;0,1,"FALSE"),IF(SUM(U197)&gt;0,1,"FALSE"),IF(SUM(V197)&gt;0,1,"FALSE"),IF(SUM(W197)&gt;0,1,"FALSE"),IF(SUM(X197)&gt;0,1,"FALSE"),IF(SUM(Y197)&gt;0,1,"FALSE"),IF(SUM(Z197)&gt;0,1,"FALSE"),IF(SUM(AA197)&gt;0,1,"FALSE"),IF(SUM(AB197)&gt;0,1,"FALSE"),IF(SUM(AC197)&gt;0,1,"FALSE"),IF(SUM(AD197)&gt;0,1,"FALSE"),IF(SUM(AE197)&gt;0,1,"FALSE"),IF(SUM(AF197)&gt;0,1,"FALSE"),IF(SUM(AG197)&gt;0,1,"FALSE"),IF(SUM(AH197)&gt;0,1,"FALSE"),IF(SUM(AI197)&gt;0,1,"FALSE"),IF(SUM(AJ197)&gt;0,1,"FALSE"))</f>
        <v/>
      </c>
      <c r="AN198" s="9" t="n"/>
      <c r="AO198" s="9">
        <f>MAX(AO197:AO197)</f>
        <v/>
      </c>
      <c r="AP198" s="9">
        <f>MAX(AP197:AP197)</f>
        <v/>
      </c>
      <c r="AQ198" s="9">
        <f>MAX(AQ197:AQ197)</f>
        <v/>
      </c>
      <c r="AR198" s="9">
        <f>MAX(AR197:AR197)</f>
        <v/>
      </c>
      <c r="AS198" s="9">
        <f>SUM(AS197:AS197)</f>
        <v/>
      </c>
      <c r="AT198" s="9">
        <f>SUM(AT197:AT197)</f>
        <v/>
      </c>
      <c r="AU198" s="9">
        <f>SUM(AU197:AU197)</f>
        <v/>
      </c>
      <c r="AV198" s="9">
        <f>SUM(AV197:AV197)</f>
        <v/>
      </c>
      <c r="AW198" s="9">
        <f>SUM(AW197:AW197)</f>
        <v/>
      </c>
    </row>
    <row r="199">
      <c r="A199" t="n">
        <v>193</v>
      </c>
      <c r="B199" t="inlineStr">
        <is>
          <t>Павленко Александр Михайлович</t>
        </is>
      </c>
      <c r="C199" t="inlineStr">
        <is>
          <t>Дирекция</t>
        </is>
      </c>
      <c r="D199" t="inlineStr">
        <is>
          <t>Заместитель директора по фотовидеофиксации</t>
        </is>
      </c>
      <c r="E199" t="inlineStr">
        <is>
          <t>Общехозяйственный</t>
        </is>
      </c>
      <c r="F199" t="inlineStr">
        <is>
          <t>День</t>
        </is>
      </c>
      <c r="H199" t="n">
        <v>8</v>
      </c>
      <c r="I199" t="n">
        <v>8</v>
      </c>
      <c r="J199" t="inlineStr">
        <is>
          <t>В</t>
        </is>
      </c>
      <c r="K199" t="inlineStr">
        <is>
          <t>В</t>
        </is>
      </c>
      <c r="L199" t="n">
        <v>8</v>
      </c>
      <c r="M199" t="n">
        <v>8</v>
      </c>
      <c r="N199" t="n">
        <v>8</v>
      </c>
      <c r="O199" t="n">
        <v>8</v>
      </c>
      <c r="P199" t="n">
        <v>8</v>
      </c>
      <c r="Q199" t="inlineStr">
        <is>
          <t>В</t>
        </is>
      </c>
      <c r="R199" t="inlineStr">
        <is>
          <t>В</t>
        </is>
      </c>
      <c r="S199" t="n">
        <v>8</v>
      </c>
      <c r="T199" t="n">
        <v>8</v>
      </c>
      <c r="U199" t="n">
        <v>8</v>
      </c>
      <c r="V199" t="n">
        <v>8</v>
      </c>
      <c r="W199" t="n">
        <v>8</v>
      </c>
      <c r="X199" t="inlineStr">
        <is>
          <t>В</t>
        </is>
      </c>
      <c r="Y199" t="inlineStr">
        <is>
          <t>В</t>
        </is>
      </c>
      <c r="Z199" t="n">
        <v>8</v>
      </c>
      <c r="AA199" t="n">
        <v>8</v>
      </c>
      <c r="AB199" t="n">
        <v>8</v>
      </c>
      <c r="AC199" t="n">
        <v>7</v>
      </c>
      <c r="AD199" t="inlineStr">
        <is>
          <t>В</t>
        </is>
      </c>
      <c r="AE199" t="inlineStr">
        <is>
          <t>В</t>
        </is>
      </c>
      <c r="AF199" t="inlineStr">
        <is>
          <t>В</t>
        </is>
      </c>
      <c r="AG199" t="n">
        <v>8</v>
      </c>
      <c r="AH199" t="n">
        <v>8</v>
      </c>
      <c r="AI199" t="n">
        <v>8</v>
      </c>
      <c r="AJ199" t="n">
        <v>8</v>
      </c>
      <c r="AM199" s="9">
        <f>COUNT(H199:AL199)</f>
        <v/>
      </c>
      <c r="AO199" s="9">
        <f>COUNTIF(H199:AL199,"О")</f>
        <v/>
      </c>
      <c r="AP199" s="9">
        <f>COUNTIF(H199:AL199,"От")</f>
        <v/>
      </c>
      <c r="AQ199" s="9">
        <f>COUNTIF(H199:AL199,"Б")</f>
        <v/>
      </c>
      <c r="AR199" s="9">
        <f>COUNTIF(H199:AL199,"Н")</f>
        <v/>
      </c>
      <c r="AT199" s="9">
        <f>SUM(H199:AL199)</f>
        <v/>
      </c>
      <c r="AV199" s="9">
        <f>SUM(J199,K199,Q199,R199,X199,Y199,AD199,AE199,AF199)</f>
        <v/>
      </c>
    </row>
    <row r="200">
      <c r="A200" t="n">
        <v>194</v>
      </c>
      <c r="B200" t="inlineStr">
        <is>
          <t>Павленко Александр Михайлович</t>
        </is>
      </c>
      <c r="C200" t="inlineStr">
        <is>
          <t>Дирекция</t>
        </is>
      </c>
      <c r="D200" t="inlineStr">
        <is>
          <t>Заместитель директора по фотовидеофиксации</t>
        </is>
      </c>
      <c r="E200" t="inlineStr">
        <is>
          <t>Контракт № 539 - Государственное краевое учреждение Центр безопасности дорожного движения Пермского края</t>
        </is>
      </c>
      <c r="F200" t="inlineStr">
        <is>
          <t>День</t>
        </is>
      </c>
      <c r="AM200" s="9">
        <f>COUNT(H200:AL200)</f>
        <v/>
      </c>
      <c r="AT200" s="9">
        <f>SUM(H200:AL200)</f>
        <v/>
      </c>
      <c r="AV200" s="9">
        <f>SUM(J200,K200,Q200,R200,X200,Y200,AD200,AE200,AF200)</f>
        <v/>
      </c>
    </row>
    <row r="201">
      <c r="A201" t="n">
        <v>195</v>
      </c>
      <c r="B201" t="inlineStr">
        <is>
          <t>Павленко Александр Михайлович</t>
        </is>
      </c>
      <c r="C201" t="inlineStr">
        <is>
          <t>Дирекция</t>
        </is>
      </c>
      <c r="D201" t="inlineStr">
        <is>
          <t>Заместитель директора по фотовидеофиксации</t>
        </is>
      </c>
      <c r="E201" t="inlineStr">
        <is>
          <t>Контракт № 478 - НОВАПОРТ Трейдинг ООО</t>
        </is>
      </c>
      <c r="F201" t="inlineStr">
        <is>
          <t>День</t>
        </is>
      </c>
      <c r="AM201" s="9">
        <f>COUNT(H201:AL201)</f>
        <v/>
      </c>
      <c r="AT201" s="9">
        <f>SUM(H201:AL201)</f>
        <v/>
      </c>
      <c r="AV201" s="9">
        <f>SUM(J201,K201,Q201,R201,X201,Y201,AD201,AE201,AF201)</f>
        <v/>
      </c>
    </row>
    <row r="202">
      <c r="A202" t="n">
        <v>196</v>
      </c>
      <c r="B202" t="inlineStr">
        <is>
          <t>Павленко Александр Михайлович</t>
        </is>
      </c>
      <c r="C202" t="inlineStr">
        <is>
          <t>Дирекция</t>
        </is>
      </c>
      <c r="D202" t="inlineStr">
        <is>
          <t>Заместитель директора по фотовидеофиксации</t>
        </is>
      </c>
      <c r="E202" t="inlineStr">
        <is>
          <t>Контракт № 494 - КГКУ «Алтайавтодор»</t>
        </is>
      </c>
      <c r="F202" t="inlineStr">
        <is>
          <t>День</t>
        </is>
      </c>
      <c r="AM202" s="9">
        <f>COUNT(H202:AL202)</f>
        <v/>
      </c>
      <c r="AT202" s="9">
        <f>SUM(H202:AL202)</f>
        <v/>
      </c>
      <c r="AV202" s="9">
        <f>SUM(J202,K202,Q202,R202,X202,Y202,AD202,AE202,AF202)</f>
        <v/>
      </c>
    </row>
    <row r="203">
      <c r="A203" s="9" t="n">
        <v>197</v>
      </c>
      <c r="B203" s="9" t="inlineStr">
        <is>
          <t>Павленко Александр Михайлович</t>
        </is>
      </c>
      <c r="C203" s="9" t="inlineStr">
        <is>
          <t>Дирекция</t>
        </is>
      </c>
      <c r="D203" s="9" t="inlineStr">
        <is>
          <t>Заместитель директора по фотовидеофиксации</t>
        </is>
      </c>
      <c r="E203" s="9" t="inlineStr">
        <is>
          <t>ИТОГО:</t>
        </is>
      </c>
      <c r="F203" s="9" t="n"/>
      <c r="G203" s="9" t="n"/>
      <c r="H203" s="9" t="n">
        <v>8</v>
      </c>
      <c r="I203" s="9" t="n">
        <v>8</v>
      </c>
      <c r="J203" s="9" t="n">
        <v>0</v>
      </c>
      <c r="K203" s="9" t="n">
        <v>0</v>
      </c>
      <c r="L203" s="9" t="n">
        <v>8</v>
      </c>
      <c r="M203" s="9" t="n">
        <v>8</v>
      </c>
      <c r="N203" s="9" t="n">
        <v>8</v>
      </c>
      <c r="O203" s="9" t="n">
        <v>8</v>
      </c>
      <c r="P203" s="9" t="n">
        <v>8</v>
      </c>
      <c r="Q203" s="9" t="n">
        <v>0</v>
      </c>
      <c r="R203" s="9" t="n">
        <v>0</v>
      </c>
      <c r="S203" s="9" t="n">
        <v>8</v>
      </c>
      <c r="T203" s="9" t="n">
        <v>8</v>
      </c>
      <c r="U203" s="9" t="n">
        <v>8</v>
      </c>
      <c r="V203" s="9" t="n">
        <v>8</v>
      </c>
      <c r="W203" s="9" t="n">
        <v>8</v>
      </c>
      <c r="X203" s="9" t="n">
        <v>0</v>
      </c>
      <c r="Y203" s="9" t="n">
        <v>0</v>
      </c>
      <c r="Z203" s="9" t="n">
        <v>8</v>
      </c>
      <c r="AA203" s="9" t="n">
        <v>8</v>
      </c>
      <c r="AB203" s="9" t="n">
        <v>8</v>
      </c>
      <c r="AC203" s="9" t="n">
        <v>7</v>
      </c>
      <c r="AD203" s="9" t="n">
        <v>0</v>
      </c>
      <c r="AE203" s="9" t="n">
        <v>0</v>
      </c>
      <c r="AF203" s="9" t="n">
        <v>0</v>
      </c>
      <c r="AG203" s="9" t="n">
        <v>8</v>
      </c>
      <c r="AH203" s="9" t="n">
        <v>8</v>
      </c>
      <c r="AI203" s="9" t="n">
        <v>8</v>
      </c>
      <c r="AJ203" s="9" t="n">
        <v>8</v>
      </c>
      <c r="AK203" s="9" t="n"/>
      <c r="AL203" s="9" t="n"/>
      <c r="AM203" s="9">
        <f>COUNT(IF(SUM(H200,H199,H201,H202)&gt;0,1,"FALSE"),IF(SUM(I201,I199,I200,I202)&gt;0,1,"FALSE"),IF(SUM(J201,J200,J202,J199)&gt;0,1,"FALSE"),IF(SUM(K201,K202,K199,K200)&gt;0,1,"FALSE"),IF(SUM(L201,L200,L199,L202)&gt;0,1,"FALSE"),IF(SUM(M199,M200,M201,M202)&gt;0,1,"FALSE"),IF(SUM(N200,N199,N202,N201)&gt;0,1,"FALSE"),IF(SUM(O199,O201,O202)&gt;0,1,"FALSE"),IF(SUM(P201,P199,P202)&gt;0,1,"FALSE"),IF(SUM(Q199,Q201,Q202)&gt;0,1,"FALSE"),IF(SUM(R202,R199,R201)&gt;0,1,"FALSE"),IF(SUM(S199,S202,S201)&gt;0,1,"FALSE"),IF(SUM(T201,T199,T202)&gt;0,1,"FALSE"),IF(SUM(U199,U201,U202)&gt;0,1,"FALSE"),IF(SUM(V199,V202,V201)&gt;0,1,"FALSE"),IF(SUM(W201,W202,W199)&gt;0,1,"FALSE"),IF(SUM(X202,X201,X199)&gt;0,1,"FALSE"),IF(SUM(Y202,Y201,Y199)&gt;0,1,"FALSE"),IF(SUM(Z202,Z201,Z199)&gt;0,1,"FALSE"),IF(SUM(AA202,AA199,AA201)&gt;0,1,"FALSE"),IF(SUM(AB199,AB202,AB201)&gt;0,1,"FALSE"),IF(SUM(AC201,AC202,AC199)&gt;0,1,"FALSE"),IF(SUM(AD201,AD202,AD199)&gt;0,1,"FALSE"),IF(SUM(AE199,AE201,AE202)&gt;0,1,"FALSE"),IF(SUM(AF202,AF199,AF201)&gt;0,1,"FALSE"),IF(SUM(AG201,AG202,AG199)&gt;0,1,"FALSE"),IF(SUM(AH202,AH199,AH201)&gt;0,1,"FALSE"),IF(SUM(AI202,AI201,AI199)&gt;0,1,"FALSE"),IF(SUM(AJ202,AJ201,AJ199)&gt;0,1,"FALSE"))</f>
        <v/>
      </c>
      <c r="AN203" s="9" t="n"/>
      <c r="AO203" s="9">
        <f>MAX(AO199:AO202)</f>
        <v/>
      </c>
      <c r="AP203" s="9">
        <f>MAX(AP199:AP202)</f>
        <v/>
      </c>
      <c r="AQ203" s="9">
        <f>MAX(AQ199:AQ202)</f>
        <v/>
      </c>
      <c r="AR203" s="9">
        <f>MAX(AR199:AR202)</f>
        <v/>
      </c>
      <c r="AS203" s="9">
        <f>SUM(AS199:AS202)</f>
        <v/>
      </c>
      <c r="AT203" s="9">
        <f>SUM(AT199:AT202)</f>
        <v/>
      </c>
      <c r="AU203" s="9">
        <f>SUM(AU199:AU202)</f>
        <v/>
      </c>
      <c r="AV203" s="9">
        <f>SUM(AV199:AV202)</f>
        <v/>
      </c>
      <c r="AW203" s="9">
        <f>SUM(AW199:AW202)</f>
        <v/>
      </c>
    </row>
    <row r="204">
      <c r="A204" t="n">
        <v>198</v>
      </c>
      <c r="B204" t="inlineStr">
        <is>
          <t>Сидоренко Олег Анатольевич</t>
        </is>
      </c>
      <c r="C204" t="inlineStr">
        <is>
          <t>Дирекция</t>
        </is>
      </c>
      <c r="D204" t="inlineStr">
        <is>
          <t>Директор</t>
        </is>
      </c>
      <c r="E204" t="inlineStr">
        <is>
          <t>Офис</t>
        </is>
      </c>
      <c r="F204" t="inlineStr">
        <is>
          <t>День</t>
        </is>
      </c>
      <c r="H204" t="n">
        <v>8</v>
      </c>
      <c r="I204" t="n">
        <v>8</v>
      </c>
      <c r="J204" t="inlineStr">
        <is>
          <t>В</t>
        </is>
      </c>
      <c r="K204" t="inlineStr">
        <is>
          <t>В</t>
        </is>
      </c>
      <c r="L204" t="n">
        <v>8</v>
      </c>
      <c r="M204" t="n">
        <v>8</v>
      </c>
      <c r="N204" t="n">
        <v>8</v>
      </c>
      <c r="O204" t="n">
        <v>8</v>
      </c>
      <c r="P204" t="n">
        <v>8</v>
      </c>
      <c r="Q204" t="inlineStr">
        <is>
          <t>В</t>
        </is>
      </c>
      <c r="R204" t="inlineStr">
        <is>
          <t>В</t>
        </is>
      </c>
      <c r="S204" t="n">
        <v>8</v>
      </c>
      <c r="T204" t="n">
        <v>8</v>
      </c>
      <c r="U204" t="n">
        <v>8</v>
      </c>
      <c r="V204" t="n">
        <v>8</v>
      </c>
      <c r="W204" t="n">
        <v>8</v>
      </c>
      <c r="X204" t="inlineStr">
        <is>
          <t>В</t>
        </is>
      </c>
      <c r="Y204" t="inlineStr">
        <is>
          <t>В</t>
        </is>
      </c>
      <c r="Z204" t="n">
        <v>8</v>
      </c>
      <c r="AA204" t="n">
        <v>8</v>
      </c>
      <c r="AB204" t="n">
        <v>8</v>
      </c>
      <c r="AC204" t="n">
        <v>7</v>
      </c>
      <c r="AD204" t="inlineStr">
        <is>
          <t>В</t>
        </is>
      </c>
      <c r="AE204" t="inlineStr">
        <is>
          <t>В</t>
        </is>
      </c>
      <c r="AF204" t="inlineStr">
        <is>
          <t>В</t>
        </is>
      </c>
      <c r="AG204" t="n">
        <v>8</v>
      </c>
      <c r="AH204" t="n">
        <v>8</v>
      </c>
      <c r="AI204" t="n">
        <v>8</v>
      </c>
      <c r="AJ204" t="n">
        <v>8</v>
      </c>
      <c r="AM204" s="9">
        <f>COUNT(H204:AL204)</f>
        <v/>
      </c>
      <c r="AO204" s="9">
        <f>COUNTIF(H204:AL204,"О")</f>
        <v/>
      </c>
      <c r="AP204" s="9">
        <f>COUNTIF(H204:AL204,"От")</f>
        <v/>
      </c>
      <c r="AQ204" s="9">
        <f>COUNTIF(H204:AL204,"Б")</f>
        <v/>
      </c>
      <c r="AR204" s="9">
        <f>COUNTIF(H204:AL204,"Н")</f>
        <v/>
      </c>
      <c r="AT204" s="9">
        <f>SUM(H204:AL204)</f>
        <v/>
      </c>
      <c r="AV204" s="9">
        <f>SUM(J204,K204,Q204,R204,X204,Y204,AD204,AE204,AF204)</f>
        <v/>
      </c>
    </row>
    <row r="205">
      <c r="A205" s="9" t="n">
        <v>199</v>
      </c>
      <c r="B205" s="9" t="inlineStr">
        <is>
          <t>Сидоренко Олег Анатольевич</t>
        </is>
      </c>
      <c r="C205" s="9" t="inlineStr">
        <is>
          <t>Дирекция</t>
        </is>
      </c>
      <c r="D205" s="9" t="inlineStr">
        <is>
          <t>Директор</t>
        </is>
      </c>
      <c r="E205" s="9" t="inlineStr">
        <is>
          <t>ИТОГО:</t>
        </is>
      </c>
      <c r="F205" s="9" t="n"/>
      <c r="G205" s="9" t="n"/>
      <c r="H205" s="9" t="n">
        <v>8</v>
      </c>
      <c r="I205" s="9" t="n">
        <v>8</v>
      </c>
      <c r="J205" s="9" t="n">
        <v>0</v>
      </c>
      <c r="K205" s="9" t="n">
        <v>0</v>
      </c>
      <c r="L205" s="9" t="n">
        <v>8</v>
      </c>
      <c r="M205" s="9" t="n">
        <v>8</v>
      </c>
      <c r="N205" s="9" t="n">
        <v>8</v>
      </c>
      <c r="O205" s="9" t="n">
        <v>8</v>
      </c>
      <c r="P205" s="9" t="n">
        <v>8</v>
      </c>
      <c r="Q205" s="9" t="n">
        <v>0</v>
      </c>
      <c r="R205" s="9" t="n">
        <v>0</v>
      </c>
      <c r="S205" s="9" t="n">
        <v>8</v>
      </c>
      <c r="T205" s="9" t="n">
        <v>8</v>
      </c>
      <c r="U205" s="9" t="n">
        <v>8</v>
      </c>
      <c r="V205" s="9" t="n">
        <v>8</v>
      </c>
      <c r="W205" s="9" t="n">
        <v>8</v>
      </c>
      <c r="X205" s="9" t="n">
        <v>0</v>
      </c>
      <c r="Y205" s="9" t="n">
        <v>0</v>
      </c>
      <c r="Z205" s="9" t="n">
        <v>8</v>
      </c>
      <c r="AA205" s="9" t="n">
        <v>8</v>
      </c>
      <c r="AB205" s="9" t="n">
        <v>8</v>
      </c>
      <c r="AC205" s="9" t="n">
        <v>7</v>
      </c>
      <c r="AD205" s="9" t="n">
        <v>0</v>
      </c>
      <c r="AE205" s="9" t="n">
        <v>0</v>
      </c>
      <c r="AF205" s="9" t="n">
        <v>0</v>
      </c>
      <c r="AG205" s="9" t="n">
        <v>8</v>
      </c>
      <c r="AH205" s="9" t="n">
        <v>8</v>
      </c>
      <c r="AI205" s="9" t="n">
        <v>8</v>
      </c>
      <c r="AJ205" s="9" t="n">
        <v>8</v>
      </c>
      <c r="AK205" s="9" t="n"/>
      <c r="AL205" s="9" t="n"/>
      <c r="AM205" s="9">
        <f>COUNT(IF(SUM(H204)&gt;0,1,"FALSE"),IF(SUM(I204)&gt;0,1,"FALSE"),IF(SUM(J204)&gt;0,1,"FALSE"),IF(SUM(K204)&gt;0,1,"FALSE"),IF(SUM(L204)&gt;0,1,"FALSE"),IF(SUM(M204)&gt;0,1,"FALSE"),IF(SUM(N204)&gt;0,1,"FALSE"),IF(SUM(O204)&gt;0,1,"FALSE"),IF(SUM(P204)&gt;0,1,"FALSE"),IF(SUM(Q204)&gt;0,1,"FALSE"),IF(SUM(R204)&gt;0,1,"FALSE"),IF(SUM(S204)&gt;0,1,"FALSE"),IF(SUM(T204)&gt;0,1,"FALSE"),IF(SUM(U204)&gt;0,1,"FALSE"),IF(SUM(V204)&gt;0,1,"FALSE"),IF(SUM(W204)&gt;0,1,"FALSE"),IF(SUM(X204)&gt;0,1,"FALSE"),IF(SUM(Y204)&gt;0,1,"FALSE"),IF(SUM(Z204)&gt;0,1,"FALSE"),IF(SUM(AA204)&gt;0,1,"FALSE"),IF(SUM(AB204)&gt;0,1,"FALSE"),IF(SUM(AC204)&gt;0,1,"FALSE"),IF(SUM(AD204)&gt;0,1,"FALSE"),IF(SUM(AE204)&gt;0,1,"FALSE"),IF(SUM(AF204)&gt;0,1,"FALSE"),IF(SUM(AG204)&gt;0,1,"FALSE"),IF(SUM(AH204)&gt;0,1,"FALSE"),IF(SUM(AI204)&gt;0,1,"FALSE"),IF(SUM(AJ204)&gt;0,1,"FALSE"))</f>
        <v/>
      </c>
      <c r="AN205" s="9" t="n"/>
      <c r="AO205" s="9">
        <f>MAX(AO204:AO204)</f>
        <v/>
      </c>
      <c r="AP205" s="9">
        <f>MAX(AP204:AP204)</f>
        <v/>
      </c>
      <c r="AQ205" s="9">
        <f>MAX(AQ204:AQ204)</f>
        <v/>
      </c>
      <c r="AR205" s="9">
        <f>MAX(AR204:AR204)</f>
        <v/>
      </c>
      <c r="AS205" s="9">
        <f>SUM(AS204:AS204)</f>
        <v/>
      </c>
      <c r="AT205" s="9">
        <f>SUM(AT204:AT204)</f>
        <v/>
      </c>
      <c r="AU205" s="9">
        <f>SUM(AU204:AU204)</f>
        <v/>
      </c>
      <c r="AV205" s="9">
        <f>SUM(AV204:AV204)</f>
        <v/>
      </c>
      <c r="AW205" s="9">
        <f>SUM(AW204:AW204)</f>
        <v/>
      </c>
    </row>
    <row r="206">
      <c r="A206" t="n">
        <v>200</v>
      </c>
      <c r="B206" t="inlineStr">
        <is>
          <t>Анфилофьева Ирина Дмитриевна</t>
        </is>
      </c>
      <c r="C206" t="inlineStr">
        <is>
          <t>Метрологическая лаборатория</t>
        </is>
      </c>
      <c r="D206" t="inlineStr">
        <is>
          <t>Инженер по метрологии</t>
        </is>
      </c>
      <c r="E206" t="inlineStr">
        <is>
          <t>Общехозяйственный</t>
        </is>
      </c>
      <c r="F206" t="inlineStr">
        <is>
          <t>День</t>
        </is>
      </c>
      <c r="H206" t="n">
        <v>8</v>
      </c>
      <c r="I206" t="n">
        <v>8</v>
      </c>
      <c r="J206" t="inlineStr">
        <is>
          <t>В</t>
        </is>
      </c>
      <c r="K206" t="inlineStr">
        <is>
          <t>В</t>
        </is>
      </c>
      <c r="L206" t="n">
        <v>8</v>
      </c>
      <c r="M206" t="n">
        <v>8</v>
      </c>
      <c r="N206" t="n">
        <v>8</v>
      </c>
      <c r="O206" t="n">
        <v>8</v>
      </c>
      <c r="P206" t="n">
        <v>8</v>
      </c>
      <c r="Q206" t="inlineStr">
        <is>
          <t>В</t>
        </is>
      </c>
      <c r="R206" t="inlineStr">
        <is>
          <t>В</t>
        </is>
      </c>
      <c r="S206" t="n">
        <v>8</v>
      </c>
      <c r="T206" t="n">
        <v>8</v>
      </c>
      <c r="U206" t="n">
        <v>8</v>
      </c>
      <c r="V206" t="n">
        <v>8</v>
      </c>
      <c r="W206" t="n">
        <v>8</v>
      </c>
      <c r="X206" t="inlineStr">
        <is>
          <t>В</t>
        </is>
      </c>
      <c r="Y206" t="inlineStr">
        <is>
          <t>В</t>
        </is>
      </c>
      <c r="Z206" t="n">
        <v>8</v>
      </c>
      <c r="AA206" t="n">
        <v>8</v>
      </c>
      <c r="AB206" t="n">
        <v>8</v>
      </c>
      <c r="AC206" t="n">
        <v>7</v>
      </c>
      <c r="AD206" t="inlineStr">
        <is>
          <t>В</t>
        </is>
      </c>
      <c r="AE206" t="inlineStr">
        <is>
          <t>В</t>
        </is>
      </c>
      <c r="AF206" t="inlineStr">
        <is>
          <t>В</t>
        </is>
      </c>
      <c r="AG206" t="n">
        <v>8</v>
      </c>
      <c r="AH206" t="n">
        <v>8</v>
      </c>
      <c r="AI206" t="n">
        <v>8</v>
      </c>
      <c r="AJ206" t="n">
        <v>8</v>
      </c>
      <c r="AM206" s="9">
        <f>COUNT(H206:AL206)</f>
        <v/>
      </c>
      <c r="AO206" s="9">
        <f>COUNTIF(H206:AL206,"О")</f>
        <v/>
      </c>
      <c r="AP206" s="9">
        <f>COUNTIF(H206:AL206,"От")</f>
        <v/>
      </c>
      <c r="AQ206" s="9">
        <f>COUNTIF(H206:AL206,"Б")</f>
        <v/>
      </c>
      <c r="AR206" s="9">
        <f>COUNTIF(H206:AL206,"Н")</f>
        <v/>
      </c>
      <c r="AT206" s="9">
        <f>SUM(H206:AL206)</f>
        <v/>
      </c>
      <c r="AV206" s="9">
        <f>SUM(J206,K206,Q206,R206,X206,Y206,AD206,AE206,AF206)</f>
        <v/>
      </c>
    </row>
    <row r="207">
      <c r="A207" t="n">
        <v>201</v>
      </c>
      <c r="B207" t="inlineStr">
        <is>
          <t>Анфилофьева Ирина Дмитриевна</t>
        </is>
      </c>
      <c r="C207" t="inlineStr">
        <is>
          <t>Метрологическая лаборатория</t>
        </is>
      </c>
      <c r="D207" t="inlineStr">
        <is>
          <t>Инженер по метрологии</t>
        </is>
      </c>
      <c r="E207" t="inlineStr">
        <is>
          <t>Контракт № 539 - Государственное краевое учреждение Центр безопасности дорожного движения Пермского края</t>
        </is>
      </c>
      <c r="F207" t="inlineStr">
        <is>
          <t>День</t>
        </is>
      </c>
      <c r="AM207" s="9">
        <f>COUNT(H207:AL207)</f>
        <v/>
      </c>
      <c r="AT207" s="9">
        <f>SUM(H207:AL207)</f>
        <v/>
      </c>
      <c r="AV207" s="9">
        <f>SUM(J207,K207,Q207,R207,X207,Y207,AD207,AE207,AF207)</f>
        <v/>
      </c>
    </row>
    <row r="208">
      <c r="A208" t="n">
        <v>202</v>
      </c>
      <c r="B208" t="inlineStr">
        <is>
          <t>Анфилофьева Ирина Дмитриевна</t>
        </is>
      </c>
      <c r="C208" t="inlineStr">
        <is>
          <t>Метрологическая лаборатория</t>
        </is>
      </c>
      <c r="D208" t="inlineStr">
        <is>
          <t>Инженер по метрологии</t>
        </is>
      </c>
      <c r="E208" t="inlineStr">
        <is>
          <t>Контракт № 478 - НОВАПОРТ Трейдинг ООО</t>
        </is>
      </c>
      <c r="F208" t="inlineStr">
        <is>
          <t>День</t>
        </is>
      </c>
      <c r="AM208" s="9">
        <f>COUNT(H208:AL208)</f>
        <v/>
      </c>
      <c r="AT208" s="9">
        <f>SUM(H208:AL208)</f>
        <v/>
      </c>
      <c r="AV208" s="9">
        <f>SUM(J208,K208,Q208,R208,X208,Y208,AD208,AE208,AF208)</f>
        <v/>
      </c>
    </row>
    <row r="209">
      <c r="A209" t="n">
        <v>203</v>
      </c>
      <c r="B209" t="inlineStr">
        <is>
          <t>Анфилофьева Ирина Дмитриевна</t>
        </is>
      </c>
      <c r="C209" t="inlineStr">
        <is>
          <t>Метрологическая лаборатория</t>
        </is>
      </c>
      <c r="D209" t="inlineStr">
        <is>
          <t>Инженер по метрологии</t>
        </is>
      </c>
      <c r="E209" t="inlineStr">
        <is>
          <t>Контракт № 494 - КГКУ «Алтайавтодор»</t>
        </is>
      </c>
      <c r="F209" t="inlineStr">
        <is>
          <t>День</t>
        </is>
      </c>
      <c r="AM209" s="9">
        <f>COUNT(H209:AL209)</f>
        <v/>
      </c>
      <c r="AT209" s="9">
        <f>SUM(H209:AL209)</f>
        <v/>
      </c>
      <c r="AV209" s="9">
        <f>SUM(J209,K209,Q209,R209,X209,Y209,AD209,AE209,AF209)</f>
        <v/>
      </c>
    </row>
    <row r="210">
      <c r="A210" s="9" t="n">
        <v>204</v>
      </c>
      <c r="B210" s="9" t="inlineStr">
        <is>
          <t>Анфилофьева Ирина Дмитриевна</t>
        </is>
      </c>
      <c r="C210" s="9" t="inlineStr">
        <is>
          <t>Метрологическая лаборатория</t>
        </is>
      </c>
      <c r="D210" s="9" t="inlineStr">
        <is>
          <t>Инженер по метрологии</t>
        </is>
      </c>
      <c r="E210" s="9" t="inlineStr">
        <is>
          <t>ИТОГО:</t>
        </is>
      </c>
      <c r="F210" s="9" t="n"/>
      <c r="G210" s="9" t="n"/>
      <c r="H210" s="9" t="n">
        <v>8</v>
      </c>
      <c r="I210" s="9" t="n">
        <v>8</v>
      </c>
      <c r="J210" s="9" t="n">
        <v>0</v>
      </c>
      <c r="K210" s="9" t="n">
        <v>0</v>
      </c>
      <c r="L210" s="9" t="n">
        <v>8</v>
      </c>
      <c r="M210" s="9" t="n">
        <v>8</v>
      </c>
      <c r="N210" s="9" t="n">
        <v>8</v>
      </c>
      <c r="O210" s="9" t="n">
        <v>8</v>
      </c>
      <c r="P210" s="9" t="n">
        <v>8</v>
      </c>
      <c r="Q210" s="9" t="n">
        <v>0</v>
      </c>
      <c r="R210" s="9" t="n">
        <v>0</v>
      </c>
      <c r="S210" s="9" t="n">
        <v>8</v>
      </c>
      <c r="T210" s="9" t="n">
        <v>8</v>
      </c>
      <c r="U210" s="9" t="n">
        <v>8</v>
      </c>
      <c r="V210" s="9" t="n">
        <v>8</v>
      </c>
      <c r="W210" s="9" t="n">
        <v>8</v>
      </c>
      <c r="X210" s="9" t="n">
        <v>0</v>
      </c>
      <c r="Y210" s="9" t="n">
        <v>0</v>
      </c>
      <c r="Z210" s="9" t="n">
        <v>8</v>
      </c>
      <c r="AA210" s="9" t="n">
        <v>8</v>
      </c>
      <c r="AB210" s="9" t="n">
        <v>8</v>
      </c>
      <c r="AC210" s="9" t="n">
        <v>7</v>
      </c>
      <c r="AD210" s="9" t="n">
        <v>0</v>
      </c>
      <c r="AE210" s="9" t="n">
        <v>0</v>
      </c>
      <c r="AF210" s="9" t="n">
        <v>0</v>
      </c>
      <c r="AG210" s="9" t="n">
        <v>8</v>
      </c>
      <c r="AH210" s="9" t="n">
        <v>8</v>
      </c>
      <c r="AI210" s="9" t="n">
        <v>8</v>
      </c>
      <c r="AJ210" s="9" t="n">
        <v>8</v>
      </c>
      <c r="AK210" s="9" t="n"/>
      <c r="AL210" s="9" t="n"/>
      <c r="AM210" s="9">
        <f>COUNT(IF(SUM(H208,H206,H209,H207)&gt;0,1,"FALSE"),IF(SUM(I206,I208,I209,I207)&gt;0,1,"FALSE"),IF(SUM(J208,J206,J207,J209)&gt;0,1,"FALSE"),IF(SUM(K207,K209,K206,K208)&gt;0,1,"FALSE"),IF(SUM(L209,L207,L208,L206)&gt;0,1,"FALSE"),IF(SUM(M209,M208,M207,M206)&gt;0,1,"FALSE"),IF(SUM(N209,N208,N206,N207)&gt;0,1,"FALSE"),IF(SUM(O206,O209,O208)&gt;0,1,"FALSE"),IF(SUM(P209,P206,P208)&gt;0,1,"FALSE"),IF(SUM(Q206,Q208,Q209)&gt;0,1,"FALSE"),IF(SUM(R208,R206,R209)&gt;0,1,"FALSE"),IF(SUM(S206,S209,S208)&gt;0,1,"FALSE"),IF(SUM(T209,T208,T206)&gt;0,1,"FALSE"),IF(SUM(U209,U208,U206)&gt;0,1,"FALSE"),IF(SUM(V206,V209,V208)&gt;0,1,"FALSE"),IF(SUM(W208,W206,W209)&gt;0,1,"FALSE"),IF(SUM(X209,X206,X208)&gt;0,1,"FALSE"),IF(SUM(Y208,Y206,Y209)&gt;0,1,"FALSE"),IF(SUM(Z206,Z209,Z208)&gt;0,1,"FALSE"),IF(SUM(AA208,AA209,AA206)&gt;0,1,"FALSE"),IF(SUM(AB208,AB206,AB209)&gt;0,1,"FALSE"),IF(SUM(AC206,AC209,AC208)&gt;0,1,"FALSE"),IF(SUM(AD208,AD209,AD206)&gt;0,1,"FALSE"),IF(SUM(AE208,AE209,AE206)&gt;0,1,"FALSE"),IF(SUM(AF209,AF206,AF208)&gt;0,1,"FALSE"),IF(SUM(AG208,AG206,AG209)&gt;0,1,"FALSE"),IF(SUM(AH208,AH209,AH206)&gt;0,1,"FALSE"),IF(SUM(AI209,AI208,AI206)&gt;0,1,"FALSE"),IF(SUM(AJ209,AJ206,AJ208)&gt;0,1,"FALSE"))</f>
        <v/>
      </c>
      <c r="AN210" s="9" t="n"/>
      <c r="AO210" s="9">
        <f>MAX(AO206:AO209)</f>
        <v/>
      </c>
      <c r="AP210" s="9">
        <f>MAX(AP206:AP209)</f>
        <v/>
      </c>
      <c r="AQ210" s="9">
        <f>MAX(AQ206:AQ209)</f>
        <v/>
      </c>
      <c r="AR210" s="9">
        <f>MAX(AR206:AR209)</f>
        <v/>
      </c>
      <c r="AS210" s="9">
        <f>SUM(AS206:AS209)</f>
        <v/>
      </c>
      <c r="AT210" s="9">
        <f>SUM(AT206:AT209)</f>
        <v/>
      </c>
      <c r="AU210" s="9">
        <f>SUM(AU206:AU209)</f>
        <v/>
      </c>
      <c r="AV210" s="9">
        <f>SUM(AV206:AV209)</f>
        <v/>
      </c>
      <c r="AW210" s="9">
        <f>SUM(AW206:AW209)</f>
        <v/>
      </c>
    </row>
    <row r="211">
      <c r="A211" t="n">
        <v>205</v>
      </c>
      <c r="B211" t="inlineStr">
        <is>
          <t>Грибенщиков Сергей Геннадьевич</t>
        </is>
      </c>
      <c r="C211" t="inlineStr">
        <is>
          <t>Метрологическая лаборатория</t>
        </is>
      </c>
      <c r="D211" t="inlineStr">
        <is>
          <t>Заместитель начальника лаборатории</t>
        </is>
      </c>
      <c r="E211" t="inlineStr">
        <is>
          <t>Общехозяйственный</t>
        </is>
      </c>
      <c r="F211" t="inlineStr">
        <is>
          <t>День</t>
        </is>
      </c>
      <c r="H211" t="n">
        <v>1.38333</v>
      </c>
      <c r="J211" t="inlineStr">
        <is>
          <t>В</t>
        </is>
      </c>
      <c r="K211" t="inlineStr">
        <is>
          <t>В</t>
        </is>
      </c>
      <c r="M211" t="n">
        <v>6.01667</v>
      </c>
      <c r="N211" t="n">
        <v>8</v>
      </c>
      <c r="O211" t="n">
        <v>8</v>
      </c>
      <c r="P211" t="n">
        <v>7.85</v>
      </c>
      <c r="Q211" t="inlineStr">
        <is>
          <t>В</t>
        </is>
      </c>
      <c r="R211" t="inlineStr">
        <is>
          <t>В</t>
        </is>
      </c>
      <c r="S211" t="n">
        <v>8</v>
      </c>
      <c r="T211" t="n">
        <v>8</v>
      </c>
      <c r="U211" t="n">
        <v>8</v>
      </c>
      <c r="V211" t="n">
        <v>8</v>
      </c>
      <c r="W211" t="n">
        <v>8</v>
      </c>
      <c r="X211" t="inlineStr">
        <is>
          <t>В</t>
        </is>
      </c>
      <c r="Y211" t="inlineStr">
        <is>
          <t>В</t>
        </is>
      </c>
      <c r="Z211" t="n">
        <v>8</v>
      </c>
      <c r="AA211" t="n">
        <v>8</v>
      </c>
      <c r="AB211" t="n">
        <v>8</v>
      </c>
      <c r="AC211" t="n">
        <v>7</v>
      </c>
      <c r="AD211" t="inlineStr">
        <is>
          <t>В</t>
        </is>
      </c>
      <c r="AE211" t="inlineStr">
        <is>
          <t>В</t>
        </is>
      </c>
      <c r="AF211" t="inlineStr">
        <is>
          <t>В</t>
        </is>
      </c>
      <c r="AG211" t="n">
        <v>8</v>
      </c>
      <c r="AH211" t="n">
        <v>8</v>
      </c>
      <c r="AI211" t="n">
        <v>8</v>
      </c>
      <c r="AJ211" t="n">
        <v>8</v>
      </c>
      <c r="AM211" s="9">
        <f>COUNT(H211:AL211)</f>
        <v/>
      </c>
      <c r="AO211" s="9">
        <f>COUNTIF(H211:AL211,"О")</f>
        <v/>
      </c>
      <c r="AP211" s="9">
        <f>COUNTIF(H211:AL211,"От")</f>
        <v/>
      </c>
      <c r="AQ211" s="9">
        <f>COUNTIF(H211:AL211,"Б")</f>
        <v/>
      </c>
      <c r="AR211" s="9">
        <f>COUNTIF(H211:AL211,"Н")</f>
        <v/>
      </c>
      <c r="AT211" s="9">
        <f>SUM(H211:AL211)</f>
        <v/>
      </c>
      <c r="AV211" s="9">
        <f>SUM(J211,K211,Q211,R211,X211,Y211,AD211,AE211,AF211)</f>
        <v/>
      </c>
    </row>
    <row r="212">
      <c r="A212" t="n">
        <v>206</v>
      </c>
      <c r="B212" t="inlineStr">
        <is>
          <t>Грибенщиков Сергей Геннадьевич</t>
        </is>
      </c>
      <c r="C212" t="inlineStr">
        <is>
          <t>Метрологическая лаборатория</t>
        </is>
      </c>
      <c r="D212" t="inlineStr">
        <is>
          <t>Заместитель начальника лаборатории</t>
        </is>
      </c>
      <c r="E212" t="inlineStr">
        <is>
          <t>Контракт № 539 - Государственное краевое учреждение Центр безопасности дорожного движения Пермского края</t>
        </is>
      </c>
      <c r="F212" t="inlineStr">
        <is>
          <t>День</t>
        </is>
      </c>
      <c r="AM212" s="9">
        <f>COUNT(H212:AL212)</f>
        <v/>
      </c>
      <c r="AT212" s="9">
        <f>SUM(H212:AL212)</f>
        <v/>
      </c>
      <c r="AV212" s="9">
        <f>SUM(J212,K212,Q212,R212,X212,Y212,AD212,AE212,AF212)</f>
        <v/>
      </c>
    </row>
    <row r="213">
      <c r="A213" t="n">
        <v>207</v>
      </c>
      <c r="B213" t="inlineStr">
        <is>
          <t>Грибенщиков Сергей Геннадьевич</t>
        </is>
      </c>
      <c r="C213" t="inlineStr">
        <is>
          <t>Метрологическая лаборатория</t>
        </is>
      </c>
      <c r="D213" t="inlineStr">
        <is>
          <t>Заместитель начальника лаборатории</t>
        </is>
      </c>
      <c r="E213" t="inlineStr">
        <is>
          <t>Контракт № 478 - НОВАПОРТ Трейдинг ООО</t>
        </is>
      </c>
      <c r="F213" t="inlineStr">
        <is>
          <t>День</t>
        </is>
      </c>
      <c r="AM213" s="9">
        <f>COUNT(H213:AL213)</f>
        <v/>
      </c>
      <c r="AT213" s="9">
        <f>SUM(H213:AL213)</f>
        <v/>
      </c>
      <c r="AV213" s="9">
        <f>SUM(J213,K213,Q213,R213,X213,Y213,AD213,AE213,AF213)</f>
        <v/>
      </c>
    </row>
    <row r="214">
      <c r="A214" t="n">
        <v>208</v>
      </c>
      <c r="B214" t="inlineStr">
        <is>
          <t>Грибенщиков Сергей Геннадьевич</t>
        </is>
      </c>
      <c r="C214" t="inlineStr">
        <is>
          <t>Метрологическая лаборатория</t>
        </is>
      </c>
      <c r="D214" t="inlineStr">
        <is>
          <t>Заместитель начальника лаборатории</t>
        </is>
      </c>
      <c r="E214" t="inlineStr">
        <is>
          <t>Контракт № 494 - КГКУ «Алтайавтодор»</t>
        </is>
      </c>
      <c r="F214" t="inlineStr">
        <is>
          <t>День</t>
        </is>
      </c>
      <c r="AM214" s="9">
        <f>COUNT(H214:AL214)</f>
        <v/>
      </c>
      <c r="AT214" s="9">
        <f>SUM(H214:AL214)</f>
        <v/>
      </c>
      <c r="AV214" s="9">
        <f>SUM(J214,K214,Q214,R214,X214,Y214,AD214,AE214,AF214)</f>
        <v/>
      </c>
    </row>
    <row r="215" ht="15.5" customHeight="1" s="1">
      <c r="A215" t="n">
        <v>209</v>
      </c>
      <c r="B215" t="inlineStr">
        <is>
          <t>Грибенщиков Сергей Геннадьевич</t>
        </is>
      </c>
      <c r="C215" t="inlineStr">
        <is>
          <t>Метрологическая лаборатория</t>
        </is>
      </c>
      <c r="D215" t="inlineStr">
        <is>
          <t>Заместитель начальника лаборатории</t>
        </is>
      </c>
      <c r="E215" t="inlineStr">
        <is>
          <t>Контракт № 632 - ГКУ НСО ТУАД</t>
        </is>
      </c>
      <c r="F215" t="inlineStr">
        <is>
          <t>День</t>
        </is>
      </c>
      <c r="H215" s="11" t="n">
        <v>6.61667</v>
      </c>
      <c r="I215" s="11" t="n">
        <v>8</v>
      </c>
      <c r="L215" s="11" t="n">
        <v>8</v>
      </c>
      <c r="M215" s="11" t="n">
        <v>1.98333</v>
      </c>
      <c r="P215" s="11" t="n">
        <v>0.15</v>
      </c>
      <c r="AM215" s="9">
        <f>COUNT(H215:AL215)</f>
        <v/>
      </c>
      <c r="AT215" s="9">
        <f>SUM(H215:AL215)</f>
        <v/>
      </c>
      <c r="AV215" s="9">
        <f>SUM(J215,K215,Q215,R215,X215,Y215,AD215,AE215,AF215)</f>
        <v/>
      </c>
    </row>
    <row r="216">
      <c r="A216" s="9" t="n">
        <v>210</v>
      </c>
      <c r="B216" s="9" t="inlineStr">
        <is>
          <t>Грибенщиков Сергей Геннадьевич</t>
        </is>
      </c>
      <c r="C216" s="9" t="inlineStr">
        <is>
          <t>Метрологическая лаборатория</t>
        </is>
      </c>
      <c r="D216" s="9" t="inlineStr">
        <is>
          <t>Заместитель начальника лаборатории</t>
        </is>
      </c>
      <c r="E216" s="9" t="inlineStr">
        <is>
          <t>ИТОГО:</t>
        </is>
      </c>
      <c r="F216" s="9" t="n"/>
      <c r="G216" s="9" t="n"/>
      <c r="H216" s="9" t="n">
        <v>8</v>
      </c>
      <c r="I216" s="9" t="n">
        <v>8</v>
      </c>
      <c r="J216" s="9" t="n">
        <v>0</v>
      </c>
      <c r="K216" s="9" t="n">
        <v>0</v>
      </c>
      <c r="L216" s="9" t="n">
        <v>8</v>
      </c>
      <c r="M216" s="9" t="n">
        <v>8</v>
      </c>
      <c r="N216" s="9" t="n">
        <v>8</v>
      </c>
      <c r="O216" s="9" t="n">
        <v>8</v>
      </c>
      <c r="P216" s="9" t="n">
        <v>8</v>
      </c>
      <c r="Q216" s="9" t="n">
        <v>0</v>
      </c>
      <c r="R216" s="9" t="n">
        <v>0</v>
      </c>
      <c r="S216" s="9" t="n">
        <v>8</v>
      </c>
      <c r="T216" s="9" t="n">
        <v>8</v>
      </c>
      <c r="U216" s="9" t="n">
        <v>8</v>
      </c>
      <c r="V216" s="9" t="n">
        <v>8</v>
      </c>
      <c r="W216" s="9" t="n">
        <v>8</v>
      </c>
      <c r="X216" s="9" t="n">
        <v>0</v>
      </c>
      <c r="Y216" s="9" t="n">
        <v>0</v>
      </c>
      <c r="Z216" s="9" t="n">
        <v>8</v>
      </c>
      <c r="AA216" s="9" t="n">
        <v>8</v>
      </c>
      <c r="AB216" s="9" t="n">
        <v>8</v>
      </c>
      <c r="AC216" s="9" t="n">
        <v>7</v>
      </c>
      <c r="AD216" s="9" t="n">
        <v>0</v>
      </c>
      <c r="AE216" s="9" t="n">
        <v>0</v>
      </c>
      <c r="AF216" s="9" t="n">
        <v>0</v>
      </c>
      <c r="AG216" s="9" t="n">
        <v>8</v>
      </c>
      <c r="AH216" s="9" t="n">
        <v>8</v>
      </c>
      <c r="AI216" s="9" t="n">
        <v>8</v>
      </c>
      <c r="AJ216" s="9" t="n">
        <v>8</v>
      </c>
      <c r="AK216" s="9" t="n"/>
      <c r="AL216" s="9" t="n"/>
      <c r="AM216" s="9">
        <f>COUNT(IF(SUM(H211,H214,H212,H213,H215)&gt;0,1,"FALSE"),IF(SUM(I214,I215,I211,I213,I212)&gt;0,1,"FALSE"),IF(SUM(J215,J214,J212,J211,J213)&gt;0,1,"FALSE"),IF(SUM(K214,K212,K211,K215,K213)&gt;0,1,"FALSE"),IF(SUM(L215,L214,L211,L212,L213)&gt;0,1,"FALSE"),IF(SUM(M215,M213,M211,M214,M212)&gt;0,1,"FALSE"),IF(SUM(N212,N214,N213,N211)&gt;0,1,"FALSE"),IF(SUM(O211,O213,O214)&gt;0,1,"FALSE"),IF(SUM(P215,P211,P214,P213)&gt;0,1,"FALSE"),IF(SUM(Q213,Q214,Q211)&gt;0,1,"FALSE"),IF(SUM(R211,R214,R213)&gt;0,1,"FALSE"),IF(SUM(S214,S213,S211)&gt;0,1,"FALSE"),IF(SUM(T211,T214,T213)&gt;0,1,"FALSE"),IF(SUM(U211,U214,U213)&gt;0,1,"FALSE"),IF(SUM(V213,V211,V214)&gt;0,1,"FALSE"),IF(SUM(W213,W211,W214)&gt;0,1,"FALSE"),IF(SUM(X213,X211,X214)&gt;0,1,"FALSE"),IF(SUM(Y213,Y211,Y214)&gt;0,1,"FALSE"),IF(SUM(Z211,Z213,Z214)&gt;0,1,"FALSE"),IF(SUM(AA211,AA213,AA214)&gt;0,1,"FALSE"),IF(SUM(AB211,AB213,AB214)&gt;0,1,"FALSE"),IF(SUM(AC214,AC211,AC213)&gt;0,1,"FALSE"),IF(SUM(AD213,AD211,AD214)&gt;0,1,"FALSE"),IF(SUM(AE214,AE213,AE211)&gt;0,1,"FALSE"),IF(SUM(AF211,AF214,AF213)&gt;0,1,"FALSE"),IF(SUM(AG211,AG213,AG214)&gt;0,1,"FALSE"),IF(SUM(AH213,AH211,AH214)&gt;0,1,"FALSE"),IF(SUM(AI213,AI214,AI211)&gt;0,1,"FALSE"),IF(SUM(AJ213,AJ214,AJ211)&gt;0,1,"FALSE"))</f>
        <v/>
      </c>
      <c r="AN216" s="9" t="n"/>
      <c r="AO216" s="9">
        <f>MAX(AO211:AO215)</f>
        <v/>
      </c>
      <c r="AP216" s="9">
        <f>MAX(AP211:AP215)</f>
        <v/>
      </c>
      <c r="AQ216" s="9">
        <f>MAX(AQ211:AQ215)</f>
        <v/>
      </c>
      <c r="AR216" s="9">
        <f>MAX(AR211:AR215)</f>
        <v/>
      </c>
      <c r="AS216" s="9">
        <f>SUM(AS211:AS215)</f>
        <v/>
      </c>
      <c r="AT216" s="9">
        <f>SUM(AT211:AT215)</f>
        <v/>
      </c>
      <c r="AU216" s="9">
        <f>SUM(AU211:AU215)</f>
        <v/>
      </c>
      <c r="AV216" s="9">
        <f>SUM(AV211:AV215)</f>
        <v/>
      </c>
      <c r="AW216" s="9">
        <f>SUM(AW211:AW215)</f>
        <v/>
      </c>
    </row>
    <row r="217">
      <c r="A217" t="n">
        <v>211</v>
      </c>
      <c r="B217" t="inlineStr">
        <is>
          <t>Коуров Александр Сергеевич</t>
        </is>
      </c>
      <c r="C217" t="inlineStr">
        <is>
          <t>Метрологическая лаборатория</t>
        </is>
      </c>
      <c r="D217" t="inlineStr">
        <is>
          <t>Инженер по метрологии</t>
        </is>
      </c>
      <c r="E217" t="inlineStr">
        <is>
          <t>Общехозяйственный</t>
        </is>
      </c>
      <c r="F217" t="inlineStr">
        <is>
          <t>День</t>
        </is>
      </c>
      <c r="H217" t="n">
        <v>8</v>
      </c>
      <c r="I217" t="n">
        <v>8</v>
      </c>
      <c r="J217" t="inlineStr">
        <is>
          <t>В</t>
        </is>
      </c>
      <c r="K217" t="inlineStr">
        <is>
          <t>В</t>
        </is>
      </c>
      <c r="L217" t="n">
        <v>8</v>
      </c>
      <c r="M217" t="n">
        <v>8</v>
      </c>
      <c r="N217" t="n">
        <v>8</v>
      </c>
      <c r="O217" t="n">
        <v>8</v>
      </c>
      <c r="P217" t="n">
        <v>8</v>
      </c>
      <c r="Q217" t="inlineStr">
        <is>
          <t>В</t>
        </is>
      </c>
      <c r="R217" t="inlineStr">
        <is>
          <t>В</t>
        </is>
      </c>
      <c r="S217" t="n">
        <v>8</v>
      </c>
      <c r="T217" t="n">
        <v>8</v>
      </c>
      <c r="U217" t="n">
        <v>8</v>
      </c>
      <c r="V217" t="n">
        <v>8</v>
      </c>
      <c r="W217" t="n">
        <v>8</v>
      </c>
      <c r="X217" t="inlineStr">
        <is>
          <t>В</t>
        </is>
      </c>
      <c r="Y217" t="inlineStr">
        <is>
          <t>В</t>
        </is>
      </c>
      <c r="Z217" t="n">
        <v>8</v>
      </c>
      <c r="AA217" t="n">
        <v>8</v>
      </c>
      <c r="AB217" t="n">
        <v>8</v>
      </c>
      <c r="AC217" t="n">
        <v>7</v>
      </c>
      <c r="AD217" t="inlineStr">
        <is>
          <t>В</t>
        </is>
      </c>
      <c r="AE217" t="inlineStr">
        <is>
          <t>В</t>
        </is>
      </c>
      <c r="AF217" t="inlineStr">
        <is>
          <t>В</t>
        </is>
      </c>
      <c r="AG217" t="n">
        <v>8</v>
      </c>
      <c r="AH217" t="n">
        <v>8</v>
      </c>
      <c r="AI217" t="n">
        <v>8</v>
      </c>
      <c r="AJ217" t="n">
        <v>8</v>
      </c>
      <c r="AM217" s="9">
        <f>COUNT(H217:AL217)</f>
        <v/>
      </c>
      <c r="AO217" s="9">
        <f>COUNTIF(H217:AL217,"О")</f>
        <v/>
      </c>
      <c r="AP217" s="9">
        <f>COUNTIF(H217:AL217,"От")</f>
        <v/>
      </c>
      <c r="AQ217" s="9">
        <f>COUNTIF(H217:AL217,"Б")</f>
        <v/>
      </c>
      <c r="AR217" s="9">
        <f>COUNTIF(H217:AL217,"Н")</f>
        <v/>
      </c>
      <c r="AT217" s="9">
        <f>SUM(H217:AL217)</f>
        <v/>
      </c>
      <c r="AV217" s="9">
        <f>SUM(J217,K217,Q217,R217,X217,Y217,AD217,AE217,AF217)</f>
        <v/>
      </c>
    </row>
    <row r="218">
      <c r="A218" t="n">
        <v>212</v>
      </c>
      <c r="B218" t="inlineStr">
        <is>
          <t>Коуров Александр Сергеевич</t>
        </is>
      </c>
      <c r="C218" t="inlineStr">
        <is>
          <t>Метрологическая лаборатория</t>
        </is>
      </c>
      <c r="D218" t="inlineStr">
        <is>
          <t>Инженер по метрологии</t>
        </is>
      </c>
      <c r="E218" t="inlineStr">
        <is>
          <t>Контракт № 539 - Государственное краевое учреждение Центр безопасности дорожного движения Пермского края</t>
        </is>
      </c>
      <c r="F218" t="inlineStr">
        <is>
          <t>День</t>
        </is>
      </c>
      <c r="AM218" s="9">
        <f>COUNT(H218:AL218)</f>
        <v/>
      </c>
      <c r="AT218" s="9">
        <f>SUM(H218:AL218)</f>
        <v/>
      </c>
      <c r="AV218" s="9">
        <f>SUM(J218,K218,Q218,R218,X218,Y218,AD218,AE218,AF218)</f>
        <v/>
      </c>
    </row>
    <row r="219">
      <c r="A219" t="n">
        <v>213</v>
      </c>
      <c r="B219" t="inlineStr">
        <is>
          <t>Коуров Александр Сергеевич</t>
        </is>
      </c>
      <c r="C219" t="inlineStr">
        <is>
          <t>Метрологическая лаборатория</t>
        </is>
      </c>
      <c r="D219" t="inlineStr">
        <is>
          <t>Инженер по метрологии</t>
        </is>
      </c>
      <c r="E219" t="inlineStr">
        <is>
          <t>Контракт № 478 - НОВАПОРТ Трейдинг ООО</t>
        </is>
      </c>
      <c r="F219" t="inlineStr">
        <is>
          <t>День</t>
        </is>
      </c>
      <c r="AM219" s="9">
        <f>COUNT(H219:AL219)</f>
        <v/>
      </c>
      <c r="AT219" s="9">
        <f>SUM(H219:AL219)</f>
        <v/>
      </c>
      <c r="AV219" s="9">
        <f>SUM(J219,K219,Q219,R219,X219,Y219,AD219,AE219,AF219)</f>
        <v/>
      </c>
    </row>
    <row r="220">
      <c r="A220" t="n">
        <v>214</v>
      </c>
      <c r="B220" t="inlineStr">
        <is>
          <t>Коуров Александр Сергеевич</t>
        </is>
      </c>
      <c r="C220" t="inlineStr">
        <is>
          <t>Метрологическая лаборатория</t>
        </is>
      </c>
      <c r="D220" t="inlineStr">
        <is>
          <t>Инженер по метрологии</t>
        </is>
      </c>
      <c r="E220" t="inlineStr">
        <is>
          <t>Контракт № 494 - КГКУ «Алтайавтодор»</t>
        </is>
      </c>
      <c r="F220" t="inlineStr">
        <is>
          <t>День</t>
        </is>
      </c>
      <c r="AM220" s="9">
        <f>COUNT(H220:AL220)</f>
        <v/>
      </c>
      <c r="AT220" s="9">
        <f>SUM(H220:AL220)</f>
        <v/>
      </c>
      <c r="AV220" s="9">
        <f>SUM(J220,K220,Q220,R220,X220,Y220,AD220,AE220,AF220)</f>
        <v/>
      </c>
    </row>
    <row r="221">
      <c r="A221" s="9" t="n">
        <v>215</v>
      </c>
      <c r="B221" s="9" t="inlineStr">
        <is>
          <t>Коуров Александр Сергеевич</t>
        </is>
      </c>
      <c r="C221" s="9" t="inlineStr">
        <is>
          <t>Метрологическая лаборатория</t>
        </is>
      </c>
      <c r="D221" s="9" t="inlineStr">
        <is>
          <t>Инженер по метрологии</t>
        </is>
      </c>
      <c r="E221" s="9" t="inlineStr">
        <is>
          <t>ИТОГО:</t>
        </is>
      </c>
      <c r="F221" s="9" t="n"/>
      <c r="G221" s="9" t="n"/>
      <c r="H221" s="9" t="n">
        <v>8</v>
      </c>
      <c r="I221" s="9" t="n">
        <v>8</v>
      </c>
      <c r="J221" s="9" t="n">
        <v>0</v>
      </c>
      <c r="K221" s="9" t="n">
        <v>0</v>
      </c>
      <c r="L221" s="9" t="n">
        <v>8</v>
      </c>
      <c r="M221" s="9" t="n">
        <v>8</v>
      </c>
      <c r="N221" s="9" t="n">
        <v>8</v>
      </c>
      <c r="O221" s="9" t="n">
        <v>8</v>
      </c>
      <c r="P221" s="9" t="n">
        <v>8</v>
      </c>
      <c r="Q221" s="9" t="n">
        <v>0</v>
      </c>
      <c r="R221" s="9" t="n">
        <v>0</v>
      </c>
      <c r="S221" s="9" t="n">
        <v>8</v>
      </c>
      <c r="T221" s="9" t="n">
        <v>8</v>
      </c>
      <c r="U221" s="9" t="n">
        <v>8</v>
      </c>
      <c r="V221" s="9" t="n">
        <v>8</v>
      </c>
      <c r="W221" s="9" t="n">
        <v>8</v>
      </c>
      <c r="X221" s="9" t="n">
        <v>0</v>
      </c>
      <c r="Y221" s="9" t="n">
        <v>0</v>
      </c>
      <c r="Z221" s="9" t="n">
        <v>8</v>
      </c>
      <c r="AA221" s="9" t="n">
        <v>8</v>
      </c>
      <c r="AB221" s="9" t="n">
        <v>8</v>
      </c>
      <c r="AC221" s="9" t="n">
        <v>7</v>
      </c>
      <c r="AD221" s="9" t="n">
        <v>0</v>
      </c>
      <c r="AE221" s="9" t="n">
        <v>0</v>
      </c>
      <c r="AF221" s="9" t="n">
        <v>0</v>
      </c>
      <c r="AG221" s="9" t="n">
        <v>8</v>
      </c>
      <c r="AH221" s="9" t="n">
        <v>8</v>
      </c>
      <c r="AI221" s="9" t="n">
        <v>8</v>
      </c>
      <c r="AJ221" s="9" t="n">
        <v>8</v>
      </c>
      <c r="AK221" s="9" t="n"/>
      <c r="AL221" s="9" t="n"/>
      <c r="AM221" s="9">
        <f>COUNT(IF(SUM(H218,H220,H219,H217)&gt;0,1,"FALSE"),IF(SUM(I220,I218,I219,I217)&gt;0,1,"FALSE"),IF(SUM(J217,J219,J220,J218)&gt;0,1,"FALSE"),IF(SUM(K218,K220,K219,K217)&gt;0,1,"FALSE"),IF(SUM(L220,L217,L219,L218)&gt;0,1,"FALSE"),IF(SUM(M220,M218,M219,M217)&gt;0,1,"FALSE"),IF(SUM(N220,N219,N218,N217)&gt;0,1,"FALSE"),IF(SUM(O217,O220,O219)&gt;0,1,"FALSE"),IF(SUM(P217,P219,P220)&gt;0,1,"FALSE"),IF(SUM(Q217,Q220,Q219)&gt;0,1,"FALSE"),IF(SUM(R217,R219,R220)&gt;0,1,"FALSE"),IF(SUM(S217,S220,S219)&gt;0,1,"FALSE"),IF(SUM(T220,T217,T219)&gt;0,1,"FALSE"),IF(SUM(U217,U219,U220)&gt;0,1,"FALSE"),IF(SUM(V217,V220,V219)&gt;0,1,"FALSE"),IF(SUM(W219,W217,W220)&gt;0,1,"FALSE"),IF(SUM(X220,X219,X217)&gt;0,1,"FALSE"),IF(SUM(Y217,Y220,Y219)&gt;0,1,"FALSE"),IF(SUM(Z219,Z220,Z217)&gt;0,1,"FALSE"),IF(SUM(AA220,AA217,AA219)&gt;0,1,"FALSE"),IF(SUM(AB219,AB220,AB217)&gt;0,1,"FALSE"),IF(SUM(AC220,AC219,AC217)&gt;0,1,"FALSE"),IF(SUM(AD219,AD220,AD217)&gt;0,1,"FALSE"),IF(SUM(AE220,AE217,AE219)&gt;0,1,"FALSE"),IF(SUM(AF217,AF219,AF220)&gt;0,1,"FALSE"),IF(SUM(AG219,AG220,AG217)&gt;0,1,"FALSE"),IF(SUM(AH219,AH217,AH220)&gt;0,1,"FALSE"),IF(SUM(AI219,AI220,AI217)&gt;0,1,"FALSE"),IF(SUM(AJ217,AJ219,AJ220)&gt;0,1,"FALSE"))</f>
        <v/>
      </c>
      <c r="AN221" s="9" t="n"/>
      <c r="AO221" s="9">
        <f>MAX(AO217:AO220)</f>
        <v/>
      </c>
      <c r="AP221" s="9">
        <f>MAX(AP217:AP220)</f>
        <v/>
      </c>
      <c r="AQ221" s="9">
        <f>MAX(AQ217:AQ220)</f>
        <v/>
      </c>
      <c r="AR221" s="9">
        <f>MAX(AR217:AR220)</f>
        <v/>
      </c>
      <c r="AS221" s="9">
        <f>SUM(AS217:AS220)</f>
        <v/>
      </c>
      <c r="AT221" s="9">
        <f>SUM(AT217:AT220)</f>
        <v/>
      </c>
      <c r="AU221" s="9">
        <f>SUM(AU217:AU220)</f>
        <v/>
      </c>
      <c r="AV221" s="9">
        <f>SUM(AV217:AV220)</f>
        <v/>
      </c>
      <c r="AW221" s="9">
        <f>SUM(AW217:AW220)</f>
        <v/>
      </c>
    </row>
    <row r="222" ht="15.5" customHeight="1" s="1">
      <c r="A222" t="n">
        <v>216</v>
      </c>
      <c r="B222" t="inlineStr">
        <is>
          <t>Литвиненко Александр Сергеевич</t>
        </is>
      </c>
      <c r="C222" t="inlineStr">
        <is>
          <t>Метрологическая лаборатория</t>
        </is>
      </c>
      <c r="D222" t="inlineStr">
        <is>
          <t>Инженер по метрологии</t>
        </is>
      </c>
      <c r="E222" t="inlineStr">
        <is>
          <t>Общехозяйственный</t>
        </is>
      </c>
      <c r="F222" t="inlineStr">
        <is>
          <t>День</t>
        </is>
      </c>
      <c r="H222" t="n">
        <v>8</v>
      </c>
      <c r="I222" s="11" t="inlineStr">
        <is>
          <t>От</t>
        </is>
      </c>
      <c r="J222" t="inlineStr">
        <is>
          <t>В</t>
        </is>
      </c>
      <c r="K222" t="inlineStr">
        <is>
          <t>В</t>
        </is>
      </c>
      <c r="L222" t="n">
        <v>8</v>
      </c>
      <c r="M222" t="n">
        <v>8</v>
      </c>
      <c r="N222" t="n">
        <v>8</v>
      </c>
      <c r="O222" t="n">
        <v>8</v>
      </c>
      <c r="P222" t="n">
        <v>8</v>
      </c>
      <c r="Q222" t="inlineStr">
        <is>
          <t>В</t>
        </is>
      </c>
      <c r="R222" t="inlineStr">
        <is>
          <t>В</t>
        </is>
      </c>
      <c r="S222" t="n">
        <v>8</v>
      </c>
      <c r="T222" t="n">
        <v>8</v>
      </c>
      <c r="U222" t="n">
        <v>8</v>
      </c>
      <c r="V222" t="n">
        <v>8</v>
      </c>
      <c r="W222" t="n">
        <v>8</v>
      </c>
      <c r="X222" t="inlineStr">
        <is>
          <t>В</t>
        </is>
      </c>
      <c r="Y222" t="inlineStr">
        <is>
          <t>В</t>
        </is>
      </c>
      <c r="Z222" t="n">
        <v>8</v>
      </c>
      <c r="AA222" t="n">
        <v>8</v>
      </c>
      <c r="AB222" t="n">
        <v>8</v>
      </c>
      <c r="AC222" t="n">
        <v>7</v>
      </c>
      <c r="AD222" t="inlineStr">
        <is>
          <t>В</t>
        </is>
      </c>
      <c r="AE222" t="inlineStr">
        <is>
          <t>В</t>
        </is>
      </c>
      <c r="AF222" t="inlineStr">
        <is>
          <t>В</t>
        </is>
      </c>
      <c r="AG222" t="n">
        <v>8</v>
      </c>
      <c r="AH222" t="n">
        <v>8</v>
      </c>
      <c r="AI222" t="n">
        <v>8</v>
      </c>
      <c r="AJ222" t="n">
        <v>8</v>
      </c>
      <c r="AM222" s="9">
        <f>COUNT(H222:AL222)</f>
        <v/>
      </c>
      <c r="AO222" s="9">
        <f>COUNTIF(H222:AL222,"О")</f>
        <v/>
      </c>
      <c r="AP222" s="9">
        <f>COUNTIF(H222:AL222,"От")</f>
        <v/>
      </c>
      <c r="AQ222" s="9">
        <f>COUNTIF(H222:AL222,"Б")</f>
        <v/>
      </c>
      <c r="AR222" s="9">
        <f>COUNTIF(H222:AL222,"Н")</f>
        <v/>
      </c>
      <c r="AT222" s="9">
        <f>SUM(H222:AL222)</f>
        <v/>
      </c>
      <c r="AV222" s="9">
        <f>SUM(J222,K222,Q222,R222,X222,Y222,AD222,AE222,AF222)</f>
        <v/>
      </c>
    </row>
    <row r="223">
      <c r="A223" t="n">
        <v>217</v>
      </c>
      <c r="B223" t="inlineStr">
        <is>
          <t>Литвиненко Александр Сергеевич</t>
        </is>
      </c>
      <c r="C223" t="inlineStr">
        <is>
          <t>Метрологическая лаборатория</t>
        </is>
      </c>
      <c r="D223" t="inlineStr">
        <is>
          <t>Инженер по метрологии</t>
        </is>
      </c>
      <c r="E223" t="inlineStr">
        <is>
          <t>Контракт № 539 - Государственное краевое учреждение Центр безопасности дорожного движения Пермского края</t>
        </is>
      </c>
      <c r="F223" t="inlineStr">
        <is>
          <t>День</t>
        </is>
      </c>
      <c r="AM223" s="9">
        <f>COUNT(H223:AL223)</f>
        <v/>
      </c>
      <c r="AT223" s="9">
        <f>SUM(H223:AL223)</f>
        <v/>
      </c>
      <c r="AV223" s="9">
        <f>SUM(J223,K223,Q223,R223,X223,Y223,AD223,AE223,AF223)</f>
        <v/>
      </c>
    </row>
    <row r="224">
      <c r="A224" t="n">
        <v>218</v>
      </c>
      <c r="B224" t="inlineStr">
        <is>
          <t>Литвиненко Александр Сергеевич</t>
        </is>
      </c>
      <c r="C224" t="inlineStr">
        <is>
          <t>Метрологическая лаборатория</t>
        </is>
      </c>
      <c r="D224" t="inlineStr">
        <is>
          <t>Инженер по метрологии</t>
        </is>
      </c>
      <c r="E224" t="inlineStr">
        <is>
          <t>Контракт № 478 - НОВАПОРТ Трейдинг ООО</t>
        </is>
      </c>
      <c r="F224" t="inlineStr">
        <is>
          <t>День</t>
        </is>
      </c>
      <c r="AM224" s="9">
        <f>COUNT(H224:AL224)</f>
        <v/>
      </c>
      <c r="AT224" s="9">
        <f>SUM(H224:AL224)</f>
        <v/>
      </c>
      <c r="AV224" s="9">
        <f>SUM(J224,K224,Q224,R224,X224,Y224,AD224,AE224,AF224)</f>
        <v/>
      </c>
    </row>
    <row r="225">
      <c r="A225" t="n">
        <v>219</v>
      </c>
      <c r="B225" t="inlineStr">
        <is>
          <t>Литвиненко Александр Сергеевич</t>
        </is>
      </c>
      <c r="C225" t="inlineStr">
        <is>
          <t>Метрологическая лаборатория</t>
        </is>
      </c>
      <c r="D225" t="inlineStr">
        <is>
          <t>Инженер по метрологии</t>
        </is>
      </c>
      <c r="E225" t="inlineStr">
        <is>
          <t>Контракт № 494 - КГКУ «Алтайавтодор»</t>
        </is>
      </c>
      <c r="F225" t="inlineStr">
        <is>
          <t>День</t>
        </is>
      </c>
      <c r="AM225" s="9">
        <f>COUNT(H225:AL225)</f>
        <v/>
      </c>
      <c r="AT225" s="9">
        <f>SUM(H225:AL225)</f>
        <v/>
      </c>
      <c r="AV225" s="9">
        <f>SUM(J225,K225,Q225,R225,X225,Y225,AD225,AE225,AF225)</f>
        <v/>
      </c>
    </row>
    <row r="226">
      <c r="A226" s="9" t="n">
        <v>220</v>
      </c>
      <c r="B226" s="9" t="inlineStr">
        <is>
          <t>Литвиненко Александр Сергеевич</t>
        </is>
      </c>
      <c r="C226" s="9" t="inlineStr">
        <is>
          <t>Метрологическая лаборатория</t>
        </is>
      </c>
      <c r="D226" s="9" t="inlineStr">
        <is>
          <t>Инженер по метрологии</t>
        </is>
      </c>
      <c r="E226" s="9" t="inlineStr">
        <is>
          <t>ИТОГО:</t>
        </is>
      </c>
      <c r="F226" s="9" t="n"/>
      <c r="G226" s="9" t="n"/>
      <c r="H226" s="9" t="n">
        <v>8</v>
      </c>
      <c r="I226" s="9" t="n">
        <v>0</v>
      </c>
      <c r="J226" s="9" t="n">
        <v>0</v>
      </c>
      <c r="K226" s="9" t="n">
        <v>0</v>
      </c>
      <c r="L226" s="9" t="n">
        <v>8</v>
      </c>
      <c r="M226" s="9" t="n">
        <v>8</v>
      </c>
      <c r="N226" s="9" t="n">
        <v>8</v>
      </c>
      <c r="O226" s="9" t="n">
        <v>8</v>
      </c>
      <c r="P226" s="9" t="n">
        <v>8</v>
      </c>
      <c r="Q226" s="9" t="n">
        <v>0</v>
      </c>
      <c r="R226" s="9" t="n">
        <v>0</v>
      </c>
      <c r="S226" s="9" t="n">
        <v>8</v>
      </c>
      <c r="T226" s="9" t="n">
        <v>8</v>
      </c>
      <c r="U226" s="9" t="n">
        <v>8</v>
      </c>
      <c r="V226" s="9" t="n">
        <v>8</v>
      </c>
      <c r="W226" s="9" t="n">
        <v>8</v>
      </c>
      <c r="X226" s="9" t="n">
        <v>0</v>
      </c>
      <c r="Y226" s="9" t="n">
        <v>0</v>
      </c>
      <c r="Z226" s="9" t="n">
        <v>8</v>
      </c>
      <c r="AA226" s="9" t="n">
        <v>8</v>
      </c>
      <c r="AB226" s="9" t="n">
        <v>8</v>
      </c>
      <c r="AC226" s="9" t="n">
        <v>7</v>
      </c>
      <c r="AD226" s="9" t="n">
        <v>0</v>
      </c>
      <c r="AE226" s="9" t="n">
        <v>0</v>
      </c>
      <c r="AF226" s="9" t="n">
        <v>0</v>
      </c>
      <c r="AG226" s="9" t="n">
        <v>8</v>
      </c>
      <c r="AH226" s="9" t="n">
        <v>8</v>
      </c>
      <c r="AI226" s="9" t="n">
        <v>8</v>
      </c>
      <c r="AJ226" s="9" t="n">
        <v>8</v>
      </c>
      <c r="AK226" s="9" t="n"/>
      <c r="AL226" s="9" t="n"/>
      <c r="AM226" s="9">
        <f>COUNT(IF(SUM(H225,H222,H224,H223)&gt;0,1,"FALSE"),IF(SUM(I222)&gt;0,1,"FALSE"),IF(SUM(J225,J222,J223,J224)&gt;0,1,"FALSE"),IF(SUM(K225,K223,K224,K222)&gt;0,1,"FALSE"),IF(SUM(L225,L224,L222,L223)&gt;0,1,"FALSE"),IF(SUM(M224,M225,M222,M223)&gt;0,1,"FALSE"),IF(SUM(N223,N222,N225,N224)&gt;0,1,"FALSE"),IF(SUM(O222,O224,O225)&gt;0,1,"FALSE"),IF(SUM(P222,P224,P225)&gt;0,1,"FALSE"),IF(SUM(Q224,Q225,Q222)&gt;0,1,"FALSE"),IF(SUM(R224,R222,R225)&gt;0,1,"FALSE"),IF(SUM(S225,S224,S222)&gt;0,1,"FALSE"),IF(SUM(T225,T222,T224)&gt;0,1,"FALSE"),IF(SUM(U224,U222,U225)&gt;0,1,"FALSE"),IF(SUM(V224,V222,V225)&gt;0,1,"FALSE"),IF(SUM(W224,W222,W225)&gt;0,1,"FALSE"),IF(SUM(X222,X224,X225)&gt;0,1,"FALSE"),IF(SUM(Y222,Y225,Y224)&gt;0,1,"FALSE"),IF(SUM(Z222,Z225,Z224)&gt;0,1,"FALSE"),IF(SUM(AA224,AA225,AA222)&gt;0,1,"FALSE"),IF(SUM(AB225,AB222,AB224)&gt;0,1,"FALSE"),IF(SUM(AC224,AC222,AC225)&gt;0,1,"FALSE"),IF(SUM(AD222,AD225,AD224)&gt;0,1,"FALSE"),IF(SUM(AE224,AE222,AE225)&gt;0,1,"FALSE"),IF(SUM(AF222,AF225,AF224)&gt;0,1,"FALSE"),IF(SUM(AG222,AG224,AG225)&gt;0,1,"FALSE"),IF(SUM(AH222,AH225,AH224)&gt;0,1,"FALSE"),IF(SUM(AI222,AI224,AI225)&gt;0,1,"FALSE"),IF(SUM(AJ224,AJ225,AJ222)&gt;0,1,"FALSE"))</f>
        <v/>
      </c>
      <c r="AN226" s="9" t="n"/>
      <c r="AO226" s="9">
        <f>MAX(AO222:AO225)</f>
        <v/>
      </c>
      <c r="AP226" s="9">
        <f>MAX(AP222:AP225)</f>
        <v/>
      </c>
      <c r="AQ226" s="9">
        <f>MAX(AQ222:AQ225)</f>
        <v/>
      </c>
      <c r="AR226" s="9">
        <f>MAX(AR222:AR225)</f>
        <v/>
      </c>
      <c r="AS226" s="9">
        <f>SUM(AS222:AS225)</f>
        <v/>
      </c>
      <c r="AT226" s="9">
        <f>SUM(AT222:AT225)</f>
        <v/>
      </c>
      <c r="AU226" s="9">
        <f>SUM(AU222:AU225)</f>
        <v/>
      </c>
      <c r="AV226" s="9">
        <f>SUM(AV222:AV225)</f>
        <v/>
      </c>
      <c r="AW226" s="9">
        <f>SUM(AW222:AW225)</f>
        <v/>
      </c>
    </row>
    <row r="227" ht="15.5" customHeight="1" s="1">
      <c r="A227" t="n">
        <v>221</v>
      </c>
      <c r="B227" t="inlineStr">
        <is>
          <t>Судьяров Вячеслав Михайлович</t>
        </is>
      </c>
      <c r="C227" t="inlineStr">
        <is>
          <t>Метрологическая лаборатория</t>
        </is>
      </c>
      <c r="D227" t="inlineStr">
        <is>
          <t>Инженер по метрологии</t>
        </is>
      </c>
      <c r="E227" t="inlineStr">
        <is>
          <t>Общехозяйственный</t>
        </is>
      </c>
      <c r="F227" t="inlineStr">
        <is>
          <t>День</t>
        </is>
      </c>
      <c r="H227" s="11" t="inlineStr">
        <is>
          <t>О</t>
        </is>
      </c>
      <c r="I227" s="11" t="inlineStr">
        <is>
          <t>О</t>
        </is>
      </c>
      <c r="J227" s="11" t="inlineStr">
        <is>
          <t>О</t>
        </is>
      </c>
      <c r="K227" s="11" t="inlineStr">
        <is>
          <t>О</t>
        </is>
      </c>
      <c r="L227" s="11" t="inlineStr">
        <is>
          <t>О</t>
        </is>
      </c>
      <c r="M227" s="11" t="inlineStr">
        <is>
          <t>О</t>
        </is>
      </c>
      <c r="N227" s="11" t="inlineStr">
        <is>
          <t>О</t>
        </is>
      </c>
      <c r="O227" s="11" t="inlineStr">
        <is>
          <t>О</t>
        </is>
      </c>
      <c r="P227" s="11" t="inlineStr">
        <is>
          <t>О</t>
        </is>
      </c>
      <c r="Q227" s="11" t="inlineStr">
        <is>
          <t>О</t>
        </is>
      </c>
      <c r="R227" s="11" t="inlineStr">
        <is>
          <t>О</t>
        </is>
      </c>
      <c r="S227" s="11" t="inlineStr">
        <is>
          <t>О</t>
        </is>
      </c>
      <c r="T227" s="11" t="inlineStr">
        <is>
          <t>О</t>
        </is>
      </c>
      <c r="U227" s="11" t="inlineStr">
        <is>
          <t>О</t>
        </is>
      </c>
      <c r="V227" s="11" t="inlineStr">
        <is>
          <t>О</t>
        </is>
      </c>
      <c r="W227" s="11" t="inlineStr">
        <is>
          <t>О</t>
        </is>
      </c>
      <c r="X227" s="11" t="inlineStr">
        <is>
          <t>О</t>
        </is>
      </c>
      <c r="Y227" s="11" t="inlineStr">
        <is>
          <t>О</t>
        </is>
      </c>
      <c r="Z227" s="11" t="inlineStr">
        <is>
          <t>О</t>
        </is>
      </c>
      <c r="AA227" s="11" t="inlineStr">
        <is>
          <t>О</t>
        </is>
      </c>
      <c r="AB227" s="11" t="inlineStr">
        <is>
          <t>О</t>
        </is>
      </c>
      <c r="AC227" s="11" t="inlineStr">
        <is>
          <t>О</t>
        </is>
      </c>
      <c r="AD227" s="11" t="inlineStr">
        <is>
          <t>О</t>
        </is>
      </c>
      <c r="AE227" s="11" t="inlineStr">
        <is>
          <t>О</t>
        </is>
      </c>
      <c r="AF227" s="11" t="inlineStr">
        <is>
          <t>О</t>
        </is>
      </c>
      <c r="AG227" s="11" t="inlineStr">
        <is>
          <t>О</t>
        </is>
      </c>
      <c r="AH227" s="11" t="inlineStr">
        <is>
          <t>О</t>
        </is>
      </c>
      <c r="AI227" s="11" t="inlineStr">
        <is>
          <t>О</t>
        </is>
      </c>
      <c r="AJ227" s="11" t="inlineStr">
        <is>
          <t>О</t>
        </is>
      </c>
      <c r="AM227" s="9">
        <f>COUNT(H227:AL227)</f>
        <v/>
      </c>
      <c r="AO227" s="9">
        <f>COUNTIF(H227:AL227,"О")</f>
        <v/>
      </c>
      <c r="AP227" s="9">
        <f>COUNTIF(H227:AL227,"От")</f>
        <v/>
      </c>
      <c r="AQ227" s="9">
        <f>COUNTIF(H227:AL227,"Б")</f>
        <v/>
      </c>
      <c r="AR227" s="9">
        <f>COUNTIF(H227:AL227,"Н")</f>
        <v/>
      </c>
      <c r="AT227" s="9">
        <f>SUM(H227:AL227)</f>
        <v/>
      </c>
      <c r="AV227" s="9">
        <f>SUM(J227,K227,Q227,R227,X227,Y227,AD227,AE227,AF227)</f>
        <v/>
      </c>
    </row>
    <row r="228">
      <c r="A228" s="9" t="n">
        <v>222</v>
      </c>
      <c r="B228" s="9" t="inlineStr">
        <is>
          <t>Судьяров Вячеслав Михайлович</t>
        </is>
      </c>
      <c r="C228" s="9" t="inlineStr">
        <is>
          <t>Метрологическая лаборатория</t>
        </is>
      </c>
      <c r="D228" s="9" t="inlineStr">
        <is>
          <t>Инженер по метрологии</t>
        </is>
      </c>
      <c r="E228" s="9" t="inlineStr">
        <is>
          <t>ИТОГО:</t>
        </is>
      </c>
      <c r="F228" s="9" t="n"/>
      <c r="G228" s="9" t="n"/>
      <c r="H228" s="9" t="n">
        <v>0</v>
      </c>
      <c r="I228" s="9" t="n">
        <v>0</v>
      </c>
      <c r="J228" s="9" t="n">
        <v>0</v>
      </c>
      <c r="K228" s="9" t="n">
        <v>0</v>
      </c>
      <c r="L228" s="9" t="n">
        <v>0</v>
      </c>
      <c r="M228" s="9" t="n">
        <v>0</v>
      </c>
      <c r="N228" s="9" t="n">
        <v>0</v>
      </c>
      <c r="O228" s="9" t="n">
        <v>0</v>
      </c>
      <c r="P228" s="9" t="n">
        <v>0</v>
      </c>
      <c r="Q228" s="9" t="n">
        <v>0</v>
      </c>
      <c r="R228" s="9" t="n">
        <v>0</v>
      </c>
      <c r="S228" s="9" t="n">
        <v>0</v>
      </c>
      <c r="T228" s="9" t="n">
        <v>0</v>
      </c>
      <c r="U228" s="9" t="n">
        <v>0</v>
      </c>
      <c r="V228" s="9" t="n">
        <v>0</v>
      </c>
      <c r="W228" s="9" t="n">
        <v>0</v>
      </c>
      <c r="X228" s="9" t="n">
        <v>0</v>
      </c>
      <c r="Y228" s="9" t="n">
        <v>0</v>
      </c>
      <c r="Z228" s="9" t="n">
        <v>0</v>
      </c>
      <c r="AA228" s="9" t="n">
        <v>0</v>
      </c>
      <c r="AB228" s="9" t="n">
        <v>0</v>
      </c>
      <c r="AC228" s="9" t="n">
        <v>0</v>
      </c>
      <c r="AD228" s="9" t="n">
        <v>0</v>
      </c>
      <c r="AE228" s="9" t="n">
        <v>0</v>
      </c>
      <c r="AF228" s="9" t="n">
        <v>0</v>
      </c>
      <c r="AG228" s="9" t="n">
        <v>0</v>
      </c>
      <c r="AH228" s="9" t="n">
        <v>0</v>
      </c>
      <c r="AI228" s="9" t="n">
        <v>0</v>
      </c>
      <c r="AJ228" s="9" t="n">
        <v>0</v>
      </c>
      <c r="AK228" s="9" t="n"/>
      <c r="AL228" s="9" t="n"/>
      <c r="AM228" s="9">
        <f>COUNT(IF(SUM(H227)&gt;0,1,"FALSE"),IF(SUM(I227)&gt;0,1,"FALSE"),IF(SUM(J227)&gt;0,1,"FALSE"),IF(SUM(K227)&gt;0,1,"FALSE"),IF(SUM(L227)&gt;0,1,"FALSE"),IF(SUM(M227)&gt;0,1,"FALSE"),IF(SUM(N227)&gt;0,1,"FALSE"),IF(SUM(O227)&gt;0,1,"FALSE"),IF(SUM(P227)&gt;0,1,"FALSE"),IF(SUM(Q227)&gt;0,1,"FALSE"),IF(SUM(R227)&gt;0,1,"FALSE"),IF(SUM(S227)&gt;0,1,"FALSE"),IF(SUM(T227)&gt;0,1,"FALSE"),IF(SUM(U227)&gt;0,1,"FALSE"),IF(SUM(V227)&gt;0,1,"FALSE"),IF(SUM(W227)&gt;0,1,"FALSE"),IF(SUM(X227)&gt;0,1,"FALSE"),IF(SUM(Y227)&gt;0,1,"FALSE"),IF(SUM(Z227)&gt;0,1,"FALSE"),IF(SUM(AA227)&gt;0,1,"FALSE"),IF(SUM(AB227)&gt;0,1,"FALSE"),IF(SUM(AC227)&gt;0,1,"FALSE"),IF(SUM(AD227)&gt;0,1,"FALSE"),IF(SUM(AE227)&gt;0,1,"FALSE"),IF(SUM(AF227)&gt;0,1,"FALSE"),IF(SUM(AG227)&gt;0,1,"FALSE"),IF(SUM(AH227)&gt;0,1,"FALSE"),IF(SUM(AI227)&gt;0,1,"FALSE"),IF(SUM(AJ227)&gt;0,1,"FALSE"))</f>
        <v/>
      </c>
      <c r="AN228" s="9" t="n"/>
      <c r="AO228" s="9">
        <f>MAX(AO227:AO227)</f>
        <v/>
      </c>
      <c r="AP228" s="9">
        <f>MAX(AP227:AP227)</f>
        <v/>
      </c>
      <c r="AQ228" s="9">
        <f>MAX(AQ227:AQ227)</f>
        <v/>
      </c>
      <c r="AR228" s="9">
        <f>MAX(AR227:AR227)</f>
        <v/>
      </c>
      <c r="AS228" s="9">
        <f>SUM(AS227:AS227)</f>
        <v/>
      </c>
      <c r="AT228" s="9">
        <f>SUM(AT227:AT227)</f>
        <v/>
      </c>
      <c r="AU228" s="9">
        <f>SUM(AU227:AU227)</f>
        <v/>
      </c>
      <c r="AV228" s="9">
        <f>SUM(AV227:AV227)</f>
        <v/>
      </c>
      <c r="AW228" s="9">
        <f>SUM(AW227:AW227)</f>
        <v/>
      </c>
    </row>
    <row r="229">
      <c r="A229" t="n">
        <v>223</v>
      </c>
      <c r="B229" t="inlineStr">
        <is>
          <t>Томилов Андрей Сергеевич</t>
        </is>
      </c>
      <c r="C229" t="inlineStr">
        <is>
          <t>Метрологическая лаборатория</t>
        </is>
      </c>
      <c r="D229" t="inlineStr">
        <is>
          <t>Инженер по метрологии</t>
        </is>
      </c>
      <c r="E229" t="inlineStr">
        <is>
          <t>Общехозяйственный</t>
        </is>
      </c>
      <c r="F229" t="inlineStr">
        <is>
          <t>День</t>
        </is>
      </c>
      <c r="H229" t="n">
        <v>8</v>
      </c>
      <c r="I229" t="n">
        <v>8</v>
      </c>
      <c r="J229" t="inlineStr">
        <is>
          <t>В</t>
        </is>
      </c>
      <c r="K229" t="inlineStr">
        <is>
          <t>В</t>
        </is>
      </c>
      <c r="L229" t="n">
        <v>8</v>
      </c>
      <c r="M229" t="n">
        <v>8</v>
      </c>
      <c r="N229" t="n">
        <v>8</v>
      </c>
      <c r="O229" t="n">
        <v>8</v>
      </c>
      <c r="P229" t="n">
        <v>8</v>
      </c>
      <c r="Q229" t="inlineStr">
        <is>
          <t>В</t>
        </is>
      </c>
      <c r="R229" t="inlineStr">
        <is>
          <t>В</t>
        </is>
      </c>
      <c r="S229" t="n">
        <v>8</v>
      </c>
      <c r="T229" t="n">
        <v>8</v>
      </c>
      <c r="U229" t="n">
        <v>8</v>
      </c>
      <c r="V229" t="n">
        <v>8</v>
      </c>
      <c r="W229" t="n">
        <v>8</v>
      </c>
      <c r="X229" t="inlineStr">
        <is>
          <t>В</t>
        </is>
      </c>
      <c r="Y229" t="inlineStr">
        <is>
          <t>В</t>
        </is>
      </c>
      <c r="Z229" t="n">
        <v>8</v>
      </c>
      <c r="AA229" t="n">
        <v>8</v>
      </c>
      <c r="AB229" t="n">
        <v>8</v>
      </c>
      <c r="AC229" t="n">
        <v>7</v>
      </c>
      <c r="AD229" t="inlineStr">
        <is>
          <t>В</t>
        </is>
      </c>
      <c r="AE229" t="inlineStr">
        <is>
          <t>В</t>
        </is>
      </c>
      <c r="AF229" t="inlineStr">
        <is>
          <t>В</t>
        </is>
      </c>
      <c r="AG229" t="n">
        <v>8</v>
      </c>
      <c r="AH229" t="n">
        <v>8</v>
      </c>
      <c r="AI229" t="n">
        <v>8</v>
      </c>
      <c r="AJ229" t="n">
        <v>8</v>
      </c>
      <c r="AM229" s="9">
        <f>COUNT(H229:AL229)</f>
        <v/>
      </c>
      <c r="AO229" s="9">
        <f>COUNTIF(H229:AL229,"О")</f>
        <v/>
      </c>
      <c r="AP229" s="9">
        <f>COUNTIF(H229:AL229,"От")</f>
        <v/>
      </c>
      <c r="AQ229" s="9">
        <f>COUNTIF(H229:AL229,"Б")</f>
        <v/>
      </c>
      <c r="AR229" s="9">
        <f>COUNTIF(H229:AL229,"Н")</f>
        <v/>
      </c>
      <c r="AT229" s="9">
        <f>SUM(H229:AL229)</f>
        <v/>
      </c>
      <c r="AV229" s="9">
        <f>SUM(J229,K229,Q229,R229,X229,Y229,AD229,AE229,AF229)</f>
        <v/>
      </c>
    </row>
    <row r="230">
      <c r="A230" t="n">
        <v>224</v>
      </c>
      <c r="B230" t="inlineStr">
        <is>
          <t>Томилов Андрей Сергеевич</t>
        </is>
      </c>
      <c r="C230" t="inlineStr">
        <is>
          <t>Метрологическая лаборатория</t>
        </is>
      </c>
      <c r="D230" t="inlineStr">
        <is>
          <t>Инженер по метрологии</t>
        </is>
      </c>
      <c r="E230" t="inlineStr">
        <is>
          <t>Контракт № 539 - Государственное краевое учреждение Центр безопасности дорожного движения Пермского края</t>
        </is>
      </c>
      <c r="F230" t="inlineStr">
        <is>
          <t>День</t>
        </is>
      </c>
      <c r="AM230" s="9">
        <f>COUNT(H230:AL230)</f>
        <v/>
      </c>
      <c r="AT230" s="9">
        <f>SUM(H230:AL230)</f>
        <v/>
      </c>
      <c r="AV230" s="9">
        <f>SUM(J230,K230,Q230,R230,X230,Y230,AD230,AE230,AF230)</f>
        <v/>
      </c>
    </row>
    <row r="231">
      <c r="A231" t="n">
        <v>225</v>
      </c>
      <c r="B231" t="inlineStr">
        <is>
          <t>Томилов Андрей Сергеевич</t>
        </is>
      </c>
      <c r="C231" t="inlineStr">
        <is>
          <t>Метрологическая лаборатория</t>
        </is>
      </c>
      <c r="D231" t="inlineStr">
        <is>
          <t>Инженер по метрологии</t>
        </is>
      </c>
      <c r="E231" t="inlineStr">
        <is>
          <t>Контракт № 478 - НОВАПОРТ Трейдинг ООО</t>
        </is>
      </c>
      <c r="F231" t="inlineStr">
        <is>
          <t>День</t>
        </is>
      </c>
      <c r="AM231" s="9">
        <f>COUNT(H231:AL231)</f>
        <v/>
      </c>
      <c r="AT231" s="9">
        <f>SUM(H231:AL231)</f>
        <v/>
      </c>
      <c r="AV231" s="9">
        <f>SUM(J231,K231,Q231,R231,X231,Y231,AD231,AE231,AF231)</f>
        <v/>
      </c>
    </row>
    <row r="232">
      <c r="A232" t="n">
        <v>226</v>
      </c>
      <c r="B232" t="inlineStr">
        <is>
          <t>Томилов Андрей Сергеевич</t>
        </is>
      </c>
      <c r="C232" t="inlineStr">
        <is>
          <t>Метрологическая лаборатория</t>
        </is>
      </c>
      <c r="D232" t="inlineStr">
        <is>
          <t>Инженер по метрологии</t>
        </is>
      </c>
      <c r="E232" t="inlineStr">
        <is>
          <t>Контракт № 494 - КГКУ «Алтайавтодор»</t>
        </is>
      </c>
      <c r="F232" t="inlineStr">
        <is>
          <t>День</t>
        </is>
      </c>
      <c r="AM232" s="9">
        <f>COUNT(H232:AL232)</f>
        <v/>
      </c>
      <c r="AT232" s="9">
        <f>SUM(H232:AL232)</f>
        <v/>
      </c>
      <c r="AV232" s="9">
        <f>SUM(J232,K232,Q232,R232,X232,Y232,AD232,AE232,AF232)</f>
        <v/>
      </c>
    </row>
    <row r="233">
      <c r="A233" s="9" t="n">
        <v>227</v>
      </c>
      <c r="B233" s="9" t="inlineStr">
        <is>
          <t>Томилов Андрей Сергеевич</t>
        </is>
      </c>
      <c r="C233" s="9" t="inlineStr">
        <is>
          <t>Метрологическая лаборатория</t>
        </is>
      </c>
      <c r="D233" s="9" t="inlineStr">
        <is>
          <t>Инженер по метрологии</t>
        </is>
      </c>
      <c r="E233" s="9" t="inlineStr">
        <is>
          <t>ИТОГО:</t>
        </is>
      </c>
      <c r="F233" s="9" t="n"/>
      <c r="G233" s="9" t="n"/>
      <c r="H233" s="9" t="n">
        <v>8</v>
      </c>
      <c r="I233" s="9" t="n">
        <v>8</v>
      </c>
      <c r="J233" s="9" t="n">
        <v>0</v>
      </c>
      <c r="K233" s="9" t="n">
        <v>0</v>
      </c>
      <c r="L233" s="9" t="n">
        <v>8</v>
      </c>
      <c r="M233" s="9" t="n">
        <v>8</v>
      </c>
      <c r="N233" s="9" t="n">
        <v>8</v>
      </c>
      <c r="O233" s="9" t="n">
        <v>8</v>
      </c>
      <c r="P233" s="9" t="n">
        <v>8</v>
      </c>
      <c r="Q233" s="9" t="n">
        <v>0</v>
      </c>
      <c r="R233" s="9" t="n">
        <v>0</v>
      </c>
      <c r="S233" s="9" t="n">
        <v>8</v>
      </c>
      <c r="T233" s="9" t="n">
        <v>8</v>
      </c>
      <c r="U233" s="9" t="n">
        <v>8</v>
      </c>
      <c r="V233" s="9" t="n">
        <v>8</v>
      </c>
      <c r="W233" s="9" t="n">
        <v>8</v>
      </c>
      <c r="X233" s="9" t="n">
        <v>0</v>
      </c>
      <c r="Y233" s="9" t="n">
        <v>0</v>
      </c>
      <c r="Z233" s="9" t="n">
        <v>8</v>
      </c>
      <c r="AA233" s="9" t="n">
        <v>8</v>
      </c>
      <c r="AB233" s="9" t="n">
        <v>8</v>
      </c>
      <c r="AC233" s="9" t="n">
        <v>7</v>
      </c>
      <c r="AD233" s="9" t="n">
        <v>0</v>
      </c>
      <c r="AE233" s="9" t="n">
        <v>0</v>
      </c>
      <c r="AF233" s="9" t="n">
        <v>0</v>
      </c>
      <c r="AG233" s="9" t="n">
        <v>8</v>
      </c>
      <c r="AH233" s="9" t="n">
        <v>8</v>
      </c>
      <c r="AI233" s="9" t="n">
        <v>8</v>
      </c>
      <c r="AJ233" s="9" t="n">
        <v>8</v>
      </c>
      <c r="AK233" s="9" t="n"/>
      <c r="AL233" s="9" t="n"/>
      <c r="AM233" s="9">
        <f>COUNT(IF(SUM(H229,H231,H232,H230)&gt;0,1,"FALSE"),IF(SUM(I229,I230,I231,I232)&gt;0,1,"FALSE"),IF(SUM(J232,J229,J231,J230)&gt;0,1,"FALSE"),IF(SUM(K230,K232,K229,K231)&gt;0,1,"FALSE"),IF(SUM(L232,L230,L231,L229)&gt;0,1,"FALSE"),IF(SUM(M232,M229,M231,M230)&gt;0,1,"FALSE"),IF(SUM(N230,N232,N231,N229)&gt;0,1,"FALSE"),IF(SUM(O231,O229,O232)&gt;0,1,"FALSE"),IF(SUM(P232,P229,P231)&gt;0,1,"FALSE"),IF(SUM(Q232,Q231,Q229)&gt;0,1,"FALSE"),IF(SUM(R232,R231,R229)&gt;0,1,"FALSE"),IF(SUM(S229,S232,S231)&gt;0,1,"FALSE"),IF(SUM(T229,T232,T231)&gt;0,1,"FALSE"),IF(SUM(U231,U232,U229)&gt;0,1,"FALSE"),IF(SUM(V229,V232,V231)&gt;0,1,"FALSE"),IF(SUM(W229,W232,W231)&gt;0,1,"FALSE"),IF(SUM(X231,X232,X229)&gt;0,1,"FALSE"),IF(SUM(Y231,Y229,Y232)&gt;0,1,"FALSE"),IF(SUM(Z231,Z229,Z232)&gt;0,1,"FALSE"),IF(SUM(AA232,AA229,AA231)&gt;0,1,"FALSE"),IF(SUM(AB231,AB229,AB232)&gt;0,1,"FALSE"),IF(SUM(AC232,AC231,AC229)&gt;0,1,"FALSE"),IF(SUM(AD229,AD231,AD232)&gt;0,1,"FALSE"),IF(SUM(AE231,AE229,AE232)&gt;0,1,"FALSE"),IF(SUM(AF231,AF232,AF229)&gt;0,1,"FALSE"),IF(SUM(AG229,AG232,AG231)&gt;0,1,"FALSE"),IF(SUM(AH229,AH231,AH232)&gt;0,1,"FALSE"),IF(SUM(AI231,AI229,AI232)&gt;0,1,"FALSE"),IF(SUM(AJ231,AJ232,AJ229)&gt;0,1,"FALSE"))</f>
        <v/>
      </c>
      <c r="AN233" s="9" t="n"/>
      <c r="AO233" s="9">
        <f>MAX(AO229:AO232)</f>
        <v/>
      </c>
      <c r="AP233" s="9">
        <f>MAX(AP229:AP232)</f>
        <v/>
      </c>
      <c r="AQ233" s="9">
        <f>MAX(AQ229:AQ232)</f>
        <v/>
      </c>
      <c r="AR233" s="9">
        <f>MAX(AR229:AR232)</f>
        <v/>
      </c>
      <c r="AS233" s="9">
        <f>SUM(AS229:AS232)</f>
        <v/>
      </c>
      <c r="AT233" s="9">
        <f>SUM(AT229:AT232)</f>
        <v/>
      </c>
      <c r="AU233" s="9">
        <f>SUM(AU229:AU232)</f>
        <v/>
      </c>
      <c r="AV233" s="9">
        <f>SUM(AV229:AV232)</f>
        <v/>
      </c>
      <c r="AW233" s="9">
        <f>SUM(AW229:AW232)</f>
        <v/>
      </c>
    </row>
    <row r="234">
      <c r="A234" t="n">
        <v>228</v>
      </c>
      <c r="B234" t="inlineStr">
        <is>
          <t>Галкин Михаил Александрович</t>
        </is>
      </c>
      <c r="C234" t="inlineStr">
        <is>
          <t>ОП г.Самара</t>
        </is>
      </c>
      <c r="D234" t="inlineStr">
        <is>
          <t>Инженер</t>
        </is>
      </c>
      <c r="E234" t="inlineStr">
        <is>
          <t>Офис</t>
        </is>
      </c>
      <c r="F234" t="inlineStr">
        <is>
          <t>День</t>
        </is>
      </c>
      <c r="H234" t="n">
        <v>8</v>
      </c>
      <c r="I234" t="n">
        <v>8</v>
      </c>
      <c r="J234" t="inlineStr">
        <is>
          <t>В</t>
        </is>
      </c>
      <c r="K234" t="inlineStr">
        <is>
          <t>В</t>
        </is>
      </c>
      <c r="L234" t="n">
        <v>8</v>
      </c>
      <c r="M234" t="n">
        <v>8</v>
      </c>
      <c r="N234" t="n">
        <v>8</v>
      </c>
      <c r="O234" t="n">
        <v>8</v>
      </c>
      <c r="P234" t="n">
        <v>8</v>
      </c>
      <c r="Q234" t="inlineStr">
        <is>
          <t>В</t>
        </is>
      </c>
      <c r="R234" t="inlineStr">
        <is>
          <t>В</t>
        </is>
      </c>
      <c r="S234" t="n">
        <v>8</v>
      </c>
      <c r="T234" t="n">
        <v>8</v>
      </c>
      <c r="U234" t="n">
        <v>8</v>
      </c>
      <c r="V234" t="n">
        <v>8</v>
      </c>
      <c r="W234" t="n">
        <v>8</v>
      </c>
      <c r="X234" t="inlineStr">
        <is>
          <t>В</t>
        </is>
      </c>
      <c r="Y234" t="inlineStr">
        <is>
          <t>В</t>
        </is>
      </c>
      <c r="Z234" t="n">
        <v>8</v>
      </c>
      <c r="AA234" t="n">
        <v>8</v>
      </c>
      <c r="AB234" t="n">
        <v>8</v>
      </c>
      <c r="AC234" t="n">
        <v>7</v>
      </c>
      <c r="AD234" t="inlineStr">
        <is>
          <t>В</t>
        </is>
      </c>
      <c r="AE234" t="inlineStr">
        <is>
          <t>В</t>
        </is>
      </c>
      <c r="AF234" t="inlineStr">
        <is>
          <t>В</t>
        </is>
      </c>
      <c r="AG234" t="n">
        <v>8</v>
      </c>
      <c r="AH234" t="n">
        <v>8</v>
      </c>
      <c r="AI234" t="n">
        <v>8</v>
      </c>
      <c r="AJ234" t="n">
        <v>8</v>
      </c>
      <c r="AM234" s="9">
        <f>COUNT(H234:AL234)</f>
        <v/>
      </c>
      <c r="AO234" s="9">
        <f>COUNTIF(H234:AL234,"О")</f>
        <v/>
      </c>
      <c r="AP234" s="9">
        <f>COUNTIF(H234:AL234,"От")</f>
        <v/>
      </c>
      <c r="AQ234" s="9">
        <f>COUNTIF(H234:AL234,"Б")</f>
        <v/>
      </c>
      <c r="AR234" s="9">
        <f>COUNTIF(H234:AL234,"Н")</f>
        <v/>
      </c>
      <c r="AT234" s="9">
        <f>SUM(H234:AL234)</f>
        <v/>
      </c>
      <c r="AV234" s="9">
        <f>SUM(J234,K234,Q234,R234,X234,Y234,AD234,AE234,AF234)</f>
        <v/>
      </c>
    </row>
    <row r="235">
      <c r="A235" t="n">
        <v>229</v>
      </c>
      <c r="B235" t="inlineStr">
        <is>
          <t>Галкин Михаил Александрович</t>
        </is>
      </c>
      <c r="C235" t="inlineStr">
        <is>
          <t>ОП г.Самара</t>
        </is>
      </c>
      <c r="D235" t="inlineStr">
        <is>
          <t>Инженер</t>
        </is>
      </c>
      <c r="E235" t="inlineStr">
        <is>
          <t>Контракт № 622 - ГКУ СО  Управление дорог</t>
        </is>
      </c>
      <c r="F235" t="inlineStr">
        <is>
          <t>День</t>
        </is>
      </c>
      <c r="AM235" s="9">
        <f>COUNT(H235:AL235)</f>
        <v/>
      </c>
      <c r="AT235" s="9">
        <f>SUM(H235:AL235)</f>
        <v/>
      </c>
      <c r="AV235" s="9">
        <f>SUM(J235,K235,Q235,R235,X235,Y235,AD235,AE235,AF235)</f>
        <v/>
      </c>
    </row>
    <row r="236">
      <c r="A236" t="n">
        <v>230</v>
      </c>
      <c r="B236" t="inlineStr">
        <is>
          <t>Галкин Михаил Александрович</t>
        </is>
      </c>
      <c r="C236" t="inlineStr">
        <is>
          <t>ОП г.Самара</t>
        </is>
      </c>
      <c r="D236" t="inlineStr">
        <is>
          <t>Инженер</t>
        </is>
      </c>
      <c r="E236" t="inlineStr">
        <is>
          <t>Контракт № 490 - ООО МакСофт/Пенза</t>
        </is>
      </c>
      <c r="F236" t="inlineStr">
        <is>
          <t>День</t>
        </is>
      </c>
      <c r="AM236" s="9">
        <f>COUNT(H236:AL236)</f>
        <v/>
      </c>
      <c r="AT236" s="9">
        <f>SUM(H236:AL236)</f>
        <v/>
      </c>
      <c r="AV236" s="9">
        <f>SUM(J236,K236,Q236,R236,X236,Y236,AD236,AE236,AF236)</f>
        <v/>
      </c>
    </row>
    <row r="237">
      <c r="A237" s="9" t="n">
        <v>231</v>
      </c>
      <c r="B237" s="9" t="inlineStr">
        <is>
          <t>Галкин Михаил Александрович</t>
        </is>
      </c>
      <c r="C237" s="9" t="inlineStr">
        <is>
          <t>ОП г.Самара</t>
        </is>
      </c>
      <c r="D237" s="9" t="inlineStr">
        <is>
          <t>Инженер</t>
        </is>
      </c>
      <c r="E237" s="9" t="inlineStr">
        <is>
          <t>ИТОГО:</t>
        </is>
      </c>
      <c r="F237" s="9" t="n"/>
      <c r="G237" s="9" t="n"/>
      <c r="H237" s="9" t="n">
        <v>8</v>
      </c>
      <c r="I237" s="9" t="n">
        <v>8</v>
      </c>
      <c r="J237" s="9" t="n">
        <v>0</v>
      </c>
      <c r="K237" s="9" t="n">
        <v>0</v>
      </c>
      <c r="L237" s="9" t="n">
        <v>8</v>
      </c>
      <c r="M237" s="9" t="n">
        <v>8</v>
      </c>
      <c r="N237" s="9" t="n">
        <v>8</v>
      </c>
      <c r="O237" s="9" t="n">
        <v>8</v>
      </c>
      <c r="P237" s="9" t="n">
        <v>8</v>
      </c>
      <c r="Q237" s="9" t="n">
        <v>0</v>
      </c>
      <c r="R237" s="9" t="n">
        <v>0</v>
      </c>
      <c r="S237" s="9" t="n">
        <v>8</v>
      </c>
      <c r="T237" s="9" t="n">
        <v>8</v>
      </c>
      <c r="U237" s="9" t="n">
        <v>8</v>
      </c>
      <c r="V237" s="9" t="n">
        <v>8</v>
      </c>
      <c r="W237" s="9" t="n">
        <v>8</v>
      </c>
      <c r="X237" s="9" t="n">
        <v>0</v>
      </c>
      <c r="Y237" s="9" t="n">
        <v>0</v>
      </c>
      <c r="Z237" s="9" t="n">
        <v>8</v>
      </c>
      <c r="AA237" s="9" t="n">
        <v>8</v>
      </c>
      <c r="AB237" s="9" t="n">
        <v>8</v>
      </c>
      <c r="AC237" s="9" t="n">
        <v>7</v>
      </c>
      <c r="AD237" s="9" t="n">
        <v>0</v>
      </c>
      <c r="AE237" s="9" t="n">
        <v>0</v>
      </c>
      <c r="AF237" s="9" t="n">
        <v>0</v>
      </c>
      <c r="AG237" s="9" t="n">
        <v>8</v>
      </c>
      <c r="AH237" s="9" t="n">
        <v>8</v>
      </c>
      <c r="AI237" s="9" t="n">
        <v>8</v>
      </c>
      <c r="AJ237" s="9" t="n">
        <v>8</v>
      </c>
      <c r="AK237" s="9" t="n"/>
      <c r="AL237" s="9" t="n"/>
      <c r="AM237" s="9">
        <f>COUNT(IF(SUM(H234,H235,H236)&gt;0,1,"FALSE"),IF(SUM(I234,I236,I235)&gt;0,1,"FALSE"),IF(SUM(J234,J236,J235)&gt;0,1,"FALSE"),IF(SUM(K234,K236,K235)&gt;0,1,"FALSE"),IF(SUM(L235,L234,L236)&gt;0,1,"FALSE"),IF(SUM(M234,M235)&gt;0,1,"FALSE"),IF(SUM(N235,N234)&gt;0,1,"FALSE"),IF(SUM(O234,O235)&gt;0,1,"FALSE"),IF(SUM(P235,P234)&gt;0,1,"FALSE"),IF(SUM(Q234,Q235)&gt;0,1,"FALSE"),IF(SUM(R235,R234)&gt;0,1,"FALSE"),IF(SUM(S235,S234)&gt;0,1,"FALSE"),IF(SUM(T234,T235)&gt;0,1,"FALSE"),IF(SUM(U235,U234)&gt;0,1,"FALSE"),IF(SUM(V235,V234)&gt;0,1,"FALSE"),IF(SUM(W234,W235)&gt;0,1,"FALSE"),IF(SUM(X234,X235)&gt;0,1,"FALSE"),IF(SUM(Y235,Y234)&gt;0,1,"FALSE"),IF(SUM(Z234,Z235)&gt;0,1,"FALSE"),IF(SUM(AA235,AA234)&gt;0,1,"FALSE"),IF(SUM(AB234,AB235)&gt;0,1,"FALSE"),IF(SUM(AC234,AC235)&gt;0,1,"FALSE"),IF(SUM(AD234,AD235)&gt;0,1,"FALSE"),IF(SUM(AE234,AE235)&gt;0,1,"FALSE"),IF(SUM(AF234,AF235)&gt;0,1,"FALSE"),IF(SUM(AG234,AG235)&gt;0,1,"FALSE"),IF(SUM(AH235,AH234)&gt;0,1,"FALSE"),IF(SUM(AI234,AI235)&gt;0,1,"FALSE"),IF(SUM(AJ234,AJ235)&gt;0,1,"FALSE"))</f>
        <v/>
      </c>
      <c r="AN237" s="9" t="n"/>
      <c r="AO237" s="9">
        <f>MAX(AO234:AO236)</f>
        <v/>
      </c>
      <c r="AP237" s="9">
        <f>MAX(AP234:AP236)</f>
        <v/>
      </c>
      <c r="AQ237" s="9">
        <f>MAX(AQ234:AQ236)</f>
        <v/>
      </c>
      <c r="AR237" s="9">
        <f>MAX(AR234:AR236)</f>
        <v/>
      </c>
      <c r="AS237" s="9">
        <f>SUM(AS234:AS236)</f>
        <v/>
      </c>
      <c r="AT237" s="9">
        <f>SUM(AT234:AT236)</f>
        <v/>
      </c>
      <c r="AU237" s="9">
        <f>SUM(AU234:AU236)</f>
        <v/>
      </c>
      <c r="AV237" s="9">
        <f>SUM(AV234:AV236)</f>
        <v/>
      </c>
      <c r="AW237" s="9">
        <f>SUM(AW234:AW236)</f>
        <v/>
      </c>
    </row>
    <row r="238">
      <c r="A238" t="n">
        <v>232</v>
      </c>
      <c r="B238" t="inlineStr">
        <is>
          <t>Грицынов Антон Алексеевич</t>
        </is>
      </c>
      <c r="C238" t="inlineStr">
        <is>
          <t>Обособленное  подразделение г.Барнаул</t>
        </is>
      </c>
      <c r="D238" t="inlineStr">
        <is>
          <t>Инженер 1 категории</t>
        </is>
      </c>
      <c r="E238" t="inlineStr">
        <is>
          <t>Общехозяйственный</t>
        </is>
      </c>
      <c r="F238" t="inlineStr">
        <is>
          <t>День</t>
        </is>
      </c>
      <c r="H238" t="n">
        <v>8</v>
      </c>
      <c r="I238" t="n">
        <v>8</v>
      </c>
      <c r="J238" t="inlineStr">
        <is>
          <t>В</t>
        </is>
      </c>
      <c r="K238" t="inlineStr">
        <is>
          <t>В</t>
        </is>
      </c>
      <c r="L238" t="n">
        <v>8</v>
      </c>
      <c r="M238" t="n">
        <v>8</v>
      </c>
      <c r="N238" t="n">
        <v>8</v>
      </c>
      <c r="O238" t="n">
        <v>8</v>
      </c>
      <c r="P238" t="n">
        <v>8</v>
      </c>
      <c r="Q238" t="inlineStr">
        <is>
          <t>В</t>
        </is>
      </c>
      <c r="R238" t="inlineStr">
        <is>
          <t>В</t>
        </is>
      </c>
      <c r="S238" t="n">
        <v>7.2</v>
      </c>
      <c r="X238" t="inlineStr">
        <is>
          <t>В</t>
        </is>
      </c>
      <c r="Y238" t="inlineStr">
        <is>
          <t>В</t>
        </is>
      </c>
      <c r="Z238" t="n">
        <v>7.1</v>
      </c>
      <c r="AA238" t="n">
        <v>8</v>
      </c>
      <c r="AB238" t="n">
        <v>4.88333</v>
      </c>
      <c r="AC238" t="n">
        <v>7</v>
      </c>
      <c r="AD238" t="inlineStr">
        <is>
          <t>В</t>
        </is>
      </c>
      <c r="AE238" t="inlineStr">
        <is>
          <t>В</t>
        </is>
      </c>
      <c r="AF238" t="inlineStr">
        <is>
          <t>В</t>
        </is>
      </c>
      <c r="AG238" t="n">
        <v>0.06666999999999999</v>
      </c>
      <c r="AJ238" t="n">
        <v>8</v>
      </c>
      <c r="AM238" s="9">
        <f>COUNT(H238:AL238)</f>
        <v/>
      </c>
      <c r="AO238" s="9">
        <f>COUNTIF(H238:AL238,"О")</f>
        <v/>
      </c>
      <c r="AP238" s="9">
        <f>COUNTIF(H238:AL238,"От")</f>
        <v/>
      </c>
      <c r="AQ238" s="9">
        <f>COUNTIF(H238:AL238,"Б")</f>
        <v/>
      </c>
      <c r="AR238" s="9">
        <f>COUNTIF(H238:AL238,"Н")</f>
        <v/>
      </c>
      <c r="AT238" s="9">
        <f>SUM(H238:AL238)</f>
        <v/>
      </c>
      <c r="AV238" s="9">
        <f>SUM(J238,K238,Q238,R238,X238,Y238,AD238,AE238,AF238)</f>
        <v/>
      </c>
    </row>
    <row r="239" ht="15.5" customHeight="1" s="1">
      <c r="A239" t="n">
        <v>233</v>
      </c>
      <c r="B239" t="inlineStr">
        <is>
          <t>Грицынов Антон Алексеевич</t>
        </is>
      </c>
      <c r="C239" t="inlineStr">
        <is>
          <t>Обособленное  подразделение г.Барнаул</t>
        </is>
      </c>
      <c r="D239" t="inlineStr">
        <is>
          <t>Инженер 1 категории</t>
        </is>
      </c>
      <c r="E239" t="inlineStr">
        <is>
          <t>Контракт № 624 - Алтайавтодор</t>
        </is>
      </c>
      <c r="F239" t="inlineStr">
        <is>
          <t>День</t>
        </is>
      </c>
      <c r="AG239" s="11" t="n">
        <v>7.93333</v>
      </c>
      <c r="AM239" s="9">
        <f>COUNT(H239:AL239)</f>
        <v/>
      </c>
      <c r="AT239" s="9">
        <f>SUM(H239:AL239)</f>
        <v/>
      </c>
      <c r="AV239" s="9">
        <f>SUM(J239,K239,Q239,R239,X239,Y239,AD239,AE239,AF239)</f>
        <v/>
      </c>
    </row>
    <row r="240">
      <c r="A240" t="n">
        <v>234</v>
      </c>
      <c r="B240" t="inlineStr">
        <is>
          <t>Грицынов Антон Алексеевич</t>
        </is>
      </c>
      <c r="C240" t="inlineStr">
        <is>
          <t>Обособленное  подразделение г.Барнаул</t>
        </is>
      </c>
      <c r="D240" t="inlineStr">
        <is>
          <t>Инженер 1 категории</t>
        </is>
      </c>
      <c r="E240" t="inlineStr">
        <is>
          <t>Контракт № 623 - Алтайавтодор</t>
        </is>
      </c>
      <c r="F240" t="inlineStr">
        <is>
          <t>День</t>
        </is>
      </c>
      <c r="AM240" s="9">
        <f>COUNT(H240:AL240)</f>
        <v/>
      </c>
      <c r="AT240" s="9">
        <f>SUM(H240:AL240)</f>
        <v/>
      </c>
      <c r="AV240" s="9">
        <f>SUM(J240,K240,Q240,R240,X240,Y240,AD240,AE240,AF240)</f>
        <v/>
      </c>
    </row>
    <row r="241">
      <c r="A241" t="n">
        <v>235</v>
      </c>
      <c r="B241" t="inlineStr">
        <is>
          <t>Грицынов Антон Алексеевич</t>
        </is>
      </c>
      <c r="C241" t="inlineStr">
        <is>
          <t>Обособленное  подразделение г.Барнаул</t>
        </is>
      </c>
      <c r="D241" t="inlineStr">
        <is>
          <t>Инженер 1 категории</t>
        </is>
      </c>
      <c r="E241" t="inlineStr">
        <is>
          <t>Контракт № 615 - КГКУ Хабаровскуправтодор</t>
        </is>
      </c>
      <c r="F241" t="inlineStr">
        <is>
          <t>День</t>
        </is>
      </c>
      <c r="AM241" s="9">
        <f>COUNT(H241:AL241)</f>
        <v/>
      </c>
      <c r="AT241" s="9">
        <f>SUM(H241:AL241)</f>
        <v/>
      </c>
      <c r="AV241" s="9">
        <f>SUM(J241,K241,Q241,R241,X241,Y241,AD241,AE241,AF241)</f>
        <v/>
      </c>
    </row>
    <row r="242" ht="15.5" customHeight="1" s="1">
      <c r="A242" t="n">
        <v>236</v>
      </c>
      <c r="B242" t="inlineStr">
        <is>
          <t>Грицынов Антон Алексеевич</t>
        </is>
      </c>
      <c r="C242" t="inlineStr">
        <is>
          <t>Обособленное  подразделение г.Барнаул</t>
        </is>
      </c>
      <c r="D242" t="inlineStr">
        <is>
          <t>Инженер 1 категории</t>
        </is>
      </c>
      <c r="E242" t="inlineStr">
        <is>
          <t>Контракт № 566 - Барнаульское ДСУ 4</t>
        </is>
      </c>
      <c r="F242" t="inlineStr">
        <is>
          <t>День</t>
        </is>
      </c>
      <c r="AB242" s="11" t="n">
        <v>2.93333</v>
      </c>
      <c r="AM242" s="9">
        <f>COUNT(H242:AL242)</f>
        <v/>
      </c>
      <c r="AT242" s="9">
        <f>SUM(H242:AL242)</f>
        <v/>
      </c>
      <c r="AV242" s="9">
        <f>SUM(J242,K242,Q242,R242,X242,Y242,AD242,AE242,AF242)</f>
        <v/>
      </c>
    </row>
    <row r="243">
      <c r="A243" t="n">
        <v>237</v>
      </c>
      <c r="B243" t="inlineStr">
        <is>
          <t>Грицынов Антон Алексеевич</t>
        </is>
      </c>
      <c r="C243" t="inlineStr">
        <is>
          <t>Обособленное  подразделение г.Барнаул</t>
        </is>
      </c>
      <c r="D243" t="inlineStr">
        <is>
          <t>Инженер 1 категории</t>
        </is>
      </c>
      <c r="E243" t="inlineStr">
        <is>
          <t>Контракт № 529 - КГКУ «Алтайавтодор»</t>
        </is>
      </c>
      <c r="F243" t="inlineStr">
        <is>
          <t>День</t>
        </is>
      </c>
      <c r="AM243" s="9">
        <f>COUNT(H243:AL243)</f>
        <v/>
      </c>
      <c r="AT243" s="9">
        <f>SUM(H243:AL243)</f>
        <v/>
      </c>
      <c r="AV243" s="9">
        <f>SUM(J243,K243,Q243,R243,X243,Y243,AD243,AE243,AF243)</f>
        <v/>
      </c>
    </row>
    <row r="244">
      <c r="A244" t="n">
        <v>238</v>
      </c>
      <c r="B244" t="inlineStr">
        <is>
          <t>Грицынов Антон Алексеевич</t>
        </is>
      </c>
      <c r="C244" t="inlineStr">
        <is>
          <t>Обособленное  подразделение г.Барнаул</t>
        </is>
      </c>
      <c r="D244" t="inlineStr">
        <is>
          <t>Инженер 1 категории</t>
        </is>
      </c>
      <c r="E244" t="inlineStr">
        <is>
          <t xml:space="preserve">Контракт № 510 - КУ РА РУАД «Горно-Алтайавтодор» </t>
        </is>
      </c>
      <c r="F244" t="inlineStr">
        <is>
          <t>День</t>
        </is>
      </c>
      <c r="AM244" s="9">
        <f>COUNT(H244:AL244)</f>
        <v/>
      </c>
      <c r="AT244" s="9">
        <f>SUM(H244:AL244)</f>
        <v/>
      </c>
      <c r="AV244" s="9">
        <f>SUM(J244,K244,Q244,R244,X244,Y244,AD244,AE244,AF244)</f>
        <v/>
      </c>
    </row>
    <row r="245" ht="15.5" customHeight="1" s="1">
      <c r="A245" t="n">
        <v>239</v>
      </c>
      <c r="B245" t="inlineStr">
        <is>
          <t>Грицынов Антон Алексеевич</t>
        </is>
      </c>
      <c r="C245" t="inlineStr">
        <is>
          <t>Обособленное  подразделение г.Барнаул</t>
        </is>
      </c>
      <c r="D245" t="inlineStr">
        <is>
          <t>Инженер 1 категории</t>
        </is>
      </c>
      <c r="E245" t="inlineStr">
        <is>
          <t>Контракт № 494 - КГКУ «Алтайавтодор»</t>
        </is>
      </c>
      <c r="F245" t="inlineStr">
        <is>
          <t>День</t>
        </is>
      </c>
      <c r="S245" s="11" t="n">
        <v>0.8</v>
      </c>
      <c r="T245" s="11" t="n">
        <v>8</v>
      </c>
      <c r="U245" s="11" t="n">
        <v>8</v>
      </c>
      <c r="V245" s="11" t="n">
        <v>10.59667</v>
      </c>
      <c r="W245" s="11" t="n">
        <v>8</v>
      </c>
      <c r="Z245" s="11" t="n">
        <v>0.9</v>
      </c>
      <c r="AB245" s="11" t="n">
        <v>0.18333</v>
      </c>
      <c r="AM245" s="9">
        <f>COUNT(H245:AL245)</f>
        <v/>
      </c>
      <c r="AT245" s="9">
        <f>SUM(H245:AL245)</f>
        <v/>
      </c>
      <c r="AV245" s="9">
        <f>SUM(J245,K245,Q245,R245,X245,Y245,AD245,AE245,AF245)</f>
        <v/>
      </c>
    </row>
    <row r="246" ht="15.5" customHeight="1" s="1">
      <c r="A246" t="n">
        <v>240</v>
      </c>
      <c r="B246" t="inlineStr">
        <is>
          <t>Грицынов Антон Алексеевич</t>
        </is>
      </c>
      <c r="C246" t="inlineStr">
        <is>
          <t>Обособленное  подразделение г.Барнаул</t>
        </is>
      </c>
      <c r="D246" t="inlineStr">
        <is>
          <t>Инженер 1 категории</t>
        </is>
      </c>
      <c r="E246" t="inlineStr">
        <is>
          <t>Контракт № 624 - Алтайавтодор</t>
        </is>
      </c>
      <c r="F246" t="inlineStr">
        <is>
          <t>День</t>
        </is>
      </c>
      <c r="AH246" s="11" t="n">
        <v>1.25</v>
      </c>
      <c r="AM246" s="9">
        <f>COUNT(H246:AL246)</f>
        <v/>
      </c>
      <c r="AT246" s="9">
        <f>SUM(H246:AL246)</f>
        <v/>
      </c>
      <c r="AV246" s="9">
        <f>SUM(J246,K246,Q246,R246,X246,Y246,AD246,AE246,AF246)</f>
        <v/>
      </c>
    </row>
    <row r="247" ht="15.5" customHeight="1" s="1">
      <c r="A247" t="n">
        <v>241</v>
      </c>
      <c r="B247" t="inlineStr">
        <is>
          <t>Грицынов Антон Алексеевич</t>
        </is>
      </c>
      <c r="C247" t="inlineStr">
        <is>
          <t>Обособленное  подразделение г.Барнаул</t>
        </is>
      </c>
      <c r="D247" t="inlineStr">
        <is>
          <t>Инженер 1 категории</t>
        </is>
      </c>
      <c r="E247" t="inlineStr">
        <is>
          <t>Контракт № 624 - Алтайавтодор</t>
        </is>
      </c>
      <c r="F247" t="inlineStr">
        <is>
          <t>День</t>
        </is>
      </c>
      <c r="G247" t="inlineStr">
        <is>
          <t>К-ка</t>
        </is>
      </c>
      <c r="AH247" s="11" t="n">
        <v>4</v>
      </c>
      <c r="AI247" s="11" t="n">
        <v>4</v>
      </c>
      <c r="AM247" s="9">
        <f>SUM(H247:AL247)/8</f>
        <v/>
      </c>
      <c r="AS247" s="9">
        <f>COUNTIF(H247:AL247,"В")+SUM(H247:AL247)/8</f>
        <v/>
      </c>
      <c r="AT247" s="9">
        <f>SUM(H247:AL247)</f>
        <v/>
      </c>
    </row>
    <row r="248" ht="15.5" customHeight="1" s="1">
      <c r="A248" t="n">
        <v>242</v>
      </c>
      <c r="B248" t="inlineStr">
        <is>
          <t>Грицынов Антон Алексеевич</t>
        </is>
      </c>
      <c r="C248" t="inlineStr">
        <is>
          <t>Обособленное  подразделение г.Барнаул</t>
        </is>
      </c>
      <c r="D248" t="inlineStr">
        <is>
          <t>Инженер 1 категории</t>
        </is>
      </c>
      <c r="E248" t="inlineStr">
        <is>
          <t>Контракт № 494 - КГКУ «Алтайавтодор»</t>
        </is>
      </c>
      <c r="F248" t="inlineStr">
        <is>
          <t>День</t>
        </is>
      </c>
      <c r="G248" t="inlineStr">
        <is>
          <t>К-ка</t>
        </is>
      </c>
      <c r="AH248" s="11" t="n">
        <v>4</v>
      </c>
      <c r="AI248" s="11" t="n">
        <v>4</v>
      </c>
      <c r="AM248" s="9">
        <f>SUM(H248:AL248)/8</f>
        <v/>
      </c>
      <c r="AS248" s="9">
        <f>COUNTIF(H248:AL248,"В")+SUM(H248:AL248)/8</f>
        <v/>
      </c>
      <c r="AT248" s="9">
        <f>SUM(H248:AL248)</f>
        <v/>
      </c>
    </row>
    <row r="249">
      <c r="A249" s="9" t="n">
        <v>243</v>
      </c>
      <c r="B249" s="9" t="inlineStr">
        <is>
          <t>Грицынов Антон Алексеевич</t>
        </is>
      </c>
      <c r="C249" s="9" t="inlineStr">
        <is>
          <t>Обособленное  подразделение г.Барнаул</t>
        </is>
      </c>
      <c r="D249" s="9" t="inlineStr">
        <is>
          <t>Инженер 1 категории</t>
        </is>
      </c>
      <c r="E249" s="9" t="inlineStr">
        <is>
          <t>ИТОГО:</t>
        </is>
      </c>
      <c r="F249" s="9" t="n"/>
      <c r="G249" s="9" t="n"/>
      <c r="H249" s="9" t="n">
        <v>8</v>
      </c>
      <c r="I249" s="9" t="n">
        <v>8</v>
      </c>
      <c r="J249" s="9" t="n">
        <v>0</v>
      </c>
      <c r="K249" s="9" t="n">
        <v>0</v>
      </c>
      <c r="L249" s="9" t="n">
        <v>8</v>
      </c>
      <c r="M249" s="9" t="n">
        <v>8</v>
      </c>
      <c r="N249" s="9" t="n">
        <v>8</v>
      </c>
      <c r="O249" s="9" t="n">
        <v>8</v>
      </c>
      <c r="P249" s="9" t="n">
        <v>8</v>
      </c>
      <c r="Q249" s="9" t="n">
        <v>0</v>
      </c>
      <c r="R249" s="9" t="n">
        <v>0</v>
      </c>
      <c r="S249" s="9" t="n">
        <v>8</v>
      </c>
      <c r="T249" s="9" t="n">
        <v>8</v>
      </c>
      <c r="U249" s="9" t="n">
        <v>8</v>
      </c>
      <c r="V249" s="9" t="n">
        <v>8</v>
      </c>
      <c r="W249" s="9" t="n">
        <v>8</v>
      </c>
      <c r="X249" s="9" t="n">
        <v>0</v>
      </c>
      <c r="Y249" s="9" t="n">
        <v>0</v>
      </c>
      <c r="Z249" s="9" t="n">
        <v>8</v>
      </c>
      <c r="AA249" s="9" t="n">
        <v>8</v>
      </c>
      <c r="AB249" s="9" t="n">
        <v>8</v>
      </c>
      <c r="AC249" s="9" t="n">
        <v>7</v>
      </c>
      <c r="AD249" s="9" t="n">
        <v>0</v>
      </c>
      <c r="AE249" s="9" t="n">
        <v>0</v>
      </c>
      <c r="AF249" s="9" t="n">
        <v>0</v>
      </c>
      <c r="AG249" s="9" t="n">
        <v>8</v>
      </c>
      <c r="AH249" s="9" t="n">
        <v>9.25</v>
      </c>
      <c r="AI249" s="9" t="n">
        <v>8</v>
      </c>
      <c r="AJ249" s="9" t="n">
        <v>8</v>
      </c>
      <c r="AK249" s="9" t="n"/>
      <c r="AL249" s="9" t="n"/>
      <c r="AM249" s="9">
        <f>COUNT(IF(SUM(H241,H240,H242,H244,H245,H238,H239,H243)&gt;0,1,"FALSE"),IF(SUM(I240,I238,I244,I239,I241,I242,I245,I243)&gt;0,1,"FALSE"),IF(SUM(J238,J244,J240,J239,J243,J241,J242,J245)&gt;0,1,"FALSE"),IF(SUM(K238,K245,K241,K239,K244,K240,K243,K242)&gt;0,1,"FALSE"),IF(SUM(L241,L238,L244,L243,L239,L242,L245,L240)&gt;0,1,"FALSE"),IF(SUM(M238,M244,M242,M240,M241,M245,M239,M243)&gt;0,1,"FALSE"),IF(SUM(N239,N244,N240,N245,N242,N241,N243,N238)&gt;0,1,"FALSE"),IF(SUM(O245,O242,O244,O241,O243,O240,O238,O239)&gt;0,1,"FALSE"),IF(SUM(P245,P239,P241,P243,P242,P240,P238,P244)&gt;0,1,"FALSE"),IF(SUM(Q238,Q240,Q244,Q241,Q245,Q239,Q242,Q243)&gt;0,1,"FALSE"),IF(SUM(R242,R241,R245,R240,R244,R243,R239,R238)&gt;0,1,"FALSE"),IF(SUM(S244,S242,S243,S240,S245,S238,S241,S239)&gt;0,1,"FALSE"),IF(SUM(T245,T238,T243,T241,T244,T240,T239,T242)&gt;0,1,"FALSE"),IF(SUM(U241,U242,U244,U243,U239,U238,U240,U245)&gt;0,1,"FALSE"),IF(SUM(V240,V238,V243,V245,V244,V242,V239,V241)&gt;0,1,"FALSE"),IF(SUM(W243,W244,W241,W239,W240,W238,W245,W242)&gt;0,1,"FALSE"),IF(SUM(X245,X241,X243,X244,X242,X238,X239,X240)&gt;0,1,"FALSE"),IF(SUM(Y240,Y241,Y238,Y244,Y242,Y239,Y245,Y243)&gt;0,1,"FALSE"),IF(SUM(Z243,Z242,Z245,Z240,Z244,Z241,Z238,Z239)&gt;0,1,"FALSE"),IF(SUM(AA242,AA245,AA240,AA243,AA241,AA238,AA244,AA239)&gt;0,1,"FALSE"),IF(SUM(AB241,AB242,AB244,AB238,AB240,AB239,AB245,AB243)&gt;0,1,"FALSE"),IF(SUM(AC241,AC242,AC243,AC244,AC245,AC239,AC238,AC240)&gt;0,1,"FALSE"),IF(SUM(AD241,AD243,AD239,AD245,AD240,AD242,AD238,AD244)&gt;0,1,"FALSE"),IF(SUM(AE238,AE244,AE245,AE242,AE239,AE241,AE240,AE243)&gt;0,1,"FALSE"),IF(SUM(AF240,AF243,AF238,AF244,AF242,AF239,AF245,AF241)&gt;0,1,"FALSE"),IF(SUM(AG240,AG245,AG244,AG241,AG242,AG238,AG243,AG239)&gt;0,1,"FALSE"),IF(SUM(AJ242,AJ244,AJ239,AJ243,AJ238,AJ245,AJ240,AJ241)&gt;0,1,"FALSE"),IF(SUM(AH247,AH248,AH246)&gt;0,1,"FALSE"),IF(SUM(AI248,AI247)&gt;0,1,"FALSE"))</f>
        <v/>
      </c>
      <c r="AN249" s="9" t="n"/>
      <c r="AO249" s="9">
        <f>MAX(AO238:AO248)</f>
        <v/>
      </c>
      <c r="AP249" s="9">
        <f>MAX(AP238:AP248)</f>
        <v/>
      </c>
      <c r="AQ249" s="9">
        <f>MAX(AQ238:AQ248)</f>
        <v/>
      </c>
      <c r="AR249" s="9">
        <f>MAX(AR238:AR248)</f>
        <v/>
      </c>
      <c r="AS249" s="9">
        <f>SUM(AS238:AS248)</f>
        <v/>
      </c>
      <c r="AT249" s="9">
        <f>SUM(AT238:AT248)</f>
        <v/>
      </c>
      <c r="AU249" s="9">
        <f>SUM(AU238:AU248)</f>
        <v/>
      </c>
      <c r="AV249" s="9">
        <f>SUM(AV238:AV248)</f>
        <v/>
      </c>
      <c r="AW249" s="9">
        <f>SUM(AW238:AW248)</f>
        <v/>
      </c>
    </row>
    <row r="250">
      <c r="A250" t="n">
        <v>244</v>
      </c>
      <c r="B250" t="inlineStr">
        <is>
          <t>Кузнецов Антон Григорьевич</t>
        </is>
      </c>
      <c r="C250" t="inlineStr">
        <is>
          <t>Обособленное  подразделение г.Барнаул</t>
        </is>
      </c>
      <c r="D250" t="inlineStr">
        <is>
          <t>Руководитель подразделения</t>
        </is>
      </c>
      <c r="E250" t="inlineStr">
        <is>
          <t>Общехозяйственный</t>
        </is>
      </c>
      <c r="F250" t="inlineStr">
        <is>
          <t>День</t>
        </is>
      </c>
      <c r="H250" t="n">
        <v>8</v>
      </c>
      <c r="I250" t="n">
        <v>7.98333</v>
      </c>
      <c r="J250" t="inlineStr">
        <is>
          <t>В</t>
        </is>
      </c>
      <c r="K250" t="inlineStr">
        <is>
          <t>В</t>
        </is>
      </c>
      <c r="L250" t="n">
        <v>8</v>
      </c>
      <c r="M250" t="n">
        <v>8</v>
      </c>
      <c r="N250" t="n">
        <v>8</v>
      </c>
      <c r="O250" t="n">
        <v>8</v>
      </c>
      <c r="P250" t="n">
        <v>8</v>
      </c>
      <c r="Q250" t="inlineStr">
        <is>
          <t>В</t>
        </is>
      </c>
      <c r="R250" t="inlineStr">
        <is>
          <t>В</t>
        </is>
      </c>
      <c r="S250" t="n">
        <v>8</v>
      </c>
      <c r="T250" t="n">
        <v>8</v>
      </c>
      <c r="U250" t="n">
        <v>8</v>
      </c>
      <c r="V250" t="n">
        <v>8</v>
      </c>
      <c r="W250" t="n">
        <v>8</v>
      </c>
      <c r="X250" t="inlineStr">
        <is>
          <t>В</t>
        </is>
      </c>
      <c r="Y250" t="inlineStr">
        <is>
          <t>В</t>
        </is>
      </c>
      <c r="Z250" t="n">
        <v>8</v>
      </c>
      <c r="AA250" t="n">
        <v>8</v>
      </c>
      <c r="AB250" t="n">
        <v>8</v>
      </c>
      <c r="AC250" t="n">
        <v>7</v>
      </c>
      <c r="AD250" t="inlineStr">
        <is>
          <t>В</t>
        </is>
      </c>
      <c r="AE250" t="inlineStr">
        <is>
          <t>В</t>
        </is>
      </c>
      <c r="AF250" t="inlineStr">
        <is>
          <t>В</t>
        </is>
      </c>
      <c r="AG250" t="n">
        <v>8</v>
      </c>
      <c r="AH250" t="n">
        <v>8</v>
      </c>
      <c r="AI250" t="n">
        <v>8</v>
      </c>
      <c r="AJ250" t="n">
        <v>7.98333</v>
      </c>
      <c r="AM250" s="9">
        <f>COUNT(H250:AL250)</f>
        <v/>
      </c>
      <c r="AO250" s="9">
        <f>COUNTIF(H250:AL250,"О")</f>
        <v/>
      </c>
      <c r="AP250" s="9">
        <f>COUNTIF(H250:AL250,"От")</f>
        <v/>
      </c>
      <c r="AQ250" s="9">
        <f>COUNTIF(H250:AL250,"Б")</f>
        <v/>
      </c>
      <c r="AR250" s="9">
        <f>COUNTIF(H250:AL250,"Н")</f>
        <v/>
      </c>
      <c r="AT250" s="9">
        <f>SUM(H250:AL250)</f>
        <v/>
      </c>
      <c r="AV250" s="9">
        <f>SUM(J250,K250,Q250,R250,X250,Y250,AD250,AE250,AF250)</f>
        <v/>
      </c>
    </row>
    <row r="251">
      <c r="A251" t="n">
        <v>245</v>
      </c>
      <c r="B251" t="inlineStr">
        <is>
          <t>Кузнецов Антон Григорьевич</t>
        </is>
      </c>
      <c r="C251" t="inlineStr">
        <is>
          <t>Обособленное  подразделение г.Барнаул</t>
        </is>
      </c>
      <c r="D251" t="inlineStr">
        <is>
          <t>Руководитель подразделения</t>
        </is>
      </c>
      <c r="E251" t="inlineStr">
        <is>
          <t>Контракт № 624 - Алтайавтодор</t>
        </is>
      </c>
      <c r="F251" t="inlineStr">
        <is>
          <t>День</t>
        </is>
      </c>
      <c r="AM251" s="9">
        <f>COUNT(H251:AL251)</f>
        <v/>
      </c>
      <c r="AT251" s="9">
        <f>SUM(H251:AL251)</f>
        <v/>
      </c>
      <c r="AV251" s="9">
        <f>SUM(J251,K251,Q251,R251,X251,Y251,AD251,AE251,AF251)</f>
        <v/>
      </c>
    </row>
    <row r="252">
      <c r="A252" t="n">
        <v>246</v>
      </c>
      <c r="B252" t="inlineStr">
        <is>
          <t>Кузнецов Антон Григорьевич</t>
        </is>
      </c>
      <c r="C252" t="inlineStr">
        <is>
          <t>Обособленное  подразделение г.Барнаул</t>
        </is>
      </c>
      <c r="D252" t="inlineStr">
        <is>
          <t>Руководитель подразделения</t>
        </is>
      </c>
      <c r="E252" t="inlineStr">
        <is>
          <t>Контракт № 623 - Алтайавтодор</t>
        </is>
      </c>
      <c r="F252" t="inlineStr">
        <is>
          <t>День</t>
        </is>
      </c>
      <c r="AM252" s="9">
        <f>COUNT(H252:AL252)</f>
        <v/>
      </c>
      <c r="AT252" s="9">
        <f>SUM(H252:AL252)</f>
        <v/>
      </c>
      <c r="AV252" s="9">
        <f>SUM(J252,K252,Q252,R252,X252,Y252,AD252,AE252,AF252)</f>
        <v/>
      </c>
    </row>
    <row r="253">
      <c r="A253" t="n">
        <v>247</v>
      </c>
      <c r="B253" t="inlineStr">
        <is>
          <t>Кузнецов Антон Григорьевич</t>
        </is>
      </c>
      <c r="C253" t="inlineStr">
        <is>
          <t>Обособленное  подразделение г.Барнаул</t>
        </is>
      </c>
      <c r="D253" t="inlineStr">
        <is>
          <t>Руководитель подразделения</t>
        </is>
      </c>
      <c r="E253" t="inlineStr">
        <is>
          <t>Контракт № 615 - КГКУ Хабаровскуправтодор</t>
        </is>
      </c>
      <c r="F253" t="inlineStr">
        <is>
          <t>День</t>
        </is>
      </c>
      <c r="AM253" s="9">
        <f>COUNT(H253:AL253)</f>
        <v/>
      </c>
      <c r="AT253" s="9">
        <f>SUM(H253:AL253)</f>
        <v/>
      </c>
      <c r="AV253" s="9">
        <f>SUM(J253,K253,Q253,R253,X253,Y253,AD253,AE253,AF253)</f>
        <v/>
      </c>
    </row>
    <row r="254">
      <c r="A254" t="n">
        <v>248</v>
      </c>
      <c r="B254" t="inlineStr">
        <is>
          <t>Кузнецов Антон Григорьевич</t>
        </is>
      </c>
      <c r="C254" t="inlineStr">
        <is>
          <t>Обособленное  подразделение г.Барнаул</t>
        </is>
      </c>
      <c r="D254" t="inlineStr">
        <is>
          <t>Руководитель подразделения</t>
        </is>
      </c>
      <c r="E254" t="inlineStr">
        <is>
          <t>Контракт № 566 - Барнаульское ДСУ 4</t>
        </is>
      </c>
      <c r="F254" t="inlineStr">
        <is>
          <t>День</t>
        </is>
      </c>
      <c r="AM254" s="9">
        <f>COUNT(H254:AL254)</f>
        <v/>
      </c>
      <c r="AT254" s="9">
        <f>SUM(H254:AL254)</f>
        <v/>
      </c>
      <c r="AV254" s="9">
        <f>SUM(J254,K254,Q254,R254,X254,Y254,AD254,AE254,AF254)</f>
        <v/>
      </c>
    </row>
    <row r="255">
      <c r="A255" t="n">
        <v>249</v>
      </c>
      <c r="B255" t="inlineStr">
        <is>
          <t>Кузнецов Антон Григорьевич</t>
        </is>
      </c>
      <c r="C255" t="inlineStr">
        <is>
          <t>Обособленное  подразделение г.Барнаул</t>
        </is>
      </c>
      <c r="D255" t="inlineStr">
        <is>
          <t>Руководитель подразделения</t>
        </is>
      </c>
      <c r="E255" t="inlineStr">
        <is>
          <t>Контракт № 529 - КГКУ «Алтайавтодор»</t>
        </is>
      </c>
      <c r="F255" t="inlineStr">
        <is>
          <t>День</t>
        </is>
      </c>
      <c r="AM255" s="9">
        <f>COUNT(H255:AL255)</f>
        <v/>
      </c>
      <c r="AT255" s="9">
        <f>SUM(H255:AL255)</f>
        <v/>
      </c>
      <c r="AV255" s="9">
        <f>SUM(J255,K255,Q255,R255,X255,Y255,AD255,AE255,AF255)</f>
        <v/>
      </c>
    </row>
    <row r="256">
      <c r="A256" t="n">
        <v>250</v>
      </c>
      <c r="B256" t="inlineStr">
        <is>
          <t>Кузнецов Антон Григорьевич</t>
        </is>
      </c>
      <c r="C256" t="inlineStr">
        <is>
          <t>Обособленное  подразделение г.Барнаул</t>
        </is>
      </c>
      <c r="D256" t="inlineStr">
        <is>
          <t>Руководитель подразделения</t>
        </is>
      </c>
      <c r="E256" t="inlineStr">
        <is>
          <t xml:space="preserve">Контракт № 510 - КУ РА РУАД «Горно-Алтайавтодор» </t>
        </is>
      </c>
      <c r="F256" t="inlineStr">
        <is>
          <t>День</t>
        </is>
      </c>
      <c r="AM256" s="9">
        <f>COUNT(H256:AL256)</f>
        <v/>
      </c>
      <c r="AT256" s="9">
        <f>SUM(H256:AL256)</f>
        <v/>
      </c>
      <c r="AV256" s="9">
        <f>SUM(J256,K256,Q256,R256,X256,Y256,AD256,AE256,AF256)</f>
        <v/>
      </c>
    </row>
    <row r="257" ht="15.5" customHeight="1" s="1">
      <c r="A257" t="n">
        <v>251</v>
      </c>
      <c r="B257" t="inlineStr">
        <is>
          <t>Кузнецов Антон Григорьевич</t>
        </is>
      </c>
      <c r="C257" t="inlineStr">
        <is>
          <t>Обособленное  подразделение г.Барнаул</t>
        </is>
      </c>
      <c r="D257" t="inlineStr">
        <is>
          <t>Руководитель подразделения</t>
        </is>
      </c>
      <c r="E257" t="inlineStr">
        <is>
          <t>Контракт № 494 - КГКУ «Алтайавтодор»</t>
        </is>
      </c>
      <c r="F257" t="inlineStr">
        <is>
          <t>День</t>
        </is>
      </c>
      <c r="I257" s="11" t="n">
        <v>0.01667</v>
      </c>
      <c r="AJ257" s="11" t="n">
        <v>0.01667</v>
      </c>
      <c r="AM257" s="9">
        <f>COUNT(H257:AL257)</f>
        <v/>
      </c>
      <c r="AT257" s="9">
        <f>SUM(H257:AL257)</f>
        <v/>
      </c>
      <c r="AV257" s="9">
        <f>SUM(J257,K257,Q257,R257,X257,Y257,AD257,AE257,AF257)</f>
        <v/>
      </c>
    </row>
    <row r="258">
      <c r="A258" s="9" t="n">
        <v>252</v>
      </c>
      <c r="B258" s="9" t="inlineStr">
        <is>
          <t>Кузнецов Антон Григорьевич</t>
        </is>
      </c>
      <c r="C258" s="9" t="inlineStr">
        <is>
          <t>Обособленное  подразделение г.Барнаул</t>
        </is>
      </c>
      <c r="D258" s="9" t="inlineStr">
        <is>
          <t>Руководитель подразделения</t>
        </is>
      </c>
      <c r="E258" s="9" t="inlineStr">
        <is>
          <t>ИТОГО:</t>
        </is>
      </c>
      <c r="F258" s="9" t="n"/>
      <c r="G258" s="9" t="n"/>
      <c r="H258" s="9" t="n">
        <v>8</v>
      </c>
      <c r="I258" s="9" t="n">
        <v>8</v>
      </c>
      <c r="J258" s="9" t="n">
        <v>0</v>
      </c>
      <c r="K258" s="9" t="n">
        <v>0</v>
      </c>
      <c r="L258" s="9" t="n">
        <v>8</v>
      </c>
      <c r="M258" s="9" t="n">
        <v>8</v>
      </c>
      <c r="N258" s="9" t="n">
        <v>8</v>
      </c>
      <c r="O258" s="9" t="n">
        <v>8</v>
      </c>
      <c r="P258" s="9" t="n">
        <v>8</v>
      </c>
      <c r="Q258" s="9" t="n">
        <v>0</v>
      </c>
      <c r="R258" s="9" t="n">
        <v>0</v>
      </c>
      <c r="S258" s="9" t="n">
        <v>8</v>
      </c>
      <c r="T258" s="9" t="n">
        <v>8</v>
      </c>
      <c r="U258" s="9" t="n">
        <v>8</v>
      </c>
      <c r="V258" s="9" t="n">
        <v>8</v>
      </c>
      <c r="W258" s="9" t="n">
        <v>8</v>
      </c>
      <c r="X258" s="9" t="n">
        <v>0</v>
      </c>
      <c r="Y258" s="9" t="n">
        <v>0</v>
      </c>
      <c r="Z258" s="9" t="n">
        <v>8</v>
      </c>
      <c r="AA258" s="9" t="n">
        <v>8</v>
      </c>
      <c r="AB258" s="9" t="n">
        <v>8</v>
      </c>
      <c r="AC258" s="9" t="n">
        <v>7</v>
      </c>
      <c r="AD258" s="9" t="n">
        <v>0</v>
      </c>
      <c r="AE258" s="9" t="n">
        <v>0</v>
      </c>
      <c r="AF258" s="9" t="n">
        <v>0</v>
      </c>
      <c r="AG258" s="9" t="n">
        <v>8</v>
      </c>
      <c r="AH258" s="9" t="n">
        <v>8</v>
      </c>
      <c r="AI258" s="9" t="n">
        <v>8</v>
      </c>
      <c r="AJ258" s="9" t="n">
        <v>8</v>
      </c>
      <c r="AK258" s="9" t="n"/>
      <c r="AL258" s="9" t="n"/>
      <c r="AM258" s="9">
        <f>COUNT(IF(SUM(H257,H251,H256,H253,H250,H252,H255,H254)&gt;0,1,"FALSE"),IF(SUM(I255,I254,I257,I253,I256,I251,I252,I250)&gt;0,1,"FALSE"),IF(SUM(J256,J251,J253,J252,J257,J255,J254,J250)&gt;0,1,"FALSE"),IF(SUM(K254,K257,K250,K252,K253,K256,K251,K255)&gt;0,1,"FALSE"),IF(SUM(L257,L253,L256,L254,L250,L252,L251,L255)&gt;0,1,"FALSE"),IF(SUM(M250,M252,M255,M253,M251,M254,M257,M256)&gt;0,1,"FALSE"),IF(SUM(N256,N250,N254,N255,N252,N257,N253,N251)&gt;0,1,"FALSE"),IF(SUM(O255,O256,O257,O253,O252,O250,O254,O251)&gt;0,1,"FALSE"),IF(SUM(P250,P253,P251,P255,P254,P256,P252,P257)&gt;0,1,"FALSE"),IF(SUM(Q251,Q254,Q256,Q257,Q253,Q255,Q250,Q252)&gt;0,1,"FALSE"),IF(SUM(R254,R257,R253,R255,R250,R256,R251,R252)&gt;0,1,"FALSE"),IF(SUM(S257,S252,S251,S255,S253,S256,S250,S254)&gt;0,1,"FALSE"),IF(SUM(T250,T251,T256,T255,T254,T257,T253,T252)&gt;0,1,"FALSE"),IF(SUM(U255,U252,U257,U253,U254,U256,U250,U251)&gt;0,1,"FALSE"),IF(SUM(V256,V250,V255,V254,V251,V252,V253,V257)&gt;0,1,"FALSE"),IF(SUM(W256,W251,W250,W253,W254,W252,W257,W255)&gt;0,1,"FALSE"),IF(SUM(X250,X254,X255,X256,X251,X252,X257,X253)&gt;0,1,"FALSE"),IF(SUM(Y257,Y254,Y250,Y256,Y255,Y251,Y253,Y252)&gt;0,1,"FALSE"),IF(SUM(Z257,Z256,Z255,Z250,Z251,Z253,Z254,Z252)&gt;0,1,"FALSE"),IF(SUM(AA256,AA251,AA250,AA257,AA255,AA254,AA252,AA253)&gt;0,1,"FALSE"),IF(SUM(AB255,AB253,AB252,AB257,AB254,AB250,AB256,AB251)&gt;0,1,"FALSE"),IF(SUM(AC256,AC257,AC255,AC254,AC253,AC251,AC250,AC252)&gt;0,1,"FALSE"),IF(SUM(AD250,AD255,AD257,AD256,AD251,AD254,AD253,AD252)&gt;0,1,"FALSE"),IF(SUM(AE251,AE253,AE250,AE256,AE254,AE252,AE257,AE255)&gt;0,1,"FALSE"),IF(SUM(AF254,AF255,AF256,AF252,AF251,AF253,AF257,AF250)&gt;0,1,"FALSE"),IF(SUM(AG254,AG252,AG256,AG253,AG250,AG255,AG257,AG251)&gt;0,1,"FALSE"),IF(SUM(AH254,AH255,AH253,AH256,AH250,AH251,AH257,AH252)&gt;0,1,"FALSE"),IF(SUM(AI251,AI255,AI253,AI257,AI250,AI254,AI256,AI252)&gt;0,1,"FALSE"),IF(SUM(AJ253,AJ250,AJ251,AJ257,AJ256,AJ254,AJ255,AJ252)&gt;0,1,"FALSE"))</f>
        <v/>
      </c>
      <c r="AN258" s="9" t="n"/>
      <c r="AO258" s="9">
        <f>MAX(AO250:AO257)</f>
        <v/>
      </c>
      <c r="AP258" s="9">
        <f>MAX(AP250:AP257)</f>
        <v/>
      </c>
      <c r="AQ258" s="9">
        <f>MAX(AQ250:AQ257)</f>
        <v/>
      </c>
      <c r="AR258" s="9">
        <f>MAX(AR250:AR257)</f>
        <v/>
      </c>
      <c r="AS258" s="9">
        <f>SUM(AS250:AS257)</f>
        <v/>
      </c>
      <c r="AT258" s="9">
        <f>SUM(AT250:AT257)</f>
        <v/>
      </c>
      <c r="AU258" s="9">
        <f>SUM(AU250:AU257)</f>
        <v/>
      </c>
      <c r="AV258" s="9">
        <f>SUM(AV250:AV257)</f>
        <v/>
      </c>
      <c r="AW258" s="9">
        <f>SUM(AW250:AW257)</f>
        <v/>
      </c>
    </row>
    <row r="259">
      <c r="A259" t="n">
        <v>253</v>
      </c>
      <c r="B259" t="inlineStr">
        <is>
          <t>Лисенков Роман Валерьевич</t>
        </is>
      </c>
      <c r="C259" t="inlineStr">
        <is>
          <t>Обособленное  подразделение г.Барнаул</t>
        </is>
      </c>
      <c r="D259" t="inlineStr">
        <is>
          <t>Ведущий инженер</t>
        </is>
      </c>
      <c r="E259" t="inlineStr">
        <is>
          <t>Общехозяйственный</t>
        </is>
      </c>
      <c r="F259" t="inlineStr">
        <is>
          <t>День</t>
        </is>
      </c>
      <c r="J259" t="inlineStr">
        <is>
          <t>В</t>
        </is>
      </c>
      <c r="K259" t="inlineStr">
        <is>
          <t>В</t>
        </is>
      </c>
      <c r="N259" t="n">
        <v>0.13333</v>
      </c>
      <c r="O259" t="n">
        <v>8</v>
      </c>
      <c r="P259" t="n">
        <v>8</v>
      </c>
      <c r="Q259" t="inlineStr">
        <is>
          <t>В</t>
        </is>
      </c>
      <c r="R259" t="inlineStr">
        <is>
          <t>В</t>
        </is>
      </c>
      <c r="X259" t="inlineStr">
        <is>
          <t>В</t>
        </is>
      </c>
      <c r="Y259" t="inlineStr">
        <is>
          <t>В</t>
        </is>
      </c>
      <c r="Z259" t="n">
        <v>7.1</v>
      </c>
      <c r="AA259" t="n">
        <v>8</v>
      </c>
      <c r="AB259" t="n">
        <v>2.31667</v>
      </c>
      <c r="AC259" t="n">
        <v>7</v>
      </c>
      <c r="AD259" t="inlineStr">
        <is>
          <t>В</t>
        </is>
      </c>
      <c r="AE259" t="inlineStr">
        <is>
          <t>В</t>
        </is>
      </c>
      <c r="AF259" t="inlineStr">
        <is>
          <t>В</t>
        </is>
      </c>
      <c r="AG259" t="n">
        <v>0.06666999999999999</v>
      </c>
      <c r="AJ259" t="n">
        <v>8</v>
      </c>
      <c r="AM259" s="9">
        <f>COUNT(H259:AL259)</f>
        <v/>
      </c>
      <c r="AO259" s="9">
        <f>COUNTIF(H259:AL259,"О")</f>
        <v/>
      </c>
      <c r="AP259" s="9">
        <f>COUNTIF(H259:AL259,"От")</f>
        <v/>
      </c>
      <c r="AQ259" s="9">
        <f>COUNTIF(H259:AL259,"Б")</f>
        <v/>
      </c>
      <c r="AR259" s="9">
        <f>COUNTIF(H259:AL259,"Н")</f>
        <v/>
      </c>
      <c r="AT259" s="9">
        <f>SUM(H259:AL259)</f>
        <v/>
      </c>
      <c r="AV259" s="9">
        <f>SUM(J259,K259,Q259,R259,X259,Y259,AD259,AE259,AF259)</f>
        <v/>
      </c>
    </row>
    <row r="260" ht="15.5" customHeight="1" s="1">
      <c r="A260" t="n">
        <v>254</v>
      </c>
      <c r="B260" t="inlineStr">
        <is>
          <t>Лисенков Роман Валерьевич</t>
        </is>
      </c>
      <c r="C260" t="inlineStr">
        <is>
          <t>Обособленное  подразделение г.Барнаул</t>
        </is>
      </c>
      <c r="D260" t="inlineStr">
        <is>
          <t>Ведущий инженер</t>
        </is>
      </c>
      <c r="E260" t="inlineStr">
        <is>
          <t>Контракт № 624 - Алтайавтодор</t>
        </is>
      </c>
      <c r="F260" t="inlineStr">
        <is>
          <t>День</t>
        </is>
      </c>
      <c r="AG260" s="11" t="n">
        <v>7.93333</v>
      </c>
      <c r="AM260" s="9">
        <f>COUNT(H260:AL260)</f>
        <v/>
      </c>
      <c r="AT260" s="9">
        <f>SUM(H260:AL260)</f>
        <v/>
      </c>
      <c r="AV260" s="9">
        <f>SUM(J260,K260,Q260,R260,X260,Y260,AD260,AE260,AF260)</f>
        <v/>
      </c>
    </row>
    <row r="261">
      <c r="A261" t="n">
        <v>255</v>
      </c>
      <c r="B261" t="inlineStr">
        <is>
          <t>Лисенков Роман Валерьевич</t>
        </is>
      </c>
      <c r="C261" t="inlineStr">
        <is>
          <t>Обособленное  подразделение г.Барнаул</t>
        </is>
      </c>
      <c r="D261" t="inlineStr">
        <is>
          <t>Ведущий инженер</t>
        </is>
      </c>
      <c r="E261" t="inlineStr">
        <is>
          <t>Контракт № 623 - Алтайавтодор</t>
        </is>
      </c>
      <c r="F261" t="inlineStr">
        <is>
          <t>День</t>
        </is>
      </c>
      <c r="AM261" s="9">
        <f>COUNT(H261:AL261)</f>
        <v/>
      </c>
      <c r="AT261" s="9">
        <f>SUM(H261:AL261)</f>
        <v/>
      </c>
      <c r="AV261" s="9">
        <f>SUM(J261,K261,Q261,R261,X261,Y261,AD261,AE261,AF261)</f>
        <v/>
      </c>
    </row>
    <row r="262">
      <c r="A262" t="n">
        <v>256</v>
      </c>
      <c r="B262" t="inlineStr">
        <is>
          <t>Лисенков Роман Валерьевич</t>
        </is>
      </c>
      <c r="C262" t="inlineStr">
        <is>
          <t>Обособленное  подразделение г.Барнаул</t>
        </is>
      </c>
      <c r="D262" t="inlineStr">
        <is>
          <t>Ведущий инженер</t>
        </is>
      </c>
      <c r="E262" t="inlineStr">
        <is>
          <t>Контракт № 615 - КГКУ Хабаровскуправтодор</t>
        </is>
      </c>
      <c r="F262" t="inlineStr">
        <is>
          <t>День</t>
        </is>
      </c>
      <c r="AM262" s="9">
        <f>COUNT(H262:AL262)</f>
        <v/>
      </c>
      <c r="AT262" s="9">
        <f>SUM(H262:AL262)</f>
        <v/>
      </c>
      <c r="AV262" s="9">
        <f>SUM(J262,K262,Q262,R262,X262,Y262,AD262,AE262,AF262)</f>
        <v/>
      </c>
    </row>
    <row r="263" ht="15.5" customHeight="1" s="1">
      <c r="A263" t="n">
        <v>257</v>
      </c>
      <c r="B263" t="inlineStr">
        <is>
          <t>Лисенков Роман Валерьевич</t>
        </is>
      </c>
      <c r="C263" t="inlineStr">
        <is>
          <t>Обособленное  подразделение г.Барнаул</t>
        </is>
      </c>
      <c r="D263" t="inlineStr">
        <is>
          <t>Ведущий инженер</t>
        </is>
      </c>
      <c r="E263" t="inlineStr">
        <is>
          <t>Контракт № 566 - Барнаульское ДСУ 4</t>
        </is>
      </c>
      <c r="F263" t="inlineStr">
        <is>
          <t>День</t>
        </is>
      </c>
      <c r="AB263" s="11" t="n">
        <v>2.48333</v>
      </c>
      <c r="AM263" s="9">
        <f>COUNT(H263:AL263)</f>
        <v/>
      </c>
      <c r="AT263" s="9">
        <f>SUM(H263:AL263)</f>
        <v/>
      </c>
      <c r="AV263" s="9">
        <f>SUM(J263,K263,Q263,R263,X263,Y263,AD263,AE263,AF263)</f>
        <v/>
      </c>
    </row>
    <row r="264">
      <c r="A264" t="n">
        <v>258</v>
      </c>
      <c r="B264" t="inlineStr">
        <is>
          <t>Лисенков Роман Валерьевич</t>
        </is>
      </c>
      <c r="C264" t="inlineStr">
        <is>
          <t>Обособленное  подразделение г.Барнаул</t>
        </is>
      </c>
      <c r="D264" t="inlineStr">
        <is>
          <t>Ведущий инженер</t>
        </is>
      </c>
      <c r="E264" t="inlineStr">
        <is>
          <t>Контракт № 529 - КГКУ «Алтайавтодор»</t>
        </is>
      </c>
      <c r="F264" t="inlineStr">
        <is>
          <t>День</t>
        </is>
      </c>
      <c r="AM264" s="9">
        <f>COUNT(H264:AL264)</f>
        <v/>
      </c>
      <c r="AT264" s="9">
        <f>SUM(H264:AL264)</f>
        <v/>
      </c>
      <c r="AV264" s="9">
        <f>SUM(J264,K264,Q264,R264,X264,Y264,AD264,AE264,AF264)</f>
        <v/>
      </c>
    </row>
    <row r="265">
      <c r="A265" t="n">
        <v>259</v>
      </c>
      <c r="B265" t="inlineStr">
        <is>
          <t>Лисенков Роман Валерьевич</t>
        </is>
      </c>
      <c r="C265" t="inlineStr">
        <is>
          <t>Обособленное  подразделение г.Барнаул</t>
        </is>
      </c>
      <c r="D265" t="inlineStr">
        <is>
          <t>Ведущий инженер</t>
        </is>
      </c>
      <c r="E265" t="inlineStr">
        <is>
          <t xml:space="preserve">Контракт № 510 - КУ РА РУАД «Горно-Алтайавтодор» </t>
        </is>
      </c>
      <c r="F265" t="inlineStr">
        <is>
          <t>День</t>
        </is>
      </c>
      <c r="AM265" s="9">
        <f>COUNT(H265:AL265)</f>
        <v/>
      </c>
      <c r="AT265" s="9">
        <f>SUM(H265:AL265)</f>
        <v/>
      </c>
      <c r="AV265" s="9">
        <f>SUM(J265,K265,Q265,R265,X265,Y265,AD265,AE265,AF265)</f>
        <v/>
      </c>
    </row>
    <row r="266" ht="15.5" customHeight="1" s="1">
      <c r="A266" t="n">
        <v>260</v>
      </c>
      <c r="B266" t="inlineStr">
        <is>
          <t>Лисенков Роман Валерьевич</t>
        </is>
      </c>
      <c r="C266" t="inlineStr">
        <is>
          <t>Обособленное  подразделение г.Барнаул</t>
        </is>
      </c>
      <c r="D266" t="inlineStr">
        <is>
          <t>Ведущий инженер</t>
        </is>
      </c>
      <c r="E266" t="inlineStr">
        <is>
          <t>Контракт № 494 - КГКУ «Алтайавтодор»</t>
        </is>
      </c>
      <c r="F266" t="inlineStr">
        <is>
          <t>День</t>
        </is>
      </c>
      <c r="H266" s="11" t="n">
        <v>8</v>
      </c>
      <c r="I266" s="11" t="n">
        <v>8</v>
      </c>
      <c r="L266" s="11" t="n">
        <v>8</v>
      </c>
      <c r="M266" s="11" t="n">
        <v>8</v>
      </c>
      <c r="N266" s="11" t="n">
        <v>7.86667</v>
      </c>
      <c r="S266" s="11" t="n">
        <v>8</v>
      </c>
      <c r="T266" s="11" t="n">
        <v>8</v>
      </c>
      <c r="U266" s="11" t="n">
        <v>8</v>
      </c>
      <c r="V266" s="11" t="n">
        <v>12.09667</v>
      </c>
      <c r="W266" s="11" t="n">
        <v>8</v>
      </c>
      <c r="Z266" s="11" t="n">
        <v>0.9</v>
      </c>
      <c r="AB266" s="11" t="n">
        <v>3.2</v>
      </c>
      <c r="AM266" s="9">
        <f>COUNT(H266:AL266)</f>
        <v/>
      </c>
      <c r="AT266" s="9">
        <f>SUM(H266:AL266)</f>
        <v/>
      </c>
      <c r="AV266" s="9">
        <f>SUM(J266,K266,Q266,R266,X266,Y266,AD266,AE266,AF266)</f>
        <v/>
      </c>
    </row>
    <row r="267" ht="15.5" customHeight="1" s="1">
      <c r="A267" t="n">
        <v>261</v>
      </c>
      <c r="B267" t="inlineStr">
        <is>
          <t>Лисенков Роман Валерьевич</t>
        </is>
      </c>
      <c r="C267" t="inlineStr">
        <is>
          <t>Обособленное  подразделение г.Барнаул</t>
        </is>
      </c>
      <c r="D267" t="inlineStr">
        <is>
          <t>Ведущий инженер</t>
        </is>
      </c>
      <c r="E267" t="inlineStr">
        <is>
          <t>Контракт № 624 - Алтайавтодор</t>
        </is>
      </c>
      <c r="F267" t="inlineStr">
        <is>
          <t>День</t>
        </is>
      </c>
      <c r="AH267" s="11" t="n">
        <v>1.25</v>
      </c>
      <c r="AM267" s="9">
        <f>COUNT(H267:AL267)</f>
        <v/>
      </c>
      <c r="AT267" s="9">
        <f>SUM(H267:AL267)</f>
        <v/>
      </c>
      <c r="AV267" s="9">
        <f>SUM(J267,K267,Q267,R267,X267,Y267,AD267,AE267,AF267)</f>
        <v/>
      </c>
    </row>
    <row r="268" ht="15.5" customHeight="1" s="1">
      <c r="A268" t="n">
        <v>262</v>
      </c>
      <c r="B268" t="inlineStr">
        <is>
          <t>Лисенков Роман Валерьевич</t>
        </is>
      </c>
      <c r="C268" t="inlineStr">
        <is>
          <t>Обособленное  подразделение г.Барнаул</t>
        </is>
      </c>
      <c r="D268" t="inlineStr">
        <is>
          <t>Ведущий инженер</t>
        </is>
      </c>
      <c r="E268" t="inlineStr">
        <is>
          <t>Контракт № 624 - Алтайавтодор</t>
        </is>
      </c>
      <c r="F268" t="inlineStr">
        <is>
          <t>День</t>
        </is>
      </c>
      <c r="G268" t="inlineStr">
        <is>
          <t>К-ка</t>
        </is>
      </c>
      <c r="AH268" s="11" t="n">
        <v>4</v>
      </c>
      <c r="AI268" s="11" t="n">
        <v>4</v>
      </c>
      <c r="AM268" s="9">
        <f>SUM(H268:AL268)/8</f>
        <v/>
      </c>
      <c r="AS268" s="9">
        <f>COUNTIF(H268:AL268,"В")+SUM(H268:AL268)/8</f>
        <v/>
      </c>
      <c r="AT268" s="9">
        <f>SUM(H268:AL268)</f>
        <v/>
      </c>
    </row>
    <row r="269" ht="15.5" customHeight="1" s="1">
      <c r="A269" t="n">
        <v>263</v>
      </c>
      <c r="B269" t="inlineStr">
        <is>
          <t>Лисенков Роман Валерьевич</t>
        </is>
      </c>
      <c r="C269" t="inlineStr">
        <is>
          <t>Обособленное  подразделение г.Барнаул</t>
        </is>
      </c>
      <c r="D269" t="inlineStr">
        <is>
          <t>Ведущий инженер</t>
        </is>
      </c>
      <c r="E269" t="inlineStr">
        <is>
          <t>Контракт № 494 - КГКУ «Алтайавтодор»</t>
        </is>
      </c>
      <c r="F269" t="inlineStr">
        <is>
          <t>День</t>
        </is>
      </c>
      <c r="G269" t="inlineStr">
        <is>
          <t>К-ка</t>
        </is>
      </c>
      <c r="AH269" s="11" t="n">
        <v>4</v>
      </c>
      <c r="AI269" s="11" t="n">
        <v>4</v>
      </c>
      <c r="AM269" s="9">
        <f>SUM(H269:AL269)/8</f>
        <v/>
      </c>
      <c r="AS269" s="9">
        <f>COUNTIF(H269:AL269,"В")+SUM(H269:AL269)/8</f>
        <v/>
      </c>
      <c r="AT269" s="9">
        <f>SUM(H269:AL269)</f>
        <v/>
      </c>
    </row>
    <row r="270">
      <c r="A270" s="9" t="n">
        <v>264</v>
      </c>
      <c r="B270" s="9" t="inlineStr">
        <is>
          <t>Лисенков Роман Валерьевич</t>
        </is>
      </c>
      <c r="C270" s="9" t="inlineStr">
        <is>
          <t>Обособленное  подразделение г.Барнаул</t>
        </is>
      </c>
      <c r="D270" s="9" t="inlineStr">
        <is>
          <t>Ведущий инженер</t>
        </is>
      </c>
      <c r="E270" s="9" t="inlineStr">
        <is>
          <t>ИТОГО:</t>
        </is>
      </c>
      <c r="F270" s="9" t="n"/>
      <c r="G270" s="9" t="n"/>
      <c r="H270" s="9" t="n">
        <v>8</v>
      </c>
      <c r="I270" s="9" t="n">
        <v>8</v>
      </c>
      <c r="J270" s="9" t="n">
        <v>0</v>
      </c>
      <c r="K270" s="9" t="n">
        <v>0</v>
      </c>
      <c r="L270" s="9" t="n">
        <v>8</v>
      </c>
      <c r="M270" s="9" t="n">
        <v>8</v>
      </c>
      <c r="N270" s="9" t="n">
        <v>8</v>
      </c>
      <c r="O270" s="9" t="n">
        <v>8</v>
      </c>
      <c r="P270" s="9" t="n">
        <v>8</v>
      </c>
      <c r="Q270" s="9" t="n">
        <v>0</v>
      </c>
      <c r="R270" s="9" t="n">
        <v>0</v>
      </c>
      <c r="S270" s="9" t="n">
        <v>8</v>
      </c>
      <c r="T270" s="9" t="n">
        <v>8</v>
      </c>
      <c r="U270" s="9" t="n">
        <v>8</v>
      </c>
      <c r="V270" s="9" t="n">
        <v>8</v>
      </c>
      <c r="W270" s="9" t="n">
        <v>8</v>
      </c>
      <c r="X270" s="9" t="n">
        <v>0</v>
      </c>
      <c r="Y270" s="9" t="n">
        <v>0</v>
      </c>
      <c r="Z270" s="9" t="n">
        <v>8</v>
      </c>
      <c r="AA270" s="9" t="n">
        <v>8</v>
      </c>
      <c r="AB270" s="9" t="n">
        <v>8</v>
      </c>
      <c r="AC270" s="9" t="n">
        <v>7</v>
      </c>
      <c r="AD270" s="9" t="n">
        <v>0</v>
      </c>
      <c r="AE270" s="9" t="n">
        <v>0</v>
      </c>
      <c r="AF270" s="9" t="n">
        <v>0</v>
      </c>
      <c r="AG270" s="9" t="n">
        <v>8</v>
      </c>
      <c r="AH270" s="9" t="n">
        <v>9.25</v>
      </c>
      <c r="AI270" s="9" t="n">
        <v>8</v>
      </c>
      <c r="AJ270" s="9" t="n">
        <v>8</v>
      </c>
      <c r="AK270" s="9" t="n"/>
      <c r="AL270" s="9" t="n"/>
      <c r="AM270" s="9">
        <f>COUNT(IF(SUM(H265,H264,H261,H266,H263,H262,H260,H259)&gt;0,1,"FALSE"),IF(SUM(I266,I260,I261,I262,I265,I263,I264,I259)&gt;0,1,"FALSE"),IF(SUM(J262,J263,J260,J261,J259,J265,J266,J264)&gt;0,1,"FALSE"),IF(SUM(K263,K262,K260,K266,K261,K264,K259,K265)&gt;0,1,"FALSE"),IF(SUM(L266,L262,L263,L265,L261,L259,L260,L264)&gt;0,1,"FALSE"),IF(SUM(M262,M261,M265,M263,M264,M260,M259,M266)&gt;0,1,"FALSE"),IF(SUM(N263,N259,N265,N261,N262,N260,N266,N264)&gt;0,1,"FALSE"),IF(SUM(O263,O266,O264,O259,O260,O262,O261,O265)&gt;0,1,"FALSE"),IF(SUM(P261,P266,P262,P260,P264,P263,P259,P265)&gt;0,1,"FALSE"),IF(SUM(Q259,Q265,Q261,Q264,Q266,Q263,Q260,Q262)&gt;0,1,"FALSE"),IF(SUM(R265,R259,R264,R260,R261,R263,R266,R262)&gt;0,1,"FALSE"),IF(SUM(S263,S262,S260,S261,S264,S266,S265,S259)&gt;0,1,"FALSE"),IF(SUM(T265,T261,T260,T259,T263,T266,T262,T264)&gt;0,1,"FALSE"),IF(SUM(U261,U259,U263,U262,U260,U265,U266,U264)&gt;0,1,"FALSE"),IF(SUM(V259,V266,V263,V260,V261,V262,V265,V264)&gt;0,1,"FALSE"),IF(SUM(W261,W260,W266,W259,W265,W262,W264,W263)&gt;0,1,"FALSE"),IF(SUM(X259,X264,X261,X265,X266,X260,X262,X263)&gt;0,1,"FALSE"),IF(SUM(Y266,Y261,Y264,Y260,Y265,Y263,Y259,Y262)&gt;0,1,"FALSE"),IF(SUM(Z262,Z266,Z260,Z261,Z265,Z263,Z264,Z259)&gt;0,1,"FALSE"),IF(SUM(AA263,AA262,AA266,AA265,AA261,AA259,AA260,AA264)&gt;0,1,"FALSE"),IF(SUM(AB266,AB265,AB262,AB261,AB259,AB264,AB260,AB263)&gt;0,1,"FALSE"),IF(SUM(AC264,AC259,AC263,AC266,AC260,AC265,AC262,AC261)&gt;0,1,"FALSE"),IF(SUM(AD266,AD261,AD265,AD262,AD260,AD263,AD264,AD259)&gt;0,1,"FALSE"),IF(SUM(AE260,AE266,AE261,AE263,AE264,AE259,AE262,AE265)&gt;0,1,"FALSE"),IF(SUM(AF263,AF261,AF264,AF265,AF266,AF260,AF259,AF262)&gt;0,1,"FALSE"),IF(SUM(AG263,AG266,AG265,AG264,AG261,AG260,AG259,AG262)&gt;0,1,"FALSE"),IF(SUM(AJ264,AJ260,AJ262,AJ259,AJ266,AJ261,AJ265,AJ263)&gt;0,1,"FALSE"),IF(SUM(AH269,AH268,AH267)&gt;0,1,"FALSE"),IF(SUM(AI269,AI268)&gt;0,1,"FALSE"))</f>
        <v/>
      </c>
      <c r="AN270" s="9" t="n"/>
      <c r="AO270" s="9">
        <f>MAX(AO259:AO269)</f>
        <v/>
      </c>
      <c r="AP270" s="9">
        <f>MAX(AP259:AP269)</f>
        <v/>
      </c>
      <c r="AQ270" s="9">
        <f>MAX(AQ259:AQ269)</f>
        <v/>
      </c>
      <c r="AR270" s="9">
        <f>MAX(AR259:AR269)</f>
        <v/>
      </c>
      <c r="AS270" s="9">
        <f>SUM(AS259:AS269)</f>
        <v/>
      </c>
      <c r="AT270" s="9">
        <f>SUM(AT259:AT269)</f>
        <v/>
      </c>
      <c r="AU270" s="9">
        <f>SUM(AU259:AU269)</f>
        <v/>
      </c>
      <c r="AV270" s="9">
        <f>SUM(AV259:AV269)</f>
        <v/>
      </c>
      <c r="AW270" s="9">
        <f>SUM(AW259:AW269)</f>
        <v/>
      </c>
    </row>
    <row r="271">
      <c r="A271" t="n">
        <v>265</v>
      </c>
      <c r="B271" t="inlineStr">
        <is>
          <t>Рейнгарт Александр Александрович</t>
        </is>
      </c>
      <c r="C271" t="inlineStr">
        <is>
          <t>Обособленное  подразделение г.Барнаул</t>
        </is>
      </c>
      <c r="D271" t="inlineStr">
        <is>
          <t>Системный администратор</t>
        </is>
      </c>
      <c r="E271" t="inlineStr">
        <is>
          <t>Общехозяйственный</t>
        </is>
      </c>
      <c r="F271" t="inlineStr">
        <is>
          <t>День</t>
        </is>
      </c>
      <c r="H271" t="n">
        <v>8</v>
      </c>
      <c r="I271" t="n">
        <v>8</v>
      </c>
      <c r="J271" t="inlineStr">
        <is>
          <t>В</t>
        </is>
      </c>
      <c r="K271" t="inlineStr">
        <is>
          <t>В</t>
        </is>
      </c>
      <c r="L271" t="n">
        <v>8</v>
      </c>
      <c r="M271" t="n">
        <v>8</v>
      </c>
      <c r="N271" t="n">
        <v>8</v>
      </c>
      <c r="O271" t="n">
        <v>8</v>
      </c>
      <c r="P271" t="n">
        <v>8</v>
      </c>
      <c r="Q271" t="inlineStr">
        <is>
          <t>В</t>
        </is>
      </c>
      <c r="R271" t="inlineStr">
        <is>
          <t>В</t>
        </is>
      </c>
      <c r="S271" t="n">
        <v>6.38333</v>
      </c>
      <c r="X271" t="inlineStr">
        <is>
          <t>В</t>
        </is>
      </c>
      <c r="Y271" t="inlineStr">
        <is>
          <t>В</t>
        </is>
      </c>
      <c r="AD271" t="inlineStr">
        <is>
          <t>В</t>
        </is>
      </c>
      <c r="AE271" t="inlineStr">
        <is>
          <t>В</t>
        </is>
      </c>
      <c r="AF271" t="inlineStr">
        <is>
          <t>В</t>
        </is>
      </c>
      <c r="AH271" t="n">
        <v>2.75</v>
      </c>
      <c r="AI271" t="n">
        <v>8</v>
      </c>
      <c r="AJ271" t="n">
        <v>6.38333</v>
      </c>
      <c r="AM271" s="9">
        <f>COUNT(H271:AL271)</f>
        <v/>
      </c>
      <c r="AO271" s="9">
        <f>COUNTIF(H271:AL271,"О")</f>
        <v/>
      </c>
      <c r="AP271" s="9">
        <f>COUNTIF(H271:AL271,"От")</f>
        <v/>
      </c>
      <c r="AQ271" s="9">
        <f>COUNTIF(H271:AL271,"Б")</f>
        <v/>
      </c>
      <c r="AR271" s="9">
        <f>COUNTIF(H271:AL271,"Н")</f>
        <v/>
      </c>
      <c r="AT271" s="9">
        <f>SUM(H271:AL271)</f>
        <v/>
      </c>
      <c r="AV271" s="9">
        <f>SUM(J271,K271,Q271,R271,X271,Y271,AD271,AE271,AF271)</f>
        <v/>
      </c>
    </row>
    <row r="272">
      <c r="A272" t="n">
        <v>266</v>
      </c>
      <c r="B272" t="inlineStr">
        <is>
          <t>Рейнгарт Александр Александрович</t>
        </is>
      </c>
      <c r="C272" t="inlineStr">
        <is>
          <t>Обособленное  подразделение г.Барнаул</t>
        </is>
      </c>
      <c r="D272" t="inlineStr">
        <is>
          <t>Системный администратор</t>
        </is>
      </c>
      <c r="E272" t="inlineStr">
        <is>
          <t>Контракт № 624 - Алтайавтодор</t>
        </is>
      </c>
      <c r="F272" t="inlineStr">
        <is>
          <t>День</t>
        </is>
      </c>
      <c r="AM272" s="9">
        <f>COUNT(H272:AL272)</f>
        <v/>
      </c>
      <c r="AT272" s="9">
        <f>SUM(H272:AL272)</f>
        <v/>
      </c>
      <c r="AV272" s="9">
        <f>SUM(J272,K272,Q272,R272,X272,Y272,AD272,AE272,AF272)</f>
        <v/>
      </c>
    </row>
    <row r="273">
      <c r="A273" t="n">
        <v>267</v>
      </c>
      <c r="B273" t="inlineStr">
        <is>
          <t>Рейнгарт Александр Александрович</t>
        </is>
      </c>
      <c r="C273" t="inlineStr">
        <is>
          <t>Обособленное  подразделение г.Барнаул</t>
        </is>
      </c>
      <c r="D273" t="inlineStr">
        <is>
          <t>Системный администратор</t>
        </is>
      </c>
      <c r="E273" t="inlineStr">
        <is>
          <t>Контракт № 623 - Алтайавтодор</t>
        </is>
      </c>
      <c r="F273" t="inlineStr">
        <is>
          <t>День</t>
        </is>
      </c>
      <c r="AM273" s="9">
        <f>COUNT(H273:AL273)</f>
        <v/>
      </c>
      <c r="AT273" s="9">
        <f>SUM(H273:AL273)</f>
        <v/>
      </c>
      <c r="AV273" s="9">
        <f>SUM(J273,K273,Q273,R273,X273,Y273,AD273,AE273,AF273)</f>
        <v/>
      </c>
    </row>
    <row r="274">
      <c r="A274" t="n">
        <v>268</v>
      </c>
      <c r="B274" t="inlineStr">
        <is>
          <t>Рейнгарт Александр Александрович</t>
        </is>
      </c>
      <c r="C274" t="inlineStr">
        <is>
          <t>Обособленное  подразделение г.Барнаул</t>
        </is>
      </c>
      <c r="D274" t="inlineStr">
        <is>
          <t>Системный администратор</t>
        </is>
      </c>
      <c r="E274" t="inlineStr">
        <is>
          <t>Контракт № 615 - КГКУ Хабаровскуправтодор</t>
        </is>
      </c>
      <c r="F274" t="inlineStr">
        <is>
          <t>День</t>
        </is>
      </c>
      <c r="AM274" s="9">
        <f>COUNT(H274:AL274)</f>
        <v/>
      </c>
      <c r="AT274" s="9">
        <f>SUM(H274:AL274)</f>
        <v/>
      </c>
      <c r="AV274" s="9">
        <f>SUM(J274,K274,Q274,R274,X274,Y274,AD274,AE274,AF274)</f>
        <v/>
      </c>
    </row>
    <row r="275">
      <c r="A275" t="n">
        <v>269</v>
      </c>
      <c r="B275" t="inlineStr">
        <is>
          <t>Рейнгарт Александр Александрович</t>
        </is>
      </c>
      <c r="C275" t="inlineStr">
        <is>
          <t>Обособленное  подразделение г.Барнаул</t>
        </is>
      </c>
      <c r="D275" t="inlineStr">
        <is>
          <t>Системный администратор</t>
        </is>
      </c>
      <c r="E275" t="inlineStr">
        <is>
          <t>Контракт № 566 - Барнаульское ДСУ 4</t>
        </is>
      </c>
      <c r="F275" t="inlineStr">
        <is>
          <t>День</t>
        </is>
      </c>
      <c r="AM275" s="9">
        <f>COUNT(H275:AL275)</f>
        <v/>
      </c>
      <c r="AT275" s="9">
        <f>SUM(H275:AL275)</f>
        <v/>
      </c>
      <c r="AV275" s="9">
        <f>SUM(J275,K275,Q275,R275,X275,Y275,AD275,AE275,AF275)</f>
        <v/>
      </c>
    </row>
    <row r="276">
      <c r="A276" t="n">
        <v>270</v>
      </c>
      <c r="B276" t="inlineStr">
        <is>
          <t>Рейнгарт Александр Александрович</t>
        </is>
      </c>
      <c r="C276" t="inlineStr">
        <is>
          <t>Обособленное  подразделение г.Барнаул</t>
        </is>
      </c>
      <c r="D276" t="inlineStr">
        <is>
          <t>Системный администратор</t>
        </is>
      </c>
      <c r="E276" t="inlineStr">
        <is>
          <t>Контракт № 529 - КГКУ «Алтайавтодор»</t>
        </is>
      </c>
      <c r="F276" t="inlineStr">
        <is>
          <t>День</t>
        </is>
      </c>
      <c r="AM276" s="9">
        <f>COUNT(H276:AL276)</f>
        <v/>
      </c>
      <c r="AT276" s="9">
        <f>SUM(H276:AL276)</f>
        <v/>
      </c>
      <c r="AV276" s="9">
        <f>SUM(J276,K276,Q276,R276,X276,Y276,AD276,AE276,AF276)</f>
        <v/>
      </c>
    </row>
    <row r="277">
      <c r="A277" t="n">
        <v>271</v>
      </c>
      <c r="B277" t="inlineStr">
        <is>
          <t>Рейнгарт Александр Александрович</t>
        </is>
      </c>
      <c r="C277" t="inlineStr">
        <is>
          <t>Обособленное  подразделение г.Барнаул</t>
        </is>
      </c>
      <c r="D277" t="inlineStr">
        <is>
          <t>Системный администратор</t>
        </is>
      </c>
      <c r="E277" t="inlineStr">
        <is>
          <t xml:space="preserve">Контракт № 510 - КУ РА РУАД «Горно-Алтайавтодор» </t>
        </is>
      </c>
      <c r="F277" t="inlineStr">
        <is>
          <t>День</t>
        </is>
      </c>
      <c r="AM277" s="9">
        <f>COUNT(H277:AL277)</f>
        <v/>
      </c>
      <c r="AT277" s="9">
        <f>SUM(H277:AL277)</f>
        <v/>
      </c>
      <c r="AV277" s="9">
        <f>SUM(J277,K277,Q277,R277,X277,Y277,AD277,AE277,AF277)</f>
        <v/>
      </c>
    </row>
    <row r="278" ht="15.5" customHeight="1" s="1">
      <c r="A278" t="n">
        <v>272</v>
      </c>
      <c r="B278" t="inlineStr">
        <is>
          <t>Рейнгарт Александр Александрович</t>
        </is>
      </c>
      <c r="C278" t="inlineStr">
        <is>
          <t>Обособленное  подразделение г.Барнаул</t>
        </is>
      </c>
      <c r="D278" t="inlineStr">
        <is>
          <t>Системный администратор</t>
        </is>
      </c>
      <c r="E278" t="inlineStr">
        <is>
          <t>Контракт № 494 - КГКУ «Алтайавтодор»</t>
        </is>
      </c>
      <c r="F278" t="inlineStr">
        <is>
          <t>День</t>
        </is>
      </c>
      <c r="S278" s="11" t="n">
        <v>1.61667</v>
      </c>
      <c r="T278" s="11" t="n">
        <v>8</v>
      </c>
      <c r="U278" s="11" t="n">
        <v>8</v>
      </c>
      <c r="V278" s="11" t="n">
        <v>8</v>
      </c>
      <c r="W278" s="11" t="n">
        <v>8</v>
      </c>
      <c r="Z278" s="11" t="n">
        <v>8</v>
      </c>
      <c r="AA278" s="11" t="n">
        <v>8</v>
      </c>
      <c r="AB278" s="11" t="n">
        <v>8</v>
      </c>
      <c r="AC278" s="11" t="n">
        <v>7</v>
      </c>
      <c r="AG278" s="11" t="n">
        <v>8</v>
      </c>
      <c r="AH278" s="11" t="n">
        <v>5.25</v>
      </c>
      <c r="AJ278" s="11" t="n">
        <v>1.61667</v>
      </c>
      <c r="AM278" s="9">
        <f>COUNT(H278:AL278)</f>
        <v/>
      </c>
      <c r="AT278" s="9">
        <f>SUM(H278:AL278)</f>
        <v/>
      </c>
      <c r="AV278" s="9">
        <f>SUM(J278,K278,Q278,R278,X278,Y278,AD278,AE278,AF278)</f>
        <v/>
      </c>
    </row>
    <row r="279">
      <c r="A279" s="9" t="n">
        <v>273</v>
      </c>
      <c r="B279" s="9" t="inlineStr">
        <is>
          <t>Рейнгарт Александр Александрович</t>
        </is>
      </c>
      <c r="C279" s="9" t="inlineStr">
        <is>
          <t>Обособленное  подразделение г.Барнаул</t>
        </is>
      </c>
      <c r="D279" s="9" t="inlineStr">
        <is>
          <t>Системный администратор</t>
        </is>
      </c>
      <c r="E279" s="9" t="inlineStr">
        <is>
          <t>ИТОГО:</t>
        </is>
      </c>
      <c r="F279" s="9" t="n"/>
      <c r="G279" s="9" t="n"/>
      <c r="H279" s="9" t="n">
        <v>8</v>
      </c>
      <c r="I279" s="9" t="n">
        <v>8</v>
      </c>
      <c r="J279" s="9" t="n">
        <v>0</v>
      </c>
      <c r="K279" s="9" t="n">
        <v>0</v>
      </c>
      <c r="L279" s="9" t="n">
        <v>8</v>
      </c>
      <c r="M279" s="9" t="n">
        <v>8</v>
      </c>
      <c r="N279" s="9" t="n">
        <v>8</v>
      </c>
      <c r="O279" s="9" t="n">
        <v>8</v>
      </c>
      <c r="P279" s="9" t="n">
        <v>8</v>
      </c>
      <c r="Q279" s="9" t="n">
        <v>0</v>
      </c>
      <c r="R279" s="9" t="n">
        <v>0</v>
      </c>
      <c r="S279" s="9" t="n">
        <v>8</v>
      </c>
      <c r="T279" s="9" t="n">
        <v>8</v>
      </c>
      <c r="U279" s="9" t="n">
        <v>8</v>
      </c>
      <c r="V279" s="9" t="n">
        <v>8</v>
      </c>
      <c r="W279" s="9" t="n">
        <v>8</v>
      </c>
      <c r="X279" s="9" t="n">
        <v>0</v>
      </c>
      <c r="Y279" s="9" t="n">
        <v>0</v>
      </c>
      <c r="Z279" s="9" t="n">
        <v>8</v>
      </c>
      <c r="AA279" s="9" t="n">
        <v>8</v>
      </c>
      <c r="AB279" s="9" t="n">
        <v>8</v>
      </c>
      <c r="AC279" s="9" t="n">
        <v>7</v>
      </c>
      <c r="AD279" s="9" t="n">
        <v>0</v>
      </c>
      <c r="AE279" s="9" t="n">
        <v>0</v>
      </c>
      <c r="AF279" s="9" t="n">
        <v>0</v>
      </c>
      <c r="AG279" s="9" t="n">
        <v>8</v>
      </c>
      <c r="AH279" s="9" t="n">
        <v>8</v>
      </c>
      <c r="AI279" s="9" t="n">
        <v>8</v>
      </c>
      <c r="AJ279" s="9" t="n">
        <v>8</v>
      </c>
      <c r="AK279" s="9" t="n"/>
      <c r="AL279" s="9" t="n"/>
      <c r="AM279" s="9">
        <f>COUNT(IF(SUM(H275,H278,H274,H277,H272,H273,H271,H276)&gt;0,1,"FALSE"),IF(SUM(I274,I271,I273,I272,I275,I277,I278,I276)&gt;0,1,"FALSE"),IF(SUM(J274,J271,J275,J273,J277,J272,J276,J278)&gt;0,1,"FALSE"),IF(SUM(K271,K276,K277,K275,K273,K274,K278,K272)&gt;0,1,"FALSE"),IF(SUM(L273,L275,L278,L271,L272,L277,L276,L274)&gt;0,1,"FALSE"),IF(SUM(M273,M277,M276,M271,M274,M278,M275,M272)&gt;0,1,"FALSE"),IF(SUM(N271,N278,N275,N272,N273,N274,N276,N277)&gt;0,1,"FALSE"),IF(SUM(O275,O277,O273,O272,O276,O271,O274,O278)&gt;0,1,"FALSE"),IF(SUM(P272,P274,P275,P273,P277,P271,P278,P276)&gt;0,1,"FALSE"),IF(SUM(Q272,Q273,Q278,Q277,Q276,Q271,Q274,Q275)&gt;0,1,"FALSE"),IF(SUM(R271,R272,R277,R278,R274,R276,R273,R275)&gt;0,1,"FALSE"),IF(SUM(S278,S277,S275,S273,S271,S276,S274,S272)&gt;0,1,"FALSE"),IF(SUM(T278,T277,T276,T273,T274,T275,T271,T272)&gt;0,1,"FALSE"),IF(SUM(U276,U274,U271,U275,U277,U272,U278,U273)&gt;0,1,"FALSE"),IF(SUM(V277,V276,V278,V273,V274,V271,V275,V272)&gt;0,1,"FALSE"),IF(SUM(W273,W272,W277,W275,W271,W276,W278,W274)&gt;0,1,"FALSE"),IF(SUM(X273,X274,X276,X271,X277,X272,X278,X275)&gt;0,1,"FALSE"),IF(SUM(Y275,Y277,Y271,Y273,Y278,Y272,Y274,Y276)&gt;0,1,"FALSE"),IF(SUM(Z273,Z278,Z271,Z274,Z277,Z272,Z275,Z276)&gt;0,1,"FALSE"),IF(SUM(AA278,AA277,AA272,AA271,AA274,AA275,AA273,AA276)&gt;0,1,"FALSE"),IF(SUM(AB276,AB274,AB273,AB277,AB278,AB272,AB271,AB275)&gt;0,1,"FALSE"),IF(SUM(AC273,AC271,AC276,AC275,AC274,AC278,AC272,AC277)&gt;0,1,"FALSE"),IF(SUM(AD272,AD277,AD275,AD276,AD271,AD273,AD278,AD274)&gt;0,1,"FALSE"),IF(SUM(AE278,AE273,AE277,AE275,AE276,AE272,AE274,AE271)&gt;0,1,"FALSE"),IF(SUM(AF276,AF274,AF271,AF272,AF277,AF278,AF273,AF275)&gt;0,1,"FALSE"),IF(SUM(AG273,AG276,AG271,AG277,AG272,AG275,AG274,AG278)&gt;0,1,"FALSE"),IF(SUM(AH277,AH271,AH274,AH272,AH278,AH275,AH273,AH276)&gt;0,1,"FALSE"),IF(SUM(AI272,AI271,AI275,AI274,AI273,AI278,AI276,AI277)&gt;0,1,"FALSE"),IF(SUM(AJ276,AJ274,AJ275,AJ277,AJ271,AJ273,AJ272,AJ278)&gt;0,1,"FALSE"))</f>
        <v/>
      </c>
      <c r="AN279" s="9" t="n"/>
      <c r="AO279" s="9">
        <f>MAX(AO271:AO278)</f>
        <v/>
      </c>
      <c r="AP279" s="9">
        <f>MAX(AP271:AP278)</f>
        <v/>
      </c>
      <c r="AQ279" s="9">
        <f>MAX(AQ271:AQ278)</f>
        <v/>
      </c>
      <c r="AR279" s="9">
        <f>MAX(AR271:AR278)</f>
        <v/>
      </c>
      <c r="AS279" s="9">
        <f>SUM(AS271:AS278)</f>
        <v/>
      </c>
      <c r="AT279" s="9">
        <f>SUM(AT271:AT278)</f>
        <v/>
      </c>
      <c r="AU279" s="9">
        <f>SUM(AU271:AU278)</f>
        <v/>
      </c>
      <c r="AV279" s="9">
        <f>SUM(AV271:AV278)</f>
        <v/>
      </c>
      <c r="AW279" s="9">
        <f>SUM(AW271:AW278)</f>
        <v/>
      </c>
    </row>
    <row r="280">
      <c r="A280" t="n">
        <v>274</v>
      </c>
      <c r="B280" t="inlineStr">
        <is>
          <t>Сахаров Владимир Александрович</t>
        </is>
      </c>
      <c r="C280" t="inlineStr">
        <is>
          <t>Обособленное  подразделение г.Барнаул</t>
        </is>
      </c>
      <c r="D280" t="inlineStr">
        <is>
          <t>Инженер 1 категории</t>
        </is>
      </c>
      <c r="E280" t="inlineStr">
        <is>
          <t>Общехозяйственный</t>
        </is>
      </c>
      <c r="F280" t="inlineStr">
        <is>
          <t>День</t>
        </is>
      </c>
      <c r="H280" t="n">
        <v>8</v>
      </c>
      <c r="I280" t="n">
        <v>7.96667</v>
      </c>
      <c r="J280" t="inlineStr">
        <is>
          <t>В</t>
        </is>
      </c>
      <c r="K280" t="inlineStr">
        <is>
          <t>В</t>
        </is>
      </c>
      <c r="L280" t="n">
        <v>8</v>
      </c>
      <c r="M280" t="n">
        <v>7.41667</v>
      </c>
      <c r="N280" t="n">
        <v>7.96667</v>
      </c>
      <c r="Q280" t="inlineStr">
        <is>
          <t>В</t>
        </is>
      </c>
      <c r="R280" t="inlineStr">
        <is>
          <t>В</t>
        </is>
      </c>
      <c r="X280" t="inlineStr">
        <is>
          <t>В</t>
        </is>
      </c>
      <c r="Y280" t="inlineStr">
        <is>
          <t>В</t>
        </is>
      </c>
      <c r="Z280" t="n">
        <v>7.1</v>
      </c>
      <c r="AD280" t="inlineStr">
        <is>
          <t>В</t>
        </is>
      </c>
      <c r="AE280" t="inlineStr">
        <is>
          <t>В</t>
        </is>
      </c>
      <c r="AF280" t="inlineStr">
        <is>
          <t>В</t>
        </is>
      </c>
      <c r="AM280" s="9">
        <f>COUNT(H280:AL280)</f>
        <v/>
      </c>
      <c r="AO280" s="9">
        <f>COUNTIF(H280:AL280,"О")</f>
        <v/>
      </c>
      <c r="AP280" s="9">
        <f>COUNTIF(H280:AL280,"От")</f>
        <v/>
      </c>
      <c r="AQ280" s="9">
        <f>COUNTIF(H280:AL280,"Б")</f>
        <v/>
      </c>
      <c r="AR280" s="9">
        <f>COUNTIF(H280:AL280,"Н")</f>
        <v/>
      </c>
      <c r="AT280" s="9">
        <f>SUM(H280:AL280)</f>
        <v/>
      </c>
      <c r="AV280" s="9">
        <f>SUM(J280,K280,Q280,R280,X280,Y280,AD280,AE280,AF280)</f>
        <v/>
      </c>
    </row>
    <row r="281" ht="15.5" customHeight="1" s="1">
      <c r="A281" t="n">
        <v>275</v>
      </c>
      <c r="B281" t="inlineStr">
        <is>
          <t>Сахаров Владимир Александрович</t>
        </is>
      </c>
      <c r="C281" t="inlineStr">
        <is>
          <t>Обособленное  подразделение г.Барнаул</t>
        </is>
      </c>
      <c r="D281" t="inlineStr">
        <is>
          <t>Инженер 1 категории</t>
        </is>
      </c>
      <c r="E281" t="inlineStr">
        <is>
          <t>Контракт № 624 - Алтайавтодор</t>
        </is>
      </c>
      <c r="F281" t="inlineStr">
        <is>
          <t>День</t>
        </is>
      </c>
      <c r="O281" s="11" t="n">
        <v>8</v>
      </c>
      <c r="P281" s="11" t="n">
        <v>8</v>
      </c>
      <c r="S281" s="11" t="n">
        <v>7.98678</v>
      </c>
      <c r="AM281" s="9">
        <f>COUNT(H281:AL281)</f>
        <v/>
      </c>
      <c r="AT281" s="9">
        <f>SUM(H281:AL281)</f>
        <v/>
      </c>
      <c r="AV281" s="9">
        <f>SUM(J281,K281,Q281,R281,X281,Y281,AD281,AE281,AF281)</f>
        <v/>
      </c>
    </row>
    <row r="282">
      <c r="A282" t="n">
        <v>276</v>
      </c>
      <c r="B282" t="inlineStr">
        <is>
          <t>Сахаров Владимир Александрович</t>
        </is>
      </c>
      <c r="C282" t="inlineStr">
        <is>
          <t>Обособленное  подразделение г.Барнаул</t>
        </is>
      </c>
      <c r="D282" t="inlineStr">
        <is>
          <t>Инженер 1 категории</t>
        </is>
      </c>
      <c r="E282" t="inlineStr">
        <is>
          <t>Контракт № 623 - Алтайавтодор</t>
        </is>
      </c>
      <c r="F282" t="inlineStr">
        <is>
          <t>День</t>
        </is>
      </c>
      <c r="AM282" s="9">
        <f>COUNT(H282:AL282)</f>
        <v/>
      </c>
      <c r="AT282" s="9">
        <f>SUM(H282:AL282)</f>
        <v/>
      </c>
      <c r="AV282" s="9">
        <f>SUM(J282,K282,Q282,R282,X282,Y282,AD282,AE282,AF282)</f>
        <v/>
      </c>
    </row>
    <row r="283">
      <c r="A283" t="n">
        <v>277</v>
      </c>
      <c r="B283" t="inlineStr">
        <is>
          <t>Сахаров Владимир Александрович</t>
        </is>
      </c>
      <c r="C283" t="inlineStr">
        <is>
          <t>Обособленное  подразделение г.Барнаул</t>
        </is>
      </c>
      <c r="D283" t="inlineStr">
        <is>
          <t>Инженер 1 категории</t>
        </is>
      </c>
      <c r="E283" t="inlineStr">
        <is>
          <t>Контракт № 615 - КГКУ Хабаровскуправтодор</t>
        </is>
      </c>
      <c r="F283" t="inlineStr">
        <is>
          <t>День</t>
        </is>
      </c>
      <c r="AM283" s="9">
        <f>COUNT(H283:AL283)</f>
        <v/>
      </c>
      <c r="AT283" s="9">
        <f>SUM(H283:AL283)</f>
        <v/>
      </c>
      <c r="AV283" s="9">
        <f>SUM(J283,K283,Q283,R283,X283,Y283,AD283,AE283,AF283)</f>
        <v/>
      </c>
    </row>
    <row r="284">
      <c r="A284" t="n">
        <v>278</v>
      </c>
      <c r="B284" t="inlineStr">
        <is>
          <t>Сахаров Владимир Александрович</t>
        </is>
      </c>
      <c r="C284" t="inlineStr">
        <is>
          <t>Обособленное  подразделение г.Барнаул</t>
        </is>
      </c>
      <c r="D284" t="inlineStr">
        <is>
          <t>Инженер 1 категории</t>
        </is>
      </c>
      <c r="E284" t="inlineStr">
        <is>
          <t>Контракт № 566 - Барнаульское ДСУ 4</t>
        </is>
      </c>
      <c r="F284" t="inlineStr">
        <is>
          <t>День</t>
        </is>
      </c>
      <c r="AM284" s="9">
        <f>COUNT(H284:AL284)</f>
        <v/>
      </c>
      <c r="AT284" s="9">
        <f>SUM(H284:AL284)</f>
        <v/>
      </c>
      <c r="AV284" s="9">
        <f>SUM(J284,K284,Q284,R284,X284,Y284,AD284,AE284,AF284)</f>
        <v/>
      </c>
    </row>
    <row r="285">
      <c r="A285" t="n">
        <v>279</v>
      </c>
      <c r="B285" t="inlineStr">
        <is>
          <t>Сахаров Владимир Александрович</t>
        </is>
      </c>
      <c r="C285" t="inlineStr">
        <is>
          <t>Обособленное  подразделение г.Барнаул</t>
        </is>
      </c>
      <c r="D285" t="inlineStr">
        <is>
          <t>Инженер 1 категории</t>
        </is>
      </c>
      <c r="E285" t="inlineStr">
        <is>
          <t>Контракт № 529 - КГКУ «Алтайавтодор»</t>
        </is>
      </c>
      <c r="F285" t="inlineStr">
        <is>
          <t>День</t>
        </is>
      </c>
      <c r="AM285" s="9">
        <f>COUNT(H285:AL285)</f>
        <v/>
      </c>
      <c r="AT285" s="9">
        <f>SUM(H285:AL285)</f>
        <v/>
      </c>
      <c r="AV285" s="9">
        <f>SUM(J285,K285,Q285,R285,X285,Y285,AD285,AE285,AF285)</f>
        <v/>
      </c>
    </row>
    <row r="286">
      <c r="A286" t="n">
        <v>280</v>
      </c>
      <c r="B286" t="inlineStr">
        <is>
          <t>Сахаров Владимир Александрович</t>
        </is>
      </c>
      <c r="C286" t="inlineStr">
        <is>
          <t>Обособленное  подразделение г.Барнаул</t>
        </is>
      </c>
      <c r="D286" t="inlineStr">
        <is>
          <t>Инженер 1 категории</t>
        </is>
      </c>
      <c r="E286" t="inlineStr">
        <is>
          <t xml:space="preserve">Контракт № 510 - КУ РА РУАД «Горно-Алтайавтодор» </t>
        </is>
      </c>
      <c r="F286" t="inlineStr">
        <is>
          <t>День</t>
        </is>
      </c>
      <c r="AM286" s="9">
        <f>COUNT(H286:AL286)</f>
        <v/>
      </c>
      <c r="AT286" s="9">
        <f>SUM(H286:AL286)</f>
        <v/>
      </c>
      <c r="AV286" s="9">
        <f>SUM(J286,K286,Q286,R286,X286,Y286,AD286,AE286,AF286)</f>
        <v/>
      </c>
    </row>
    <row r="287" ht="15.5" customHeight="1" s="1">
      <c r="A287" t="n">
        <v>281</v>
      </c>
      <c r="B287" t="inlineStr">
        <is>
          <t>Сахаров Владимир Александрович</t>
        </is>
      </c>
      <c r="C287" t="inlineStr">
        <is>
          <t>Обособленное  подразделение г.Барнаул</t>
        </is>
      </c>
      <c r="D287" t="inlineStr">
        <is>
          <t>Инженер 1 категории</t>
        </is>
      </c>
      <c r="E287" t="inlineStr">
        <is>
          <t>Контракт № 494 - КГКУ «Алтайавтодор»</t>
        </is>
      </c>
      <c r="F287" t="inlineStr">
        <is>
          <t>День</t>
        </is>
      </c>
      <c r="I287" s="11" t="n">
        <v>0.03333</v>
      </c>
      <c r="M287" s="11" t="n">
        <v>0.58333</v>
      </c>
      <c r="N287" s="11" t="n">
        <v>0.03333</v>
      </c>
      <c r="S287" s="11" t="n">
        <v>0.01322</v>
      </c>
      <c r="T287" s="11" t="n">
        <v>8</v>
      </c>
      <c r="U287" s="11" t="n">
        <v>8</v>
      </c>
      <c r="Z287" s="11" t="n">
        <v>0.9</v>
      </c>
      <c r="AA287" s="11" t="n">
        <v>8</v>
      </c>
      <c r="AB287" s="11" t="n">
        <v>8</v>
      </c>
      <c r="AC287" s="11" t="n">
        <v>7</v>
      </c>
      <c r="AG287" s="11" t="n">
        <v>8</v>
      </c>
      <c r="AM287" s="9">
        <f>COUNT(H287:AL287)</f>
        <v/>
      </c>
      <c r="AT287" s="9">
        <f>SUM(H287:AL287)</f>
        <v/>
      </c>
      <c r="AV287" s="9">
        <f>SUM(J287,K287,Q287,R287,X287,Y287,AD287,AE287,AF287)</f>
        <v/>
      </c>
    </row>
    <row r="288" ht="15.5" customHeight="1" s="1">
      <c r="A288" t="n">
        <v>282</v>
      </c>
      <c r="B288" t="inlineStr">
        <is>
          <t>Сахаров Владимир Александрович</t>
        </is>
      </c>
      <c r="C288" t="inlineStr">
        <is>
          <t>Обособленное  подразделение г.Барнаул</t>
        </is>
      </c>
      <c r="D288" t="inlineStr">
        <is>
          <t>Инженер 1 категории</t>
        </is>
      </c>
      <c r="E288" t="inlineStr">
        <is>
          <t>Контракт № 529 - КГКУ «Алтайавтодор»</t>
        </is>
      </c>
      <c r="F288" t="inlineStr">
        <is>
          <t>День</t>
        </is>
      </c>
      <c r="G288" t="inlineStr">
        <is>
          <t>К-ка</t>
        </is>
      </c>
      <c r="V288" s="11" t="n">
        <v>4</v>
      </c>
      <c r="W288" s="11" t="n">
        <v>4</v>
      </c>
      <c r="AM288" s="9">
        <f>SUM(H288:AL288)/8</f>
        <v/>
      </c>
      <c r="AS288" s="9">
        <f>COUNTIF(H288:AL288,"В")+SUM(H288:AL288)/8</f>
        <v/>
      </c>
      <c r="AT288" s="9">
        <f>SUM(H288:AL288)</f>
        <v/>
      </c>
    </row>
    <row r="289" ht="15.5" customHeight="1" s="1">
      <c r="A289" t="n">
        <v>283</v>
      </c>
      <c r="B289" t="inlineStr">
        <is>
          <t>Сахаров Владимир Александрович</t>
        </is>
      </c>
      <c r="C289" t="inlineStr">
        <is>
          <t>Обособленное  подразделение г.Барнаул</t>
        </is>
      </c>
      <c r="D289" t="inlineStr">
        <is>
          <t>Инженер 1 категории</t>
        </is>
      </c>
      <c r="E289" t="inlineStr">
        <is>
          <t>Контракт № 494 - КГКУ «Алтайавтодор»</t>
        </is>
      </c>
      <c r="F289" t="inlineStr">
        <is>
          <t>День</t>
        </is>
      </c>
      <c r="G289" t="inlineStr">
        <is>
          <t>К-ка</t>
        </is>
      </c>
      <c r="V289" s="11" t="n">
        <v>4</v>
      </c>
      <c r="W289" s="11" t="n">
        <v>4</v>
      </c>
      <c r="AH289" s="11" t="n">
        <v>8</v>
      </c>
      <c r="AI289" s="11" t="n">
        <v>8</v>
      </c>
      <c r="AJ289" s="11" t="n">
        <v>8</v>
      </c>
      <c r="AM289" s="9">
        <f>SUM(H289:AL289)/8</f>
        <v/>
      </c>
      <c r="AS289" s="9">
        <f>COUNTIF(H289:AL289,"В")+SUM(H289:AL289)/8</f>
        <v/>
      </c>
      <c r="AT289" s="9">
        <f>SUM(H289:AL289)</f>
        <v/>
      </c>
    </row>
    <row r="290">
      <c r="A290" s="9" t="n">
        <v>284</v>
      </c>
      <c r="B290" s="9" t="inlineStr">
        <is>
          <t>Сахаров Владимир Александрович</t>
        </is>
      </c>
      <c r="C290" s="9" t="inlineStr">
        <is>
          <t>Обособленное  подразделение г.Барнаул</t>
        </is>
      </c>
      <c r="D290" s="9" t="inlineStr">
        <is>
          <t>Инженер 1 категории</t>
        </is>
      </c>
      <c r="E290" s="9" t="inlineStr">
        <is>
          <t>ИТОГО:</t>
        </is>
      </c>
      <c r="F290" s="9" t="n"/>
      <c r="G290" s="9" t="n"/>
      <c r="H290" s="9" t="n">
        <v>8</v>
      </c>
      <c r="I290" s="9" t="n">
        <v>8</v>
      </c>
      <c r="J290" s="9" t="n">
        <v>0</v>
      </c>
      <c r="K290" s="9" t="n">
        <v>0</v>
      </c>
      <c r="L290" s="9" t="n">
        <v>8</v>
      </c>
      <c r="M290" s="9" t="n">
        <v>8</v>
      </c>
      <c r="N290" s="9" t="n">
        <v>8</v>
      </c>
      <c r="O290" s="9" t="n">
        <v>8</v>
      </c>
      <c r="P290" s="9" t="n">
        <v>8</v>
      </c>
      <c r="Q290" s="9" t="n">
        <v>0</v>
      </c>
      <c r="R290" s="9" t="n">
        <v>0</v>
      </c>
      <c r="S290" s="9" t="n">
        <v>8</v>
      </c>
      <c r="T290" s="9" t="n">
        <v>8</v>
      </c>
      <c r="U290" s="9" t="n">
        <v>8</v>
      </c>
      <c r="V290" s="9" t="n">
        <v>8</v>
      </c>
      <c r="W290" s="9" t="n">
        <v>8</v>
      </c>
      <c r="X290" s="9" t="n">
        <v>0</v>
      </c>
      <c r="Y290" s="9" t="n">
        <v>0</v>
      </c>
      <c r="Z290" s="9" t="n">
        <v>8</v>
      </c>
      <c r="AA290" s="9" t="n">
        <v>8</v>
      </c>
      <c r="AB290" s="9" t="n">
        <v>8</v>
      </c>
      <c r="AC290" s="9" t="n">
        <v>7</v>
      </c>
      <c r="AD290" s="9" t="n">
        <v>0</v>
      </c>
      <c r="AE290" s="9" t="n">
        <v>0</v>
      </c>
      <c r="AF290" s="9" t="n">
        <v>0</v>
      </c>
      <c r="AG290" s="9" t="n">
        <v>8</v>
      </c>
      <c r="AH290" s="9" t="n">
        <v>8</v>
      </c>
      <c r="AI290" s="9" t="n">
        <v>8</v>
      </c>
      <c r="AJ290" s="9" t="n">
        <v>8</v>
      </c>
      <c r="AK290" s="9" t="n"/>
      <c r="AL290" s="9" t="n"/>
      <c r="AM290" s="9">
        <f>COUNT(IF(SUM(H284,H286,H281,H285,H283,H280,H287,H282)&gt;0,1,"FALSE"),IF(SUM(I287,I284,I281,I280,I283,I282,I285,I286)&gt;0,1,"FALSE"),IF(SUM(J283,J285,J284,J281,J280,J287,J286,J282)&gt;0,1,"FALSE"),IF(SUM(K280,K283,K285,K284,K287,K281,K286,K282)&gt;0,1,"FALSE"),IF(SUM(L282,L284,L285,L281,L286,L287,L283,L280)&gt;0,1,"FALSE"),IF(SUM(M281,M283,M280,M287,M286,M282,M284,M285)&gt;0,1,"FALSE"),IF(SUM(N286,N287,N281,N283,N284,N280,N285,N282)&gt;0,1,"FALSE"),IF(SUM(O282,O284,O286,O281,O280,O283,O287,O285)&gt;0,1,"FALSE"),IF(SUM(P283,P282,P284,P285,P287,P280,P286,P281)&gt;0,1,"FALSE"),IF(SUM(Q282,Q284,Q280,Q286,Q285,Q281,Q283,Q287)&gt;0,1,"FALSE"),IF(SUM(R283,R284,R285,R286,R280,R287,R282,R281)&gt;0,1,"FALSE"),IF(SUM(S280,S281,S284,S286,S283,S285,S287,S282)&gt;0,1,"FALSE"),IF(SUM(T282,T287,T283,T281,T284,T280,T286,T285)&gt;0,1,"FALSE"),IF(SUM(U283,U280,U281,U282,U284,U285,U286,U287)&gt;0,1,"FALSE"),IF(SUM(X283,X282,X280,X285,X286,X287,X281,X284)&gt;0,1,"FALSE"),IF(SUM(Y283,Y280,Y284,Y281,Y286,Y287,Y285,Y282)&gt;0,1,"FALSE"),IF(SUM(Z280,Z287,Z285,Z284,Z283,Z282,Z281,Z286)&gt;0,1,"FALSE"),IF(SUM(AA286,AA287,AA282,AA281,AA283,AA280,AA285,AA284)&gt;0,1,"FALSE"),IF(SUM(AB286,AB281,AB280,AB283,AB287,AB285,AB282,AB284)&gt;0,1,"FALSE"),IF(SUM(AC281,AC287,AC282,AC285,AC280,AC283,AC286,AC284)&gt;0,1,"FALSE"),IF(SUM(AD285,AD281,AD282,AD280,AD287,AD283,AD284,AD286)&gt;0,1,"FALSE"),IF(SUM(AE283,AE280,AE285,AE282,AE287,AE286,AE281,AE284)&gt;0,1,"FALSE"),IF(SUM(AF284,AF283,AF286,AF285,AF280,AF287,AF282,AF281)&gt;0,1,"FALSE"),IF(SUM(AG280,AG283,AG286,AG282,AG287,AG281,AG284,AG285)&gt;0,1,"FALSE"),IF(SUM(V289,V288)&gt;0,1,"FALSE"),IF(SUM(W288,W289)&gt;0,1,"FALSE"),IF(SUM(AH289)&gt;0,1,"FALSE"),IF(SUM(AI289)&gt;0,1,"FALSE"),IF(SUM(AJ289)&gt;0,1,"FALSE"))</f>
        <v/>
      </c>
      <c r="AN290" s="9" t="n"/>
      <c r="AO290" s="9">
        <f>MAX(AO280:AO289)</f>
        <v/>
      </c>
      <c r="AP290" s="9">
        <f>MAX(AP280:AP289)</f>
        <v/>
      </c>
      <c r="AQ290" s="9">
        <f>MAX(AQ280:AQ289)</f>
        <v/>
      </c>
      <c r="AR290" s="9">
        <f>MAX(AR280:AR289)</f>
        <v/>
      </c>
      <c r="AS290" s="9">
        <f>SUM(AS280:AS289)</f>
        <v/>
      </c>
      <c r="AT290" s="9">
        <f>SUM(AT280:AT289)</f>
        <v/>
      </c>
      <c r="AU290" s="9">
        <f>SUM(AU280:AU289)</f>
        <v/>
      </c>
      <c r="AV290" s="9">
        <f>SUM(AV280:AV289)</f>
        <v/>
      </c>
      <c r="AW290" s="9">
        <f>SUM(AW280:AW289)</f>
        <v/>
      </c>
    </row>
    <row r="291">
      <c r="A291" t="n">
        <v>285</v>
      </c>
      <c r="B291" t="inlineStr">
        <is>
          <t>Чичев Артем Владимирович</t>
        </is>
      </c>
      <c r="C291" t="inlineStr">
        <is>
          <t>Обособленное  подразделение г.Барнаул</t>
        </is>
      </c>
      <c r="D291" t="inlineStr">
        <is>
          <t>Ведущий инженер</t>
        </is>
      </c>
      <c r="E291" t="inlineStr">
        <is>
          <t>Общехозяйственный</t>
        </is>
      </c>
      <c r="F291" t="inlineStr">
        <is>
          <t>День</t>
        </is>
      </c>
      <c r="H291" t="n">
        <v>8</v>
      </c>
      <c r="I291" t="n">
        <v>7.96667</v>
      </c>
      <c r="J291" t="inlineStr">
        <is>
          <t>В</t>
        </is>
      </c>
      <c r="K291" t="inlineStr">
        <is>
          <t>В</t>
        </is>
      </c>
      <c r="L291" t="n">
        <v>8</v>
      </c>
      <c r="M291" t="n">
        <v>7.41667</v>
      </c>
      <c r="N291" t="n">
        <v>3.96667</v>
      </c>
      <c r="Q291" t="inlineStr">
        <is>
          <t>В</t>
        </is>
      </c>
      <c r="R291" t="inlineStr">
        <is>
          <t>В</t>
        </is>
      </c>
      <c r="X291" t="inlineStr">
        <is>
          <t>В</t>
        </is>
      </c>
      <c r="Y291" t="inlineStr">
        <is>
          <t>В</t>
        </is>
      </c>
      <c r="AD291" t="inlineStr">
        <is>
          <t>В</t>
        </is>
      </c>
      <c r="AE291" t="inlineStr">
        <is>
          <t>В</t>
        </is>
      </c>
      <c r="AF291" t="inlineStr">
        <is>
          <t>В</t>
        </is>
      </c>
      <c r="AM291" s="9">
        <f>COUNT(H291:AL291)</f>
        <v/>
      </c>
      <c r="AO291" s="9">
        <f>COUNTIF(H291:AL291,"О")</f>
        <v/>
      </c>
      <c r="AP291" s="9">
        <f>COUNTIF(H291:AL291,"От")</f>
        <v/>
      </c>
      <c r="AQ291" s="9">
        <f>COUNTIF(H291:AL291,"Б")</f>
        <v/>
      </c>
      <c r="AR291" s="9">
        <f>COUNTIF(H291:AL291,"Н")</f>
        <v/>
      </c>
      <c r="AT291" s="9">
        <f>SUM(H291:AL291)</f>
        <v/>
      </c>
      <c r="AV291" s="9">
        <f>SUM(J291,K291,Q291,R291,X291,Y291,AD291,AE291,AF291)</f>
        <v/>
      </c>
    </row>
    <row r="292" ht="15.5" customHeight="1" s="1">
      <c r="A292" t="n">
        <v>286</v>
      </c>
      <c r="B292" t="inlineStr">
        <is>
          <t>Чичев Артем Владимирович</t>
        </is>
      </c>
      <c r="C292" t="inlineStr">
        <is>
          <t>Обособленное  подразделение г.Барнаул</t>
        </is>
      </c>
      <c r="D292" t="inlineStr">
        <is>
          <t>Ведущий инженер</t>
        </is>
      </c>
      <c r="E292" t="inlineStr">
        <is>
          <t>Контракт № 624 - Алтайавтодор</t>
        </is>
      </c>
      <c r="F292" t="inlineStr">
        <is>
          <t>День</t>
        </is>
      </c>
      <c r="O292" s="11" t="n">
        <v>8</v>
      </c>
      <c r="P292" s="11" t="n">
        <v>8</v>
      </c>
      <c r="S292" s="11" t="n">
        <v>1.97709</v>
      </c>
      <c r="AM292" s="9">
        <f>COUNT(H292:AL292)</f>
        <v/>
      </c>
      <c r="AT292" s="9">
        <f>SUM(H292:AL292)</f>
        <v/>
      </c>
      <c r="AV292" s="9">
        <f>SUM(J292,K292,Q292,R292,X292,Y292,AD292,AE292,AF292)</f>
        <v/>
      </c>
    </row>
    <row r="293">
      <c r="A293" t="n">
        <v>287</v>
      </c>
      <c r="B293" t="inlineStr">
        <is>
          <t>Чичев Артем Владимирович</t>
        </is>
      </c>
      <c r="C293" t="inlineStr">
        <is>
          <t>Обособленное  подразделение г.Барнаул</t>
        </is>
      </c>
      <c r="D293" t="inlineStr">
        <is>
          <t>Ведущий инженер</t>
        </is>
      </c>
      <c r="E293" t="inlineStr">
        <is>
          <t>Контракт № 623 - Алтайавтодор</t>
        </is>
      </c>
      <c r="F293" t="inlineStr">
        <is>
          <t>День</t>
        </is>
      </c>
      <c r="AM293" s="9">
        <f>COUNT(H293:AL293)</f>
        <v/>
      </c>
      <c r="AT293" s="9">
        <f>SUM(H293:AL293)</f>
        <v/>
      </c>
      <c r="AV293" s="9">
        <f>SUM(J293,K293,Q293,R293,X293,Y293,AD293,AE293,AF293)</f>
        <v/>
      </c>
    </row>
    <row r="294">
      <c r="A294" t="n">
        <v>288</v>
      </c>
      <c r="B294" t="inlineStr">
        <is>
          <t>Чичев Артем Владимирович</t>
        </is>
      </c>
      <c r="C294" t="inlineStr">
        <is>
          <t>Обособленное  подразделение г.Барнаул</t>
        </is>
      </c>
      <c r="D294" t="inlineStr">
        <is>
          <t>Ведущий инженер</t>
        </is>
      </c>
      <c r="E294" t="inlineStr">
        <is>
          <t>Контракт № 615 - КГКУ Хабаровскуправтодор</t>
        </is>
      </c>
      <c r="F294" t="inlineStr">
        <is>
          <t>День</t>
        </is>
      </c>
      <c r="AM294" s="9">
        <f>COUNT(H294:AL294)</f>
        <v/>
      </c>
      <c r="AT294" s="9">
        <f>SUM(H294:AL294)</f>
        <v/>
      </c>
      <c r="AV294" s="9">
        <f>SUM(J294,K294,Q294,R294,X294,Y294,AD294,AE294,AF294)</f>
        <v/>
      </c>
    </row>
    <row r="295">
      <c r="A295" t="n">
        <v>289</v>
      </c>
      <c r="B295" t="inlineStr">
        <is>
          <t>Чичев Артем Владимирович</t>
        </is>
      </c>
      <c r="C295" t="inlineStr">
        <is>
          <t>Обособленное  подразделение г.Барнаул</t>
        </is>
      </c>
      <c r="D295" t="inlineStr">
        <is>
          <t>Ведущий инженер</t>
        </is>
      </c>
      <c r="E295" t="inlineStr">
        <is>
          <t>Контракт № 566 - Барнаульское ДСУ 4</t>
        </is>
      </c>
      <c r="F295" t="inlineStr">
        <is>
          <t>День</t>
        </is>
      </c>
      <c r="AM295" s="9">
        <f>COUNT(H295:AL295)</f>
        <v/>
      </c>
      <c r="AT295" s="9">
        <f>SUM(H295:AL295)</f>
        <v/>
      </c>
      <c r="AV295" s="9">
        <f>SUM(J295,K295,Q295,R295,X295,Y295,AD295,AE295,AF295)</f>
        <v/>
      </c>
    </row>
    <row r="296">
      <c r="A296" t="n">
        <v>290</v>
      </c>
      <c r="B296" t="inlineStr">
        <is>
          <t>Чичев Артем Владимирович</t>
        </is>
      </c>
      <c r="C296" t="inlineStr">
        <is>
          <t>Обособленное  подразделение г.Барнаул</t>
        </is>
      </c>
      <c r="D296" t="inlineStr">
        <is>
          <t>Ведущий инженер</t>
        </is>
      </c>
      <c r="E296" t="inlineStr">
        <is>
          <t>Контракт № 529 - КГКУ «Алтайавтодор»</t>
        </is>
      </c>
      <c r="F296" t="inlineStr">
        <is>
          <t>День</t>
        </is>
      </c>
      <c r="AM296" s="9">
        <f>COUNT(H296:AL296)</f>
        <v/>
      </c>
      <c r="AT296" s="9">
        <f>SUM(H296:AL296)</f>
        <v/>
      </c>
      <c r="AV296" s="9">
        <f>SUM(J296,K296,Q296,R296,X296,Y296,AD296,AE296,AF296)</f>
        <v/>
      </c>
    </row>
    <row r="297">
      <c r="A297" t="n">
        <v>291</v>
      </c>
      <c r="B297" t="inlineStr">
        <is>
          <t>Чичев Артем Владимирович</t>
        </is>
      </c>
      <c r="C297" t="inlineStr">
        <is>
          <t>Обособленное  подразделение г.Барнаул</t>
        </is>
      </c>
      <c r="D297" t="inlineStr">
        <is>
          <t>Ведущий инженер</t>
        </is>
      </c>
      <c r="E297" t="inlineStr">
        <is>
          <t xml:space="preserve">Контракт № 510 - КУ РА РУАД «Горно-Алтайавтодор» </t>
        </is>
      </c>
      <c r="F297" t="inlineStr">
        <is>
          <t>День</t>
        </is>
      </c>
      <c r="AM297" s="9">
        <f>COUNT(H297:AL297)</f>
        <v/>
      </c>
      <c r="AT297" s="9">
        <f>SUM(H297:AL297)</f>
        <v/>
      </c>
      <c r="AV297" s="9">
        <f>SUM(J297,K297,Q297,R297,X297,Y297,AD297,AE297,AF297)</f>
        <v/>
      </c>
    </row>
    <row r="298" ht="15.5" customHeight="1" s="1">
      <c r="A298" t="n">
        <v>292</v>
      </c>
      <c r="B298" t="inlineStr">
        <is>
          <t>Чичев Артем Владимирович</t>
        </is>
      </c>
      <c r="C298" t="inlineStr">
        <is>
          <t>Обособленное  подразделение г.Барнаул</t>
        </is>
      </c>
      <c r="D298" t="inlineStr">
        <is>
          <t>Ведущий инженер</t>
        </is>
      </c>
      <c r="E298" t="inlineStr">
        <is>
          <t>Контракт № 494 - КГКУ «Алтайавтодор»</t>
        </is>
      </c>
      <c r="F298" t="inlineStr">
        <is>
          <t>День</t>
        </is>
      </c>
      <c r="I298" s="11" t="n">
        <v>0.03333</v>
      </c>
      <c r="M298" s="11" t="n">
        <v>0.58333</v>
      </c>
      <c r="N298" s="11" t="n">
        <v>4.03333</v>
      </c>
      <c r="S298" s="11" t="n">
        <v>6.02291</v>
      </c>
      <c r="T298" s="11" t="n">
        <v>8</v>
      </c>
      <c r="U298" s="11" t="n">
        <v>8</v>
      </c>
      <c r="Z298" s="11" t="n">
        <v>8</v>
      </c>
      <c r="AA298" s="11" t="n">
        <v>8</v>
      </c>
      <c r="AB298" s="11" t="n">
        <v>8</v>
      </c>
      <c r="AC298" s="11" t="n">
        <v>7</v>
      </c>
      <c r="AG298" s="11" t="n">
        <v>8</v>
      </c>
      <c r="AM298" s="9">
        <f>COUNT(H298:AL298)</f>
        <v/>
      </c>
      <c r="AT298" s="9">
        <f>SUM(H298:AL298)</f>
        <v/>
      </c>
      <c r="AV298" s="9">
        <f>SUM(J298,K298,Q298,R298,X298,Y298,AD298,AE298,AF298)</f>
        <v/>
      </c>
    </row>
    <row r="299" ht="15.5" customHeight="1" s="1">
      <c r="A299" t="n">
        <v>293</v>
      </c>
      <c r="B299" t="inlineStr">
        <is>
          <t>Чичев Артем Владимирович</t>
        </is>
      </c>
      <c r="C299" t="inlineStr">
        <is>
          <t>Обособленное  подразделение г.Барнаул</t>
        </is>
      </c>
      <c r="D299" t="inlineStr">
        <is>
          <t>Ведущий инженер</t>
        </is>
      </c>
      <c r="E299" t="inlineStr">
        <is>
          <t>Контракт № 494 - КГКУ «Алтайавтодор»</t>
        </is>
      </c>
      <c r="F299" t="inlineStr">
        <is>
          <t>День</t>
        </is>
      </c>
      <c r="G299" t="inlineStr">
        <is>
          <t>К-ка</t>
        </is>
      </c>
      <c r="V299" s="11" t="n">
        <v>8</v>
      </c>
      <c r="W299" s="11" t="n">
        <v>8</v>
      </c>
      <c r="AH299" s="11" t="n">
        <v>8</v>
      </c>
      <c r="AI299" s="11" t="n">
        <v>8</v>
      </c>
      <c r="AJ299" s="11" t="n">
        <v>8</v>
      </c>
      <c r="AM299" s="9">
        <f>SUM(H299:AL299)/8</f>
        <v/>
      </c>
      <c r="AS299" s="9">
        <f>COUNTIF(H299:AL299,"В")+SUM(H299:AL299)/8</f>
        <v/>
      </c>
      <c r="AT299" s="9">
        <f>SUM(H299:AL299)</f>
        <v/>
      </c>
    </row>
    <row r="300">
      <c r="A300" s="9" t="n">
        <v>294</v>
      </c>
      <c r="B300" s="9" t="inlineStr">
        <is>
          <t>Чичев Артем Владимирович</t>
        </is>
      </c>
      <c r="C300" s="9" t="inlineStr">
        <is>
          <t>Обособленное  подразделение г.Барнаул</t>
        </is>
      </c>
      <c r="D300" s="9" t="inlineStr">
        <is>
          <t>Ведущий инженер</t>
        </is>
      </c>
      <c r="E300" s="9" t="inlineStr">
        <is>
          <t>ИТОГО:</t>
        </is>
      </c>
      <c r="F300" s="9" t="n"/>
      <c r="G300" s="9" t="n"/>
      <c r="H300" s="9" t="n">
        <v>8</v>
      </c>
      <c r="I300" s="9" t="n">
        <v>8</v>
      </c>
      <c r="J300" s="9" t="n">
        <v>0</v>
      </c>
      <c r="K300" s="9" t="n">
        <v>0</v>
      </c>
      <c r="L300" s="9" t="n">
        <v>8</v>
      </c>
      <c r="M300" s="9" t="n">
        <v>8</v>
      </c>
      <c r="N300" s="9" t="n">
        <v>8</v>
      </c>
      <c r="O300" s="9" t="n">
        <v>8</v>
      </c>
      <c r="P300" s="9" t="n">
        <v>8</v>
      </c>
      <c r="Q300" s="9" t="n">
        <v>0</v>
      </c>
      <c r="R300" s="9" t="n">
        <v>0</v>
      </c>
      <c r="S300" s="9" t="n">
        <v>8</v>
      </c>
      <c r="T300" s="9" t="n">
        <v>8</v>
      </c>
      <c r="U300" s="9" t="n">
        <v>8</v>
      </c>
      <c r="V300" s="9" t="n">
        <v>8</v>
      </c>
      <c r="W300" s="9" t="n">
        <v>8</v>
      </c>
      <c r="X300" s="9" t="n">
        <v>0</v>
      </c>
      <c r="Y300" s="9" t="n">
        <v>0</v>
      </c>
      <c r="Z300" s="9" t="n">
        <v>8</v>
      </c>
      <c r="AA300" s="9" t="n">
        <v>8</v>
      </c>
      <c r="AB300" s="9" t="n">
        <v>8</v>
      </c>
      <c r="AC300" s="9" t="n">
        <v>7</v>
      </c>
      <c r="AD300" s="9" t="n">
        <v>0</v>
      </c>
      <c r="AE300" s="9" t="n">
        <v>0</v>
      </c>
      <c r="AF300" s="9" t="n">
        <v>0</v>
      </c>
      <c r="AG300" s="9" t="n">
        <v>8</v>
      </c>
      <c r="AH300" s="9" t="n">
        <v>8</v>
      </c>
      <c r="AI300" s="9" t="n">
        <v>8</v>
      </c>
      <c r="AJ300" s="9" t="n">
        <v>8</v>
      </c>
      <c r="AK300" s="9" t="n"/>
      <c r="AL300" s="9" t="n"/>
      <c r="AM300" s="9">
        <f>COUNT(IF(SUM(H296,H294,H291,H292,H297,H293,H295,H298)&gt;0,1,"FALSE"),IF(SUM(I294,I292,I291,I298,I297,I293,I296,I295)&gt;0,1,"FALSE"),IF(SUM(J296,J294,J298,J293,J291,J292,J297,J295)&gt;0,1,"FALSE"),IF(SUM(K296,K291,K294,K295,K298,K297,K292,K293)&gt;0,1,"FALSE"),IF(SUM(L294,L297,L292,L296,L293,L298,L291,L295)&gt;0,1,"FALSE"),IF(SUM(M293,M292,M294,M297,M298,M295,M296,M291)&gt;0,1,"FALSE"),IF(SUM(N292,N297,N295,N293,N294,N291,N296,N298)&gt;0,1,"FALSE"),IF(SUM(O298,O297,O293,O295,O292,O296,O291,O294)&gt;0,1,"FALSE"),IF(SUM(P293,P297,P294,P296,P298,P295,P291,P292)&gt;0,1,"FALSE"),IF(SUM(Q295,Q291,Q297,Q294,Q296,Q292,Q293,Q298)&gt;0,1,"FALSE"),IF(SUM(R296,R291,R294,R295,R298,R292,R293,R297)&gt;0,1,"FALSE"),IF(SUM(S297,S295,S294,S296,S298,S292,S291,S293)&gt;0,1,"FALSE"),IF(SUM(T292,T296,T294,T291,T297,T298,T295,T293)&gt;0,1,"FALSE"),IF(SUM(U294,U292,U291,U298,U296,U293,U295,U297)&gt;0,1,"FALSE"),IF(SUM(X292,X291,X294,X293,X297,X298,X296,X295)&gt;0,1,"FALSE"),IF(SUM(Y291,Y294,Y297,Y298,Y293,Y296,Y292,Y295)&gt;0,1,"FALSE"),IF(SUM(Z291,Z298,Z297,Z292,Z293,Z295,Z294,Z296)&gt;0,1,"FALSE"),IF(SUM(AA293,AA295,AA292,AA291,AA298,AA294,AA296,AA297)&gt;0,1,"FALSE"),IF(SUM(AB295,AB297,AB293,AB292,AB296,AB298,AB294,AB291)&gt;0,1,"FALSE"),IF(SUM(AC291,AC293,AC298,AC296,AC292,AC294,AC295,AC297)&gt;0,1,"FALSE"),IF(SUM(AD296,AD297,AD294,AD293,AD298,AD292,AD291,AD295)&gt;0,1,"FALSE"),IF(SUM(AE295,AE298,AE292,AE291,AE294,AE296,AE297,AE293)&gt;0,1,"FALSE"),IF(SUM(AF292,AF291,AF293,AF297,AF298,AF294,AF295,AF296)&gt;0,1,"FALSE"),IF(SUM(AG295,AG296,AG291,AG297,AG294,AG298,AG292,AG293)&gt;0,1,"FALSE"),IF(SUM(V299)&gt;0,1,"FALSE"),IF(SUM(W299)&gt;0,1,"FALSE"),IF(SUM(AH299)&gt;0,1,"FALSE"),IF(SUM(AI299)&gt;0,1,"FALSE"),IF(SUM(AJ299)&gt;0,1,"FALSE"))</f>
        <v/>
      </c>
      <c r="AN300" s="9" t="n"/>
      <c r="AO300" s="9">
        <f>MAX(AO291:AO299)</f>
        <v/>
      </c>
      <c r="AP300" s="9">
        <f>MAX(AP291:AP299)</f>
        <v/>
      </c>
      <c r="AQ300" s="9">
        <f>MAX(AQ291:AQ299)</f>
        <v/>
      </c>
      <c r="AR300" s="9">
        <f>MAX(AR291:AR299)</f>
        <v/>
      </c>
      <c r="AS300" s="9">
        <f>SUM(AS291:AS299)</f>
        <v/>
      </c>
      <c r="AT300" s="9">
        <f>SUM(AT291:AT299)</f>
        <v/>
      </c>
      <c r="AU300" s="9">
        <f>SUM(AU291:AU299)</f>
        <v/>
      </c>
      <c r="AV300" s="9">
        <f>SUM(AV291:AV299)</f>
        <v/>
      </c>
      <c r="AW300" s="9">
        <f>SUM(AW291:AW299)</f>
        <v/>
      </c>
    </row>
    <row r="301">
      <c r="A301" t="n">
        <v>295</v>
      </c>
      <c r="B301" t="inlineStr">
        <is>
          <t>Басманов Алексей Андреевич</t>
        </is>
      </c>
      <c r="C301" t="inlineStr">
        <is>
          <t>Обособленное подразделение Республика Бурятия</t>
        </is>
      </c>
      <c r="D301" t="inlineStr">
        <is>
          <t>Руководитель подразделения</t>
        </is>
      </c>
      <c r="E301" t="inlineStr">
        <is>
          <t>Общехозяйственный</t>
        </is>
      </c>
      <c r="F301" t="inlineStr">
        <is>
          <t>День</t>
        </is>
      </c>
      <c r="H301" t="n">
        <v>8</v>
      </c>
      <c r="I301" t="n">
        <v>8</v>
      </c>
      <c r="J301" t="inlineStr">
        <is>
          <t>В</t>
        </is>
      </c>
      <c r="K301" t="inlineStr">
        <is>
          <t>В</t>
        </is>
      </c>
      <c r="L301" t="n">
        <v>8</v>
      </c>
      <c r="M301" t="n">
        <v>8</v>
      </c>
      <c r="N301" t="n">
        <v>8</v>
      </c>
      <c r="O301" t="n">
        <v>8</v>
      </c>
      <c r="P301" t="n">
        <v>8</v>
      </c>
      <c r="Q301" t="inlineStr">
        <is>
          <t>В</t>
        </is>
      </c>
      <c r="R301" t="inlineStr">
        <is>
          <t>В</t>
        </is>
      </c>
      <c r="S301" t="n">
        <v>8</v>
      </c>
      <c r="T301" t="n">
        <v>8</v>
      </c>
      <c r="U301" t="n">
        <v>8</v>
      </c>
      <c r="V301" t="n">
        <v>8</v>
      </c>
      <c r="W301" t="n">
        <v>8</v>
      </c>
      <c r="X301" t="inlineStr">
        <is>
          <t>В</t>
        </is>
      </c>
      <c r="Y301" t="inlineStr">
        <is>
          <t>В</t>
        </is>
      </c>
      <c r="Z301" t="n">
        <v>8</v>
      </c>
      <c r="AA301" t="n">
        <v>8</v>
      </c>
      <c r="AB301" t="n">
        <v>8</v>
      </c>
      <c r="AC301" t="n">
        <v>7</v>
      </c>
      <c r="AD301" t="inlineStr">
        <is>
          <t>В</t>
        </is>
      </c>
      <c r="AE301" t="inlineStr">
        <is>
          <t>В</t>
        </is>
      </c>
      <c r="AF301" t="inlineStr">
        <is>
          <t>В</t>
        </is>
      </c>
      <c r="AG301" t="n">
        <v>8</v>
      </c>
      <c r="AH301" t="n">
        <v>8</v>
      </c>
      <c r="AI301" t="n">
        <v>8</v>
      </c>
      <c r="AJ301" t="n">
        <v>8</v>
      </c>
      <c r="AM301" s="9">
        <f>COUNT(H301:AL301)</f>
        <v/>
      </c>
      <c r="AO301" s="9">
        <f>COUNTIF(H301:AL301,"О")</f>
        <v/>
      </c>
      <c r="AP301" s="9">
        <f>COUNTIF(H301:AL301,"От")</f>
        <v/>
      </c>
      <c r="AQ301" s="9">
        <f>COUNTIF(H301:AL301,"Б")</f>
        <v/>
      </c>
      <c r="AR301" s="9">
        <f>COUNTIF(H301:AL301,"Н")</f>
        <v/>
      </c>
      <c r="AT301" s="9">
        <f>SUM(H301:AL301)</f>
        <v/>
      </c>
      <c r="AV301" s="9">
        <f>SUM(J301,K301,Q301,R301,X301,Y301,AD301,AE301,AF301)</f>
        <v/>
      </c>
    </row>
    <row r="302">
      <c r="A302" t="n">
        <v>296</v>
      </c>
      <c r="B302" t="inlineStr">
        <is>
          <t>Басманов Алексей Андреевич</t>
        </is>
      </c>
      <c r="C302" t="inlineStr">
        <is>
          <t>Обособленное подразделение Республика Бурятия</t>
        </is>
      </c>
      <c r="D302" t="inlineStr">
        <is>
          <t>Руководитель подразделения</t>
        </is>
      </c>
      <c r="E302" t="inlineStr">
        <is>
          <t>Контракт № 600 - ГКУ Бурятрегионавтодор</t>
        </is>
      </c>
      <c r="F302" t="inlineStr">
        <is>
          <t>День</t>
        </is>
      </c>
      <c r="AM302" s="9">
        <f>COUNT(H302:AL302)</f>
        <v/>
      </c>
      <c r="AT302" s="9">
        <f>SUM(H302:AL302)</f>
        <v/>
      </c>
      <c r="AV302" s="9">
        <f>SUM(J302,K302,Q302,R302,X302,Y302,AD302,AE302,AF302)</f>
        <v/>
      </c>
    </row>
    <row r="303">
      <c r="A303" t="n">
        <v>297</v>
      </c>
      <c r="B303" t="inlineStr">
        <is>
          <t>Басманов Алексей Андреевич</t>
        </is>
      </c>
      <c r="C303" t="inlineStr">
        <is>
          <t>Обособленное подразделение Республика Бурятия</t>
        </is>
      </c>
      <c r="D303" t="inlineStr">
        <is>
          <t>Руководитель подразделения</t>
        </is>
      </c>
      <c r="E303" t="inlineStr">
        <is>
          <t>Контракт № 548 - ГКУ Управление Региональных автомобильных дорог Республики Бурятия</t>
        </is>
      </c>
      <c r="F303" t="inlineStr">
        <is>
          <t>День</t>
        </is>
      </c>
      <c r="AM303" s="9">
        <f>COUNT(H303:AL303)</f>
        <v/>
      </c>
      <c r="AT303" s="9">
        <f>SUM(H303:AL303)</f>
        <v/>
      </c>
      <c r="AV303" s="9">
        <f>SUM(J303,K303,Q303,R303,X303,Y303,AD303,AE303,AF303)</f>
        <v/>
      </c>
    </row>
    <row r="304">
      <c r="A304" t="n">
        <v>298</v>
      </c>
      <c r="B304" t="inlineStr">
        <is>
          <t>Басманов Алексей Андреевич</t>
        </is>
      </c>
      <c r="C304" t="inlineStr">
        <is>
          <t>Обособленное подразделение Республика Бурятия</t>
        </is>
      </c>
      <c r="D304" t="inlineStr">
        <is>
          <t>Руководитель подразделения</t>
        </is>
      </c>
      <c r="E304" t="inlineStr">
        <is>
          <t>Контракт № 533 - ГКУ Управление Региональных автомобильных дорог Республики Бурятия</t>
        </is>
      </c>
      <c r="F304" t="inlineStr">
        <is>
          <t>День</t>
        </is>
      </c>
      <c r="AM304" s="9">
        <f>COUNT(H304:AL304)</f>
        <v/>
      </c>
      <c r="AT304" s="9">
        <f>SUM(H304:AL304)</f>
        <v/>
      </c>
      <c r="AV304" s="9">
        <f>SUM(J304,K304,Q304,R304,X304,Y304,AD304,AE304,AF304)</f>
        <v/>
      </c>
    </row>
    <row r="305">
      <c r="A305" s="9" t="n">
        <v>299</v>
      </c>
      <c r="B305" s="9" t="inlineStr">
        <is>
          <t>Басманов Алексей Андреевич</t>
        </is>
      </c>
      <c r="C305" s="9" t="inlineStr">
        <is>
          <t>Обособленное подразделение Республика Бурятия</t>
        </is>
      </c>
      <c r="D305" s="9" t="inlineStr">
        <is>
          <t>Руководитель подразделения</t>
        </is>
      </c>
      <c r="E305" s="9" t="inlineStr">
        <is>
          <t>ИТОГО:</t>
        </is>
      </c>
      <c r="F305" s="9" t="n"/>
      <c r="G305" s="9" t="n"/>
      <c r="H305" s="9" t="n">
        <v>8</v>
      </c>
      <c r="I305" s="9" t="n">
        <v>8</v>
      </c>
      <c r="J305" s="9" t="n">
        <v>0</v>
      </c>
      <c r="K305" s="9" t="n">
        <v>0</v>
      </c>
      <c r="L305" s="9" t="n">
        <v>8</v>
      </c>
      <c r="M305" s="9" t="n">
        <v>8</v>
      </c>
      <c r="N305" s="9" t="n">
        <v>8</v>
      </c>
      <c r="O305" s="9" t="n">
        <v>8</v>
      </c>
      <c r="P305" s="9" t="n">
        <v>8</v>
      </c>
      <c r="Q305" s="9" t="n">
        <v>0</v>
      </c>
      <c r="R305" s="9" t="n">
        <v>0</v>
      </c>
      <c r="S305" s="9" t="n">
        <v>8</v>
      </c>
      <c r="T305" s="9" t="n">
        <v>8</v>
      </c>
      <c r="U305" s="9" t="n">
        <v>8</v>
      </c>
      <c r="V305" s="9" t="n">
        <v>8</v>
      </c>
      <c r="W305" s="9" t="n">
        <v>8</v>
      </c>
      <c r="X305" s="9" t="n">
        <v>0</v>
      </c>
      <c r="Y305" s="9" t="n">
        <v>0</v>
      </c>
      <c r="Z305" s="9" t="n">
        <v>8</v>
      </c>
      <c r="AA305" s="9" t="n">
        <v>8</v>
      </c>
      <c r="AB305" s="9" t="n">
        <v>8</v>
      </c>
      <c r="AC305" s="9" t="n">
        <v>7</v>
      </c>
      <c r="AD305" s="9" t="n">
        <v>0</v>
      </c>
      <c r="AE305" s="9" t="n">
        <v>0</v>
      </c>
      <c r="AF305" s="9" t="n">
        <v>0</v>
      </c>
      <c r="AG305" s="9" t="n">
        <v>8</v>
      </c>
      <c r="AH305" s="9" t="n">
        <v>8</v>
      </c>
      <c r="AI305" s="9" t="n">
        <v>8</v>
      </c>
      <c r="AJ305" s="9" t="n">
        <v>8</v>
      </c>
      <c r="AK305" s="9" t="n"/>
      <c r="AL305" s="9" t="n"/>
      <c r="AM305" s="9">
        <f>COUNT(IF(SUM(H304,H302,H303,H301)&gt;0,1,"FALSE"),IF(SUM(I302,I304,I303,I301)&gt;0,1,"FALSE"),IF(SUM(J303,J302,J301,J304)&gt;0,1,"FALSE"),IF(SUM(K302,K301,K303,K304)&gt;0,1,"FALSE"),IF(SUM(L303,L301,L302,L304)&gt;0,1,"FALSE"),IF(SUM(M301,M303,M304,M302)&gt;0,1,"FALSE"),IF(SUM(N304,N301,N302,N303)&gt;0,1,"FALSE"),IF(SUM(O302,O303,O304,O301)&gt;0,1,"FALSE"),IF(SUM(P302,P303,P304,P301)&gt;0,1,"FALSE"),IF(SUM(Q304,Q301,Q302,Q303)&gt;0,1,"FALSE"),IF(SUM(R302,R304,R301,R303)&gt;0,1,"FALSE"),IF(SUM(S303,S304,S302,S301)&gt;0,1,"FALSE"),IF(SUM(T301,T302,T303,T304)&gt;0,1,"FALSE"),IF(SUM(U304,U301,U303,U302)&gt;0,1,"FALSE"),IF(SUM(V301,V303,V304,V302)&gt;0,1,"FALSE"),IF(SUM(W301,W302,W304,W303)&gt;0,1,"FALSE"),IF(SUM(X301,X304,X302,X303)&gt;0,1,"FALSE"),IF(SUM(Y304,Y302,Y301,Y303)&gt;0,1,"FALSE"),IF(SUM(Z303,Z304,Z302,Z301)&gt;0,1,"FALSE"),IF(SUM(AA304,AA301,AA303,AA302)&gt;0,1,"FALSE"),IF(SUM(AB301,AB303,AB304,AB302)&gt;0,1,"FALSE"),IF(SUM(AC304,AC302,AC301,AC303)&gt;0,1,"FALSE"),IF(SUM(AD301,AD302,AD304,AD303)&gt;0,1,"FALSE"),IF(SUM(AE302,AE304,AE301,AE303)&gt;0,1,"FALSE"),IF(SUM(AF301,AF304,AF303,AF302)&gt;0,1,"FALSE"),IF(SUM(AG302,AG301,AG303,AG304)&gt;0,1,"FALSE"),IF(SUM(AH303,AH302,AH304,AH301)&gt;0,1,"FALSE"),IF(SUM(AI304,AI301,AI303,AI302)&gt;0,1,"FALSE"),IF(SUM(AJ302,AJ304,AJ303,AJ301)&gt;0,1,"FALSE"))</f>
        <v/>
      </c>
      <c r="AN305" s="9" t="n"/>
      <c r="AO305" s="9">
        <f>MAX(AO301:AO304)</f>
        <v/>
      </c>
      <c r="AP305" s="9">
        <f>MAX(AP301:AP304)</f>
        <v/>
      </c>
      <c r="AQ305" s="9">
        <f>MAX(AQ301:AQ304)</f>
        <v/>
      </c>
      <c r="AR305" s="9">
        <f>MAX(AR301:AR304)</f>
        <v/>
      </c>
      <c r="AS305" s="9">
        <f>SUM(AS301:AS304)</f>
        <v/>
      </c>
      <c r="AT305" s="9">
        <f>SUM(AT301:AT304)</f>
        <v/>
      </c>
      <c r="AU305" s="9">
        <f>SUM(AU301:AU304)</f>
        <v/>
      </c>
      <c r="AV305" s="9">
        <f>SUM(AV301:AV304)</f>
        <v/>
      </c>
      <c r="AW305" s="9">
        <f>SUM(AW301:AW304)</f>
        <v/>
      </c>
    </row>
    <row r="306">
      <c r="A306" t="n">
        <v>300</v>
      </c>
      <c r="B306" t="inlineStr">
        <is>
          <t>Березовский Кирилл Николаевич</t>
        </is>
      </c>
      <c r="C306" t="inlineStr">
        <is>
          <t>Обособленное подразделение Республика Бурятия</t>
        </is>
      </c>
      <c r="D306" t="inlineStr">
        <is>
          <t>Инженер</t>
        </is>
      </c>
      <c r="E306" t="inlineStr">
        <is>
          <t>Общехозяйственный</t>
        </is>
      </c>
      <c r="F306" t="inlineStr">
        <is>
          <t>День</t>
        </is>
      </c>
      <c r="I306" t="n">
        <v>1.01667</v>
      </c>
      <c r="J306" t="inlineStr">
        <is>
          <t>В</t>
        </is>
      </c>
      <c r="K306" t="inlineStr">
        <is>
          <t>В</t>
        </is>
      </c>
      <c r="L306" t="n">
        <v>5.75</v>
      </c>
      <c r="M306" t="n">
        <v>8</v>
      </c>
      <c r="N306" t="n">
        <v>8</v>
      </c>
      <c r="P306" t="n">
        <v>0.08333</v>
      </c>
      <c r="Q306" t="inlineStr">
        <is>
          <t>В</t>
        </is>
      </c>
      <c r="R306" t="inlineStr">
        <is>
          <t>В</t>
        </is>
      </c>
      <c r="T306" t="n">
        <v>7.51667</v>
      </c>
      <c r="V306" t="n">
        <v>8</v>
      </c>
      <c r="W306" t="n">
        <v>8</v>
      </c>
      <c r="X306" t="inlineStr">
        <is>
          <t>В</t>
        </is>
      </c>
      <c r="Y306" t="inlineStr">
        <is>
          <t>В</t>
        </is>
      </c>
      <c r="Z306" t="n">
        <v>8</v>
      </c>
      <c r="AA306" t="n">
        <v>8</v>
      </c>
      <c r="AB306" t="n">
        <v>8</v>
      </c>
      <c r="AC306" t="n">
        <v>6.96667</v>
      </c>
      <c r="AD306" t="inlineStr">
        <is>
          <t>В</t>
        </is>
      </c>
      <c r="AE306" t="inlineStr">
        <is>
          <t>В</t>
        </is>
      </c>
      <c r="AF306" t="inlineStr">
        <is>
          <t>В</t>
        </is>
      </c>
      <c r="AG306" t="n">
        <v>8</v>
      </c>
      <c r="AI306" t="n">
        <v>8</v>
      </c>
      <c r="AJ306" t="n">
        <v>8</v>
      </c>
      <c r="AM306" s="9">
        <f>COUNT(H306:AL306)</f>
        <v/>
      </c>
      <c r="AO306" s="9">
        <f>COUNTIF(H306:AL306,"О")</f>
        <v/>
      </c>
      <c r="AP306" s="9">
        <f>COUNTIF(H306:AL306,"От")</f>
        <v/>
      </c>
      <c r="AQ306" s="9">
        <f>COUNTIF(H306:AL306,"Б")</f>
        <v/>
      </c>
      <c r="AR306" s="9">
        <f>COUNTIF(H306:AL306,"Н")</f>
        <v/>
      </c>
      <c r="AT306" s="9">
        <f>SUM(H306:AL306)</f>
        <v/>
      </c>
      <c r="AV306" s="9">
        <f>SUM(J306,K306,Q306,R306,X306,Y306,AD306,AE306,AF306)</f>
        <v/>
      </c>
    </row>
    <row r="307" ht="15.5" customHeight="1" s="1">
      <c r="A307" t="n">
        <v>301</v>
      </c>
      <c r="B307" t="inlineStr">
        <is>
          <t>Березовский Кирилл Николаевич</t>
        </is>
      </c>
      <c r="C307" t="inlineStr">
        <is>
          <t>Обособленное подразделение Республика Бурятия</t>
        </is>
      </c>
      <c r="D307" t="inlineStr">
        <is>
          <t>Инженер</t>
        </is>
      </c>
      <c r="E307" t="inlineStr">
        <is>
          <t>Контракт № 600 - ГКУ Бурятрегионавтодор</t>
        </is>
      </c>
      <c r="F307" t="inlineStr">
        <is>
          <t>День</t>
        </is>
      </c>
      <c r="H307" s="11" t="n">
        <v>8</v>
      </c>
      <c r="I307" s="11" t="n">
        <v>6.98333</v>
      </c>
      <c r="L307" s="11" t="n">
        <v>2.25</v>
      </c>
      <c r="O307" s="11" t="n">
        <v>8</v>
      </c>
      <c r="P307" s="11" t="n">
        <v>7.91667</v>
      </c>
      <c r="S307" s="11" t="n">
        <v>8</v>
      </c>
      <c r="T307" s="11" t="n">
        <v>0.48333</v>
      </c>
      <c r="U307" s="11" t="n">
        <v>8</v>
      </c>
      <c r="AC307" s="11" t="n">
        <v>0.03333</v>
      </c>
      <c r="AM307" s="9">
        <f>COUNT(H307:AL307)</f>
        <v/>
      </c>
      <c r="AT307" s="9">
        <f>SUM(H307:AL307)</f>
        <v/>
      </c>
      <c r="AV307" s="9">
        <f>SUM(J307,K307,Q307,R307,X307,Y307,AD307,AE307,AF307)</f>
        <v/>
      </c>
    </row>
    <row r="308" ht="15.5" customHeight="1" s="1">
      <c r="A308" t="n">
        <v>302</v>
      </c>
      <c r="B308" t="inlineStr">
        <is>
          <t>Березовский Кирилл Николаевич</t>
        </is>
      </c>
      <c r="C308" t="inlineStr">
        <is>
          <t>Обособленное подразделение Республика Бурятия</t>
        </is>
      </c>
      <c r="D308" t="inlineStr">
        <is>
          <t>Инженер</t>
        </is>
      </c>
      <c r="E308" t="inlineStr">
        <is>
          <t>Контракт № 548 - ГКУ Управление Региональных автомобильных дорог Республики Бурятия</t>
        </is>
      </c>
      <c r="F308" t="inlineStr">
        <is>
          <t>День</t>
        </is>
      </c>
      <c r="AH308" s="11" t="n">
        <v>8</v>
      </c>
      <c r="AI308" s="11" t="inlineStr">
        <is>
          <t>https://jira.its-sib.ru/issues/?jql=issue in (TECHWIM-3723,TECHWIM-3722)</t>
        </is>
      </c>
      <c r="AM308" s="9">
        <f>COUNT(H308:AL308)</f>
        <v/>
      </c>
      <c r="AT308" s="9">
        <f>SUM(H308:AL308)</f>
        <v/>
      </c>
      <c r="AV308" s="9">
        <f>SUM(J308,K308,Q308,R308,X308,Y308,AD308,AE308,AF308)</f>
        <v/>
      </c>
    </row>
    <row r="309">
      <c r="A309" t="n">
        <v>303</v>
      </c>
      <c r="B309" t="inlineStr">
        <is>
          <t>Березовский Кирилл Николаевич</t>
        </is>
      </c>
      <c r="C309" t="inlineStr">
        <is>
          <t>Обособленное подразделение Республика Бурятия</t>
        </is>
      </c>
      <c r="D309" t="inlineStr">
        <is>
          <t>Инженер</t>
        </is>
      </c>
      <c r="E309" t="inlineStr">
        <is>
          <t>Контракт № 533 - ГКУ Управление Региональных автомобильных дорог Республики Бурятия</t>
        </is>
      </c>
      <c r="F309" t="inlineStr">
        <is>
          <t>День</t>
        </is>
      </c>
      <c r="AM309" s="9">
        <f>COUNT(H309:AL309)</f>
        <v/>
      </c>
      <c r="AT309" s="9">
        <f>SUM(H309:AL309)</f>
        <v/>
      </c>
      <c r="AV309" s="9">
        <f>SUM(J309,K309,Q309,R309,X309,Y309,AD309,AE309,AF309)</f>
        <v/>
      </c>
    </row>
    <row r="310">
      <c r="A310" s="9" t="n">
        <v>304</v>
      </c>
      <c r="B310" s="9" t="inlineStr">
        <is>
          <t>Березовский Кирилл Николаевич</t>
        </is>
      </c>
      <c r="C310" s="9" t="inlineStr">
        <is>
          <t>Обособленное подразделение Республика Бурятия</t>
        </is>
      </c>
      <c r="D310" s="9" t="inlineStr">
        <is>
          <t>Инженер</t>
        </is>
      </c>
      <c r="E310" s="9" t="inlineStr">
        <is>
          <t>ИТОГО:</t>
        </is>
      </c>
      <c r="F310" s="9" t="n"/>
      <c r="G310" s="9" t="n"/>
      <c r="H310" s="9" t="n">
        <v>8</v>
      </c>
      <c r="I310" s="9" t="n">
        <v>8</v>
      </c>
      <c r="J310" s="9" t="n">
        <v>0</v>
      </c>
      <c r="K310" s="9" t="n">
        <v>0</v>
      </c>
      <c r="L310" s="9" t="n">
        <v>8</v>
      </c>
      <c r="M310" s="9" t="n">
        <v>8</v>
      </c>
      <c r="N310" s="9" t="n">
        <v>8</v>
      </c>
      <c r="O310" s="9" t="n">
        <v>8</v>
      </c>
      <c r="P310" s="9" t="n">
        <v>8</v>
      </c>
      <c r="Q310" s="9" t="n">
        <v>0</v>
      </c>
      <c r="R310" s="9" t="n">
        <v>0</v>
      </c>
      <c r="S310" s="9" t="n">
        <v>8</v>
      </c>
      <c r="T310" s="9" t="n">
        <v>8</v>
      </c>
      <c r="U310" s="9" t="n">
        <v>8</v>
      </c>
      <c r="V310" s="9" t="n">
        <v>8</v>
      </c>
      <c r="W310" s="9" t="n">
        <v>8</v>
      </c>
      <c r="X310" s="9" t="n">
        <v>0</v>
      </c>
      <c r="Y310" s="9" t="n">
        <v>0</v>
      </c>
      <c r="Z310" s="9" t="n">
        <v>8</v>
      </c>
      <c r="AA310" s="9" t="n">
        <v>8</v>
      </c>
      <c r="AB310" s="9" t="n">
        <v>8</v>
      </c>
      <c r="AC310" s="9" t="n">
        <v>7</v>
      </c>
      <c r="AD310" s="9" t="n">
        <v>0</v>
      </c>
      <c r="AE310" s="9" t="n">
        <v>0</v>
      </c>
      <c r="AF310" s="9" t="n">
        <v>0</v>
      </c>
      <c r="AG310" s="9" t="n">
        <v>8</v>
      </c>
      <c r="AH310" s="9" t="n">
        <v>8</v>
      </c>
      <c r="AI310" s="9" t="n">
        <v>8</v>
      </c>
      <c r="AJ310" s="9" t="n">
        <v>8</v>
      </c>
      <c r="AK310" s="9" t="n"/>
      <c r="AL310" s="9" t="n"/>
      <c r="AM310" s="9">
        <f>COUNT(IF(SUM(H308,H307,H306,H309)&gt;0,1,"FALSE"),IF(SUM(I307,I309,I306,I308)&gt;0,1,"FALSE"),IF(SUM(J307,J308,J306,J309)&gt;0,1,"FALSE"),IF(SUM(K306,K309,K307,K308)&gt;0,1,"FALSE"),IF(SUM(L307,L309,L306,L308)&gt;0,1,"FALSE"),IF(SUM(M309,M308,M306,M307)&gt;0,1,"FALSE"),IF(SUM(N306,N308,N307,N309)&gt;0,1,"FALSE"),IF(SUM(O307,O306,O309,O308)&gt;0,1,"FALSE"),IF(SUM(P306,P307,P308,P309)&gt;0,1,"FALSE"),IF(SUM(Q308,Q307,Q309,Q306)&gt;0,1,"FALSE"),IF(SUM(R308,R307,R306,R309)&gt;0,1,"FALSE"),IF(SUM(S309,S307,S308,S306)&gt;0,1,"FALSE"),IF(SUM(T307,T309,T308,T306)&gt;0,1,"FALSE"),IF(SUM(U309,U306,U307,U308)&gt;0,1,"FALSE"),IF(SUM(V307,V309,V308,V306)&gt;0,1,"FALSE"),IF(SUM(W306,W309,W307,W308)&gt;0,1,"FALSE"),IF(SUM(X307,X309,X306,X308)&gt;0,1,"FALSE"),IF(SUM(Y307,Y308,Y306,Y309)&gt;0,1,"FALSE"),IF(SUM(Z306,Z309,Z307,Z308)&gt;0,1,"FALSE"),IF(SUM(AA309,AA306,AA307,AA308)&gt;0,1,"FALSE"),IF(SUM(AB309,AB308,AB307,AB306)&gt;0,1,"FALSE"),IF(SUM(AC306,AC309,AC307,AC308)&gt;0,1,"FALSE"),IF(SUM(AD306,AD307,AD308,AD309)&gt;0,1,"FALSE"),IF(SUM(AE309,AE308,AE307,AE306)&gt;0,1,"FALSE"),IF(SUM(AF308,AF309,AF306,AF307)&gt;0,1,"FALSE"),IF(SUM(AG309,AG308,AG307,AG306)&gt;0,1,"FALSE"),IF(SUM(AH308,AH307,AH306,AH309)&gt;0,1,"FALSE"),IF(SUM(AI306,AI307,AI309,AI308)&gt;0,1,"FALSE"),IF(SUM(AJ308,AJ309,AJ306,AJ307)&gt;0,1,"FALSE"))</f>
        <v/>
      </c>
      <c r="AN310" s="9" t="n"/>
      <c r="AO310" s="9">
        <f>MAX(AO306:AO309)</f>
        <v/>
      </c>
      <c r="AP310" s="9">
        <f>MAX(AP306:AP309)</f>
        <v/>
      </c>
      <c r="AQ310" s="9">
        <f>MAX(AQ306:AQ309)</f>
        <v/>
      </c>
      <c r="AR310" s="9">
        <f>MAX(AR306:AR309)</f>
        <v/>
      </c>
      <c r="AS310" s="9">
        <f>SUM(AS306:AS309)</f>
        <v/>
      </c>
      <c r="AT310" s="9">
        <f>SUM(AT306:AT309)</f>
        <v/>
      </c>
      <c r="AU310" s="9">
        <f>SUM(AU306:AU309)</f>
        <v/>
      </c>
      <c r="AV310" s="9">
        <f>SUM(AV306:AV309)</f>
        <v/>
      </c>
      <c r="AW310" s="9">
        <f>SUM(AW306:AW309)</f>
        <v/>
      </c>
    </row>
    <row r="311" ht="15.5" customHeight="1" s="1">
      <c r="A311" t="n">
        <v>305</v>
      </c>
      <c r="B311" t="inlineStr">
        <is>
          <t>Ринчинов Арслан Эрдынеевич</t>
        </is>
      </c>
      <c r="C311" t="inlineStr">
        <is>
          <t>Обособленное подразделение Республика Бурятия</t>
        </is>
      </c>
      <c r="D311" t="inlineStr">
        <is>
          <t>Инженер</t>
        </is>
      </c>
      <c r="E311" t="inlineStr">
        <is>
          <t>Общехозяйственный</t>
        </is>
      </c>
      <c r="F311" t="inlineStr">
        <is>
          <t>День</t>
        </is>
      </c>
      <c r="H311" s="11" t="inlineStr">
        <is>
          <t>О</t>
        </is>
      </c>
      <c r="I311" s="11" t="inlineStr">
        <is>
          <t>О</t>
        </is>
      </c>
      <c r="J311" s="11" t="inlineStr">
        <is>
          <t>О</t>
        </is>
      </c>
      <c r="K311" s="11" t="inlineStr">
        <is>
          <t>О</t>
        </is>
      </c>
      <c r="L311" s="11" t="inlineStr">
        <is>
          <t>О</t>
        </is>
      </c>
      <c r="M311" s="11" t="inlineStr">
        <is>
          <t>О</t>
        </is>
      </c>
      <c r="N311" s="11" t="inlineStr">
        <is>
          <t>О</t>
        </is>
      </c>
      <c r="O311" s="11" t="inlineStr">
        <is>
          <t>О</t>
        </is>
      </c>
      <c r="P311" s="11" t="inlineStr">
        <is>
          <t>О</t>
        </is>
      </c>
      <c r="Q311" s="11" t="inlineStr">
        <is>
          <t>О</t>
        </is>
      </c>
      <c r="R311" s="11" t="inlineStr">
        <is>
          <t>О</t>
        </is>
      </c>
      <c r="S311" s="11" t="inlineStr">
        <is>
          <t>О</t>
        </is>
      </c>
      <c r="T311" s="11" t="inlineStr">
        <is>
          <t>О</t>
        </is>
      </c>
      <c r="U311" s="11" t="inlineStr">
        <is>
          <t>О</t>
        </is>
      </c>
      <c r="W311" t="n">
        <v>7.16667</v>
      </c>
      <c r="X311" t="inlineStr">
        <is>
          <t>В</t>
        </is>
      </c>
      <c r="Y311" t="inlineStr">
        <is>
          <t>В</t>
        </is>
      </c>
      <c r="Z311" t="n">
        <v>8</v>
      </c>
      <c r="AA311" t="n">
        <v>8</v>
      </c>
      <c r="AB311" t="n">
        <v>8</v>
      </c>
      <c r="AC311" t="n">
        <v>6.96667</v>
      </c>
      <c r="AD311" t="inlineStr">
        <is>
          <t>В</t>
        </is>
      </c>
      <c r="AE311" t="inlineStr">
        <is>
          <t>В</t>
        </is>
      </c>
      <c r="AF311" t="inlineStr">
        <is>
          <t>В</t>
        </is>
      </c>
      <c r="AG311" t="n">
        <v>3</v>
      </c>
      <c r="AH311" t="n">
        <v>8</v>
      </c>
      <c r="AI311" t="n">
        <v>8</v>
      </c>
      <c r="AJ311" t="n">
        <v>8</v>
      </c>
      <c r="AM311" s="9">
        <f>COUNT(H311:AL311)</f>
        <v/>
      </c>
      <c r="AO311" s="9">
        <f>COUNTIF(H311:AL311,"О")</f>
        <v/>
      </c>
      <c r="AP311" s="9">
        <f>COUNTIF(H311:AL311,"От")</f>
        <v/>
      </c>
      <c r="AQ311" s="9">
        <f>COUNTIF(H311:AL311,"Б")</f>
        <v/>
      </c>
      <c r="AR311" s="9">
        <f>COUNTIF(H311:AL311,"Н")</f>
        <v/>
      </c>
      <c r="AT311" s="9">
        <f>SUM(H311:AL311)</f>
        <v/>
      </c>
      <c r="AV311" s="9">
        <f>SUM(J311,K311,Q311,R311,X311,Y311,AD311,AE311,AF311)</f>
        <v/>
      </c>
    </row>
    <row r="312" ht="15.5" customHeight="1" s="1">
      <c r="A312" t="n">
        <v>306</v>
      </c>
      <c r="B312" t="inlineStr">
        <is>
          <t>Ринчинов Арслан Эрдынеевич</t>
        </is>
      </c>
      <c r="C312" t="inlineStr">
        <is>
          <t>Обособленное подразделение Республика Бурятия</t>
        </is>
      </c>
      <c r="D312" t="inlineStr">
        <is>
          <t>Инженер</t>
        </is>
      </c>
      <c r="E312" t="inlineStr">
        <is>
          <t>Контракт № 600 - ГКУ Бурятрегионавтодор</t>
        </is>
      </c>
      <c r="F312" t="inlineStr">
        <is>
          <t>День</t>
        </is>
      </c>
      <c r="V312" s="11" t="n">
        <v>8</v>
      </c>
      <c r="W312" s="11" t="n">
        <v>0.83333</v>
      </c>
      <c r="AC312" s="11" t="n">
        <v>0.03333</v>
      </c>
      <c r="AG312" s="11" t="n">
        <v>5</v>
      </c>
      <c r="AM312" s="9">
        <f>COUNT(H312:AL312)</f>
        <v/>
      </c>
      <c r="AT312" s="9">
        <f>SUM(H312:AL312)</f>
        <v/>
      </c>
      <c r="AV312" s="9">
        <f>SUM(J312,K312,Q312,R312,X312,Y312,AD312,AE312,AF312)</f>
        <v/>
      </c>
    </row>
    <row r="313">
      <c r="A313" t="n">
        <v>307</v>
      </c>
      <c r="B313" t="inlineStr">
        <is>
          <t>Ринчинов Арслан Эрдынеевич</t>
        </is>
      </c>
      <c r="C313" t="inlineStr">
        <is>
          <t>Обособленное подразделение Республика Бурятия</t>
        </is>
      </c>
      <c r="D313" t="inlineStr">
        <is>
          <t>Инженер</t>
        </is>
      </c>
      <c r="E313" t="inlineStr">
        <is>
          <t>Контракт № 548 - ГКУ Управление Региональных автомобильных дорог Республики Бурятия</t>
        </is>
      </c>
      <c r="F313" t="inlineStr">
        <is>
          <t>День</t>
        </is>
      </c>
      <c r="AM313" s="9">
        <f>COUNT(H313:AL313)</f>
        <v/>
      </c>
      <c r="AT313" s="9">
        <f>SUM(H313:AL313)</f>
        <v/>
      </c>
      <c r="AV313" s="9">
        <f>SUM(J313,K313,Q313,R313,X313,Y313,AD313,AE313,AF313)</f>
        <v/>
      </c>
    </row>
    <row r="314">
      <c r="A314" t="n">
        <v>308</v>
      </c>
      <c r="B314" t="inlineStr">
        <is>
          <t>Ринчинов Арслан Эрдынеевич</t>
        </is>
      </c>
      <c r="C314" t="inlineStr">
        <is>
          <t>Обособленное подразделение Республика Бурятия</t>
        </is>
      </c>
      <c r="D314" t="inlineStr">
        <is>
          <t>Инженер</t>
        </is>
      </c>
      <c r="E314" t="inlineStr">
        <is>
          <t>Контракт № 533 - ГКУ Управление Региональных автомобильных дорог Республики Бурятия</t>
        </is>
      </c>
      <c r="F314" t="inlineStr">
        <is>
          <t>День</t>
        </is>
      </c>
      <c r="AM314" s="9">
        <f>COUNT(H314:AL314)</f>
        <v/>
      </c>
      <c r="AT314" s="9">
        <f>SUM(H314:AL314)</f>
        <v/>
      </c>
      <c r="AV314" s="9">
        <f>SUM(J314,K314,Q314,R314,X314,Y314,AD314,AE314,AF314)</f>
        <v/>
      </c>
    </row>
    <row r="315">
      <c r="A315" s="9" t="n">
        <v>309</v>
      </c>
      <c r="B315" s="9" t="inlineStr">
        <is>
          <t>Ринчинов Арслан Эрдынеевич</t>
        </is>
      </c>
      <c r="C315" s="9" t="inlineStr">
        <is>
          <t>Обособленное подразделение Республика Бурятия</t>
        </is>
      </c>
      <c r="D315" s="9" t="inlineStr">
        <is>
          <t>Инженер</t>
        </is>
      </c>
      <c r="E315" s="9" t="inlineStr">
        <is>
          <t>ИТОГО:</t>
        </is>
      </c>
      <c r="F315" s="9" t="n"/>
      <c r="G315" s="9" t="n"/>
      <c r="H315" s="9" t="n">
        <v>0</v>
      </c>
      <c r="I315" s="9" t="n">
        <v>0</v>
      </c>
      <c r="J315" s="9" t="n">
        <v>0</v>
      </c>
      <c r="K315" s="9" t="n">
        <v>0</v>
      </c>
      <c r="L315" s="9" t="n">
        <v>0</v>
      </c>
      <c r="M315" s="9" t="n">
        <v>0</v>
      </c>
      <c r="N315" s="9" t="n">
        <v>0</v>
      </c>
      <c r="O315" s="9" t="n">
        <v>0</v>
      </c>
      <c r="P315" s="9" t="n">
        <v>0</v>
      </c>
      <c r="Q315" s="9" t="n">
        <v>0</v>
      </c>
      <c r="R315" s="9" t="n">
        <v>0</v>
      </c>
      <c r="S315" s="9" t="n">
        <v>0</v>
      </c>
      <c r="T315" s="9" t="n">
        <v>0</v>
      </c>
      <c r="U315" s="9" t="n">
        <v>0</v>
      </c>
      <c r="V315" s="9" t="n">
        <v>8</v>
      </c>
      <c r="W315" s="9" t="n">
        <v>8</v>
      </c>
      <c r="X315" s="9" t="n">
        <v>0</v>
      </c>
      <c r="Y315" s="9" t="n">
        <v>0</v>
      </c>
      <c r="Z315" s="9" t="n">
        <v>8</v>
      </c>
      <c r="AA315" s="9" t="n">
        <v>8</v>
      </c>
      <c r="AB315" s="9" t="n">
        <v>8</v>
      </c>
      <c r="AC315" s="9" t="n">
        <v>7</v>
      </c>
      <c r="AD315" s="9" t="n">
        <v>0</v>
      </c>
      <c r="AE315" s="9" t="n">
        <v>0</v>
      </c>
      <c r="AF315" s="9" t="n">
        <v>0</v>
      </c>
      <c r="AG315" s="9" t="n">
        <v>8</v>
      </c>
      <c r="AH315" s="9" t="n">
        <v>8</v>
      </c>
      <c r="AI315" s="9" t="n">
        <v>8</v>
      </c>
      <c r="AJ315" s="9" t="n">
        <v>8</v>
      </c>
      <c r="AK315" s="9" t="n"/>
      <c r="AL315" s="9" t="n"/>
      <c r="AM315" s="9">
        <f>COUNT(IF(SUM(H311)&gt;0,1,"FALSE"),IF(SUM(I311)&gt;0,1,"FALSE"),IF(SUM(J311)&gt;0,1,"FALSE"),IF(SUM(K311)&gt;0,1,"FALSE"),IF(SUM(L311)&gt;0,1,"FALSE"),IF(SUM(M311)&gt;0,1,"FALSE"),IF(SUM(N311)&gt;0,1,"FALSE"),IF(SUM(O311)&gt;0,1,"FALSE"),IF(SUM(P311)&gt;0,1,"FALSE"),IF(SUM(Q311)&gt;0,1,"FALSE"),IF(SUM(R311)&gt;0,1,"FALSE"),IF(SUM(S311)&gt;0,1,"FALSE"),IF(SUM(T311)&gt;0,1,"FALSE"),IF(SUM(U311)&gt;0,1,"FALSE"),IF(SUM(V313,V311,V314,V312)&gt;0,1,"FALSE"),IF(SUM(W313,W311,W314,W312)&gt;0,1,"FALSE"),IF(SUM(X313,X311,X312,X314)&gt;0,1,"FALSE"),IF(SUM(Y312,Y313,Y314,Y311)&gt;0,1,"FALSE"),IF(SUM(Z311,Z313,Z314,Z312)&gt;0,1,"FALSE"),IF(SUM(AA313,AA311,AA314,AA312)&gt;0,1,"FALSE"),IF(SUM(AB313,AB314,AB311,AB312)&gt;0,1,"FALSE"),IF(SUM(AC313,AC312,AC314,AC311)&gt;0,1,"FALSE"),IF(SUM(AD311,AD312,AD313,AD314)&gt;0,1,"FALSE"),IF(SUM(AE314,AE312,AE313,AE311)&gt;0,1,"FALSE"),IF(SUM(AF311,AF314,AF313,AF312)&gt;0,1,"FALSE"),IF(SUM(AG312,AG313,AG311,AG314)&gt;0,1,"FALSE"),IF(SUM(AH313,AH311,AH312,AH314)&gt;0,1,"FALSE"),IF(SUM(AI314,AI312,AI313,AI311)&gt;0,1,"FALSE"),IF(SUM(AJ312,AJ313,AJ311,AJ314)&gt;0,1,"FALSE"))</f>
        <v/>
      </c>
      <c r="AN315" s="9" t="n"/>
      <c r="AO315" s="9">
        <f>MAX(AO311:AO314)</f>
        <v/>
      </c>
      <c r="AP315" s="9">
        <f>MAX(AP311:AP314)</f>
        <v/>
      </c>
      <c r="AQ315" s="9">
        <f>MAX(AQ311:AQ314)</f>
        <v/>
      </c>
      <c r="AR315" s="9">
        <f>MAX(AR311:AR314)</f>
        <v/>
      </c>
      <c r="AS315" s="9">
        <f>SUM(AS311:AS314)</f>
        <v/>
      </c>
      <c r="AT315" s="9">
        <f>SUM(AT311:AT314)</f>
        <v/>
      </c>
      <c r="AU315" s="9">
        <f>SUM(AU311:AU314)</f>
        <v/>
      </c>
      <c r="AV315" s="9">
        <f>SUM(AV311:AV314)</f>
        <v/>
      </c>
      <c r="AW315" s="9">
        <f>SUM(AW311:AW314)</f>
        <v/>
      </c>
    </row>
    <row r="316">
      <c r="A316" t="n">
        <v>310</v>
      </c>
      <c r="B316" t="inlineStr">
        <is>
          <t>Синицин Павел Игоревич</t>
        </is>
      </c>
      <c r="C316" t="inlineStr">
        <is>
          <t>Обособленное подразделение Республика Бурятия</t>
        </is>
      </c>
      <c r="D316" t="inlineStr">
        <is>
          <t>Инженер</t>
        </is>
      </c>
      <c r="E316" t="inlineStr">
        <is>
          <t>Общехозяйственный</t>
        </is>
      </c>
      <c r="F316" t="inlineStr">
        <is>
          <t>День</t>
        </is>
      </c>
      <c r="I316" t="n">
        <v>1.01667</v>
      </c>
      <c r="J316" t="inlineStr">
        <is>
          <t>В</t>
        </is>
      </c>
      <c r="K316" t="inlineStr">
        <is>
          <t>В</t>
        </is>
      </c>
      <c r="L316" t="n">
        <v>5.75</v>
      </c>
      <c r="M316" t="n">
        <v>8</v>
      </c>
      <c r="N316" t="n">
        <v>8</v>
      </c>
      <c r="P316" t="n">
        <v>0.08333</v>
      </c>
      <c r="Q316" t="inlineStr">
        <is>
          <t>В</t>
        </is>
      </c>
      <c r="R316" t="inlineStr">
        <is>
          <t>В</t>
        </is>
      </c>
      <c r="T316" t="n">
        <v>7.51667</v>
      </c>
      <c r="W316" t="n">
        <v>7.16667</v>
      </c>
      <c r="X316" t="inlineStr">
        <is>
          <t>В</t>
        </is>
      </c>
      <c r="Y316" t="inlineStr">
        <is>
          <t>В</t>
        </is>
      </c>
      <c r="Z316" t="n">
        <v>8</v>
      </c>
      <c r="AA316" t="n">
        <v>8</v>
      </c>
      <c r="AB316" t="n">
        <v>8</v>
      </c>
      <c r="AC316" t="n">
        <v>7</v>
      </c>
      <c r="AD316" t="inlineStr">
        <is>
          <t>В</t>
        </is>
      </c>
      <c r="AE316" t="inlineStr">
        <is>
          <t>В</t>
        </is>
      </c>
      <c r="AF316" t="inlineStr">
        <is>
          <t>В</t>
        </is>
      </c>
      <c r="AG316" t="n">
        <v>3</v>
      </c>
      <c r="AI316" t="n">
        <v>8</v>
      </c>
      <c r="AJ316" t="n">
        <v>8</v>
      </c>
      <c r="AM316" s="9">
        <f>COUNT(H316:AL316)</f>
        <v/>
      </c>
      <c r="AO316" s="9">
        <f>COUNTIF(H316:AL316,"О")</f>
        <v/>
      </c>
      <c r="AP316" s="9">
        <f>COUNTIF(H316:AL316,"От")</f>
        <v/>
      </c>
      <c r="AQ316" s="9">
        <f>COUNTIF(H316:AL316,"Б")</f>
        <v/>
      </c>
      <c r="AR316" s="9">
        <f>COUNTIF(H316:AL316,"Н")</f>
        <v/>
      </c>
      <c r="AT316" s="9">
        <f>SUM(H316:AL316)</f>
        <v/>
      </c>
      <c r="AV316" s="9">
        <f>SUM(J316,K316,Q316,R316,X316,Y316,AD316,AE316,AF316)</f>
        <v/>
      </c>
    </row>
    <row r="317" ht="15.5" customHeight="1" s="1">
      <c r="A317" t="n">
        <v>311</v>
      </c>
      <c r="B317" t="inlineStr">
        <is>
          <t>Синицин Павел Игоревич</t>
        </is>
      </c>
      <c r="C317" t="inlineStr">
        <is>
          <t>Обособленное подразделение Республика Бурятия</t>
        </is>
      </c>
      <c r="D317" t="inlineStr">
        <is>
          <t>Инженер</t>
        </is>
      </c>
      <c r="E317" t="inlineStr">
        <is>
          <t>Контракт № 600 - ГКУ Бурятрегионавтодор</t>
        </is>
      </c>
      <c r="F317" t="inlineStr">
        <is>
          <t>День</t>
        </is>
      </c>
      <c r="H317" s="11" t="n">
        <v>8</v>
      </c>
      <c r="I317" s="11" t="n">
        <v>6.98333</v>
      </c>
      <c r="L317" s="11" t="n">
        <v>2.25</v>
      </c>
      <c r="O317" s="11" t="n">
        <v>8</v>
      </c>
      <c r="P317" s="11" t="n">
        <v>7.91667</v>
      </c>
      <c r="S317" s="11" t="n">
        <v>8</v>
      </c>
      <c r="T317" s="11" t="n">
        <v>0.48333</v>
      </c>
      <c r="U317" s="11" t="n">
        <v>8</v>
      </c>
      <c r="V317" s="11" t="n">
        <v>8</v>
      </c>
      <c r="W317" s="11" t="n">
        <v>0.83333</v>
      </c>
      <c r="AG317" s="11" t="n">
        <v>5</v>
      </c>
      <c r="AM317" s="9">
        <f>COUNT(H317:AL317)</f>
        <v/>
      </c>
      <c r="AT317" s="9">
        <f>SUM(H317:AL317)</f>
        <v/>
      </c>
      <c r="AV317" s="9">
        <f>SUM(J317,K317,Q317,R317,X317,Y317,AD317,AE317,AF317)</f>
        <v/>
      </c>
    </row>
    <row r="318" ht="15.5" customHeight="1" s="1">
      <c r="A318" t="n">
        <v>312</v>
      </c>
      <c r="B318" t="inlineStr">
        <is>
          <t>Синицин Павел Игоревич</t>
        </is>
      </c>
      <c r="C318" t="inlineStr">
        <is>
          <t>Обособленное подразделение Республика Бурятия</t>
        </is>
      </c>
      <c r="D318" t="inlineStr">
        <is>
          <t>Инженер</t>
        </is>
      </c>
      <c r="E318" t="inlineStr">
        <is>
          <t>Контракт № 548 - ГКУ Управление Региональных автомобильных дорог Республики Бурятия</t>
        </is>
      </c>
      <c r="F318" t="inlineStr">
        <is>
          <t>День</t>
        </is>
      </c>
      <c r="AH318" s="11" t="n">
        <v>8</v>
      </c>
      <c r="AI318" s="11" t="inlineStr">
        <is>
          <t>https://jira.its-sib.ru/issues/?jql=issue in (TECHWIM-3723,TECHWIM-3722)</t>
        </is>
      </c>
      <c r="AM318" s="9">
        <f>COUNT(H318:AL318)</f>
        <v/>
      </c>
      <c r="AT318" s="9">
        <f>SUM(H318:AL318)</f>
        <v/>
      </c>
      <c r="AV318" s="9">
        <f>SUM(J318,K318,Q318,R318,X318,Y318,AD318,AE318,AF318)</f>
        <v/>
      </c>
    </row>
    <row r="319">
      <c r="A319" t="n">
        <v>313</v>
      </c>
      <c r="B319" t="inlineStr">
        <is>
          <t>Синицин Павел Игоревич</t>
        </is>
      </c>
      <c r="C319" t="inlineStr">
        <is>
          <t>Обособленное подразделение Республика Бурятия</t>
        </is>
      </c>
      <c r="D319" t="inlineStr">
        <is>
          <t>Инженер</t>
        </is>
      </c>
      <c r="E319" t="inlineStr">
        <is>
          <t>Контракт № 533 - ГКУ Управление Региональных автомобильных дорог Республики Бурятия</t>
        </is>
      </c>
      <c r="F319" t="inlineStr">
        <is>
          <t>День</t>
        </is>
      </c>
      <c r="AM319" s="9">
        <f>COUNT(H319:AL319)</f>
        <v/>
      </c>
      <c r="AT319" s="9">
        <f>SUM(H319:AL319)</f>
        <v/>
      </c>
      <c r="AV319" s="9">
        <f>SUM(J319,K319,Q319,R319,X319,Y319,AD319,AE319,AF319)</f>
        <v/>
      </c>
    </row>
    <row r="320">
      <c r="A320" s="9" t="n">
        <v>314</v>
      </c>
      <c r="B320" s="9" t="inlineStr">
        <is>
          <t>Синицин Павел Игоревич</t>
        </is>
      </c>
      <c r="C320" s="9" t="inlineStr">
        <is>
          <t>Обособленное подразделение Республика Бурятия</t>
        </is>
      </c>
      <c r="D320" s="9" t="inlineStr">
        <is>
          <t>Инженер</t>
        </is>
      </c>
      <c r="E320" s="9" t="inlineStr">
        <is>
          <t>ИТОГО:</t>
        </is>
      </c>
      <c r="F320" s="9" t="n"/>
      <c r="G320" s="9" t="n"/>
      <c r="H320" s="9" t="n">
        <v>8</v>
      </c>
      <c r="I320" s="9" t="n">
        <v>8</v>
      </c>
      <c r="J320" s="9" t="n">
        <v>0</v>
      </c>
      <c r="K320" s="9" t="n">
        <v>0</v>
      </c>
      <c r="L320" s="9" t="n">
        <v>8</v>
      </c>
      <c r="M320" s="9" t="n">
        <v>8</v>
      </c>
      <c r="N320" s="9" t="n">
        <v>8</v>
      </c>
      <c r="O320" s="9" t="n">
        <v>8</v>
      </c>
      <c r="P320" s="9" t="n">
        <v>8</v>
      </c>
      <c r="Q320" s="9" t="n">
        <v>0</v>
      </c>
      <c r="R320" s="9" t="n">
        <v>0</v>
      </c>
      <c r="S320" s="9" t="n">
        <v>8</v>
      </c>
      <c r="T320" s="9" t="n">
        <v>8</v>
      </c>
      <c r="U320" s="9" t="n">
        <v>8</v>
      </c>
      <c r="V320" s="9" t="n">
        <v>8</v>
      </c>
      <c r="W320" s="9" t="n">
        <v>8</v>
      </c>
      <c r="X320" s="9" t="n">
        <v>0</v>
      </c>
      <c r="Y320" s="9" t="n">
        <v>0</v>
      </c>
      <c r="Z320" s="9" t="n">
        <v>8</v>
      </c>
      <c r="AA320" s="9" t="n">
        <v>8</v>
      </c>
      <c r="AB320" s="9" t="n">
        <v>8</v>
      </c>
      <c r="AC320" s="9" t="n">
        <v>7</v>
      </c>
      <c r="AD320" s="9" t="n">
        <v>0</v>
      </c>
      <c r="AE320" s="9" t="n">
        <v>0</v>
      </c>
      <c r="AF320" s="9" t="n">
        <v>0</v>
      </c>
      <c r="AG320" s="9" t="n">
        <v>8</v>
      </c>
      <c r="AH320" s="9" t="n">
        <v>8</v>
      </c>
      <c r="AI320" s="9" t="n">
        <v>8</v>
      </c>
      <c r="AJ320" s="9" t="n">
        <v>8</v>
      </c>
      <c r="AK320" s="9" t="n"/>
      <c r="AL320" s="9" t="n"/>
      <c r="AM320" s="9">
        <f>COUNT(IF(SUM(H317,H318,H316,H319)&gt;0,1,"FALSE"),IF(SUM(I317,I319,I318,I316)&gt;0,1,"FALSE"),IF(SUM(J316,J318,J319,J317)&gt;0,1,"FALSE"),IF(SUM(K316,K318,K317,K319)&gt;0,1,"FALSE"),IF(SUM(L318,L317,L316,L319)&gt;0,1,"FALSE"),IF(SUM(M317,M319,M316,M318)&gt;0,1,"FALSE"),IF(SUM(N318,N317,N316,N319)&gt;0,1,"FALSE"),IF(SUM(O319,O316,O318,O317)&gt;0,1,"FALSE"),IF(SUM(P319,P317,P318,P316)&gt;0,1,"FALSE"),IF(SUM(Q317,Q319,Q316,Q318)&gt;0,1,"FALSE"),IF(SUM(R316,R319,R317,R318)&gt;0,1,"FALSE"),IF(SUM(S317,S319,S318,S316)&gt;0,1,"FALSE"),IF(SUM(T319,T317,T316,T318)&gt;0,1,"FALSE"),IF(SUM(U317,U319,U318,U316)&gt;0,1,"FALSE"),IF(SUM(V319,V318,V317,V316)&gt;0,1,"FALSE"),IF(SUM(W318,W319,W317,W316)&gt;0,1,"FALSE"),IF(SUM(X318,X316,X317,X319)&gt;0,1,"FALSE"),IF(SUM(Y318,Y317,Y316,Y319)&gt;0,1,"FALSE"),IF(SUM(Z318,Z316,Z317,Z319)&gt;0,1,"FALSE"),IF(SUM(AA319,AA318,AA316,AA317)&gt;0,1,"FALSE"),IF(SUM(AB319,AB316,AB318,AB317)&gt;0,1,"FALSE"),IF(SUM(AC319,AC316,AC317,AC318)&gt;0,1,"FALSE"),IF(SUM(AD319,AD316,AD318,AD317)&gt;0,1,"FALSE"),IF(SUM(AE319,AE317,AE316,AE318)&gt;0,1,"FALSE"),IF(SUM(AF318,AF317,AF316,AF319)&gt;0,1,"FALSE"),IF(SUM(AG316,AG319,AG318,AG317)&gt;0,1,"FALSE"),IF(SUM(AH318,AH317,AH319,AH316)&gt;0,1,"FALSE"),IF(SUM(AI319,AI318,AI316,AI317)&gt;0,1,"FALSE"),IF(SUM(AJ318,AJ319,AJ316,AJ317)&gt;0,1,"FALSE"))</f>
        <v/>
      </c>
      <c r="AN320" s="9" t="n"/>
      <c r="AO320" s="9">
        <f>MAX(AO316:AO319)</f>
        <v/>
      </c>
      <c r="AP320" s="9">
        <f>MAX(AP316:AP319)</f>
        <v/>
      </c>
      <c r="AQ320" s="9">
        <f>MAX(AQ316:AQ319)</f>
        <v/>
      </c>
      <c r="AR320" s="9">
        <f>MAX(AR316:AR319)</f>
        <v/>
      </c>
      <c r="AS320" s="9">
        <f>SUM(AS316:AS319)</f>
        <v/>
      </c>
      <c r="AT320" s="9">
        <f>SUM(AT316:AT319)</f>
        <v/>
      </c>
      <c r="AU320" s="9">
        <f>SUM(AU316:AU319)</f>
        <v/>
      </c>
      <c r="AV320" s="9">
        <f>SUM(AV316:AV319)</f>
        <v/>
      </c>
      <c r="AW320" s="9">
        <f>SUM(AW316:AW319)</f>
        <v/>
      </c>
    </row>
    <row r="321">
      <c r="A321" t="n">
        <v>315</v>
      </c>
      <c r="B321" t="inlineStr">
        <is>
          <t>Абрамов Глеб Александрович</t>
        </is>
      </c>
      <c r="C321" t="inlineStr">
        <is>
          <t>Обособленное подразделение Республика Карелия</t>
        </is>
      </c>
      <c r="D321" t="inlineStr">
        <is>
          <t>Инженер</t>
        </is>
      </c>
      <c r="E321" t="inlineStr">
        <is>
          <t>Общехозяйственный</t>
        </is>
      </c>
      <c r="F321" t="inlineStr">
        <is>
          <t>День</t>
        </is>
      </c>
      <c r="H321" t="inlineStr">
        <is>
          <t>Б</t>
        </is>
      </c>
      <c r="I321" t="inlineStr">
        <is>
          <t>Б</t>
        </is>
      </c>
      <c r="J321" t="inlineStr">
        <is>
          <t>Б</t>
        </is>
      </c>
      <c r="K321" t="inlineStr">
        <is>
          <t>Б</t>
        </is>
      </c>
      <c r="L321" t="inlineStr">
        <is>
          <t>Б</t>
        </is>
      </c>
      <c r="M321" t="inlineStr">
        <is>
          <t>Б</t>
        </is>
      </c>
      <c r="N321" t="inlineStr">
        <is>
          <t>Б</t>
        </is>
      </c>
      <c r="O321" t="inlineStr">
        <is>
          <t>Б</t>
        </is>
      </c>
      <c r="P321" t="inlineStr">
        <is>
          <t>Б</t>
        </is>
      </c>
      <c r="Q321" t="inlineStr">
        <is>
          <t>Б</t>
        </is>
      </c>
      <c r="R321" t="inlineStr">
        <is>
          <t>Б</t>
        </is>
      </c>
      <c r="S321" t="inlineStr">
        <is>
          <t>Б</t>
        </is>
      </c>
      <c r="T321" t="inlineStr">
        <is>
          <t>Б</t>
        </is>
      </c>
      <c r="U321" t="inlineStr">
        <is>
          <t>Б</t>
        </is>
      </c>
      <c r="V321" t="inlineStr">
        <is>
          <t>Б</t>
        </is>
      </c>
      <c r="W321" t="inlineStr">
        <is>
          <t>Б</t>
        </is>
      </c>
      <c r="X321" t="inlineStr">
        <is>
          <t>В</t>
        </is>
      </c>
      <c r="Y321" t="inlineStr">
        <is>
          <t>В</t>
        </is>
      </c>
      <c r="Z321" t="n">
        <v>8</v>
      </c>
      <c r="AA321" t="n">
        <v>8</v>
      </c>
      <c r="AB321" t="n">
        <v>8</v>
      </c>
      <c r="AC321" t="n">
        <v>7</v>
      </c>
      <c r="AD321" t="inlineStr">
        <is>
          <t>В</t>
        </is>
      </c>
      <c r="AE321" t="inlineStr">
        <is>
          <t>В</t>
        </is>
      </c>
      <c r="AF321" t="inlineStr">
        <is>
          <t>В</t>
        </is>
      </c>
      <c r="AG321" t="n">
        <v>8</v>
      </c>
      <c r="AH321" t="n">
        <v>8</v>
      </c>
      <c r="AI321" t="n">
        <v>8</v>
      </c>
      <c r="AJ321" t="n">
        <v>8</v>
      </c>
      <c r="AM321" s="9">
        <f>COUNT(H321:AL321)</f>
        <v/>
      </c>
      <c r="AO321" s="9">
        <f>COUNTIF(H321:AL321,"О")</f>
        <v/>
      </c>
      <c r="AP321" s="9">
        <f>COUNTIF(H321:AL321,"От")</f>
        <v/>
      </c>
      <c r="AQ321" s="9">
        <f>COUNTIF(H321:AL321,"Б")</f>
        <v/>
      </c>
      <c r="AR321" s="9">
        <f>COUNTIF(H321:AL321,"Н")</f>
        <v/>
      </c>
      <c r="AT321" s="9">
        <f>SUM(H321:AL321)</f>
        <v/>
      </c>
      <c r="AV321" s="9">
        <f>SUM(J321,K321,Q321,R321,X321,Y321,AD321,AE321,AF321)</f>
        <v/>
      </c>
    </row>
    <row r="322">
      <c r="A322" t="n">
        <v>316</v>
      </c>
      <c r="B322" t="inlineStr">
        <is>
          <t>Абрамов Глеб Александрович</t>
        </is>
      </c>
      <c r="C322" t="inlineStr">
        <is>
          <t>Обособленное подразделение Республика Карелия</t>
        </is>
      </c>
      <c r="D322" t="inlineStr">
        <is>
          <t>Инженер</t>
        </is>
      </c>
      <c r="E322" t="inlineStr">
        <is>
          <t>Контракт № 619 - ГБУ ПО Псковавтодор</t>
        </is>
      </c>
      <c r="F322" t="inlineStr">
        <is>
          <t>День</t>
        </is>
      </c>
      <c r="AM322" s="9">
        <f>COUNT(H322:AL322)</f>
        <v/>
      </c>
      <c r="AT322" s="9">
        <f>SUM(H322:AL322)</f>
        <v/>
      </c>
      <c r="AV322" s="9">
        <f>SUM(J322,K322,Q322,R322,X322,Y322,AD322,AE322,AF322)</f>
        <v/>
      </c>
    </row>
    <row r="323">
      <c r="A323" t="n">
        <v>317</v>
      </c>
      <c r="B323" t="inlineStr">
        <is>
          <t>Абрамов Глеб Александрович</t>
        </is>
      </c>
      <c r="C323" t="inlineStr">
        <is>
          <t>Обособленное подразделение Республика Карелия</t>
        </is>
      </c>
      <c r="D323" t="inlineStr">
        <is>
          <t>Инженер</t>
        </is>
      </c>
      <c r="E323" t="inlineStr">
        <is>
          <t>Контракт № 617 - КУ РК Управтодор РК</t>
        </is>
      </c>
      <c r="F323" t="inlineStr">
        <is>
          <t>День</t>
        </is>
      </c>
      <c r="AM323" s="9">
        <f>COUNT(H323:AL323)</f>
        <v/>
      </c>
      <c r="AT323" s="9">
        <f>SUM(H323:AL323)</f>
        <v/>
      </c>
      <c r="AV323" s="9">
        <f>SUM(J323,K323,Q323,R323,X323,Y323,AD323,AE323,AF323)</f>
        <v/>
      </c>
    </row>
    <row r="324" ht="15.5" customHeight="1" s="1">
      <c r="A324" t="n">
        <v>318</v>
      </c>
      <c r="B324" t="inlineStr">
        <is>
          <t>Абрамов Глеб Александрович</t>
        </is>
      </c>
      <c r="C324" t="inlineStr">
        <is>
          <t>Обособленное подразделение Республика Карелия</t>
        </is>
      </c>
      <c r="D324" t="inlineStr">
        <is>
          <t>Инженер</t>
        </is>
      </c>
      <c r="E324" t="inlineStr">
        <is>
          <t>Контракт № 617 - КУ РК Управтодор РК</t>
        </is>
      </c>
      <c r="F324" t="inlineStr">
        <is>
          <t>День</t>
        </is>
      </c>
      <c r="AA324" s="11" t="n">
        <v>4</v>
      </c>
      <c r="AM324" s="9">
        <f>COUNT(H324:AL324)</f>
        <v/>
      </c>
      <c r="AT324" s="9">
        <f>SUM(H324:AL324)</f>
        <v/>
      </c>
      <c r="AV324" s="9">
        <f>SUM(J324,K324,Q324,R324,X324,Y324,AD324,AE324,AF324)</f>
        <v/>
      </c>
    </row>
    <row r="325" ht="15.5" customHeight="1" s="1">
      <c r="A325" t="n">
        <v>319</v>
      </c>
      <c r="B325" t="inlineStr">
        <is>
          <t>Абрамов Глеб Александрович</t>
        </is>
      </c>
      <c r="C325" t="inlineStr">
        <is>
          <t>Обособленное подразделение Республика Карелия</t>
        </is>
      </c>
      <c r="D325" t="inlineStr">
        <is>
          <t>Инженер</t>
        </is>
      </c>
      <c r="E325" t="inlineStr">
        <is>
          <t>Контракт № 617 - КУ РК Управтодор РК</t>
        </is>
      </c>
      <c r="F325" t="inlineStr">
        <is>
          <t>Ночь</t>
        </is>
      </c>
      <c r="AA325" s="11" t="n">
        <v>1</v>
      </c>
      <c r="AN325" s="9">
        <f>COUNT(H325:AL325)</f>
        <v/>
      </c>
      <c r="AU325" s="9">
        <f>SUM(H325:AL325)</f>
        <v/>
      </c>
      <c r="AW325" s="9">
        <f>SUM(J325,K325,Q325,R325,X325,Y325,AD325,AE325,AF325)</f>
        <v/>
      </c>
    </row>
    <row r="326">
      <c r="A326" s="9" t="n">
        <v>320</v>
      </c>
      <c r="B326" s="9" t="inlineStr">
        <is>
          <t>Абрамов Глеб Александрович</t>
        </is>
      </c>
      <c r="C326" s="9" t="inlineStr">
        <is>
          <t>Обособленное подразделение Республика Карелия</t>
        </is>
      </c>
      <c r="D326" s="9" t="inlineStr">
        <is>
          <t>Инженер</t>
        </is>
      </c>
      <c r="E326" s="9" t="inlineStr">
        <is>
          <t>ИТОГО:</t>
        </is>
      </c>
      <c r="F326" s="9" t="n"/>
      <c r="G326" s="9" t="n"/>
      <c r="H326" s="9" t="n">
        <v>0</v>
      </c>
      <c r="I326" s="9" t="n">
        <v>0</v>
      </c>
      <c r="J326" s="9" t="n">
        <v>0</v>
      </c>
      <c r="K326" s="9" t="n">
        <v>0</v>
      </c>
      <c r="L326" s="9" t="n">
        <v>0</v>
      </c>
      <c r="M326" s="9" t="n">
        <v>0</v>
      </c>
      <c r="N326" s="9" t="n">
        <v>0</v>
      </c>
      <c r="O326" s="9" t="n">
        <v>0</v>
      </c>
      <c r="P326" s="9" t="n">
        <v>0</v>
      </c>
      <c r="Q326" s="9" t="n">
        <v>0</v>
      </c>
      <c r="R326" s="9" t="n">
        <v>0</v>
      </c>
      <c r="S326" s="9" t="n">
        <v>0</v>
      </c>
      <c r="T326" s="9" t="n">
        <v>0</v>
      </c>
      <c r="U326" s="9" t="n">
        <v>0</v>
      </c>
      <c r="V326" s="9" t="n">
        <v>0</v>
      </c>
      <c r="W326" s="9" t="n">
        <v>0</v>
      </c>
      <c r="X326" s="9" t="n">
        <v>0</v>
      </c>
      <c r="Y326" s="9" t="n">
        <v>0</v>
      </c>
      <c r="Z326" s="9" t="n">
        <v>0</v>
      </c>
      <c r="AA326" s="9" t="n">
        <v>5</v>
      </c>
      <c r="AB326" s="9" t="n">
        <v>8</v>
      </c>
      <c r="AC326" s="9" t="n">
        <v>7</v>
      </c>
      <c r="AD326" s="9" t="n">
        <v>0</v>
      </c>
      <c r="AE326" s="9" t="n">
        <v>0</v>
      </c>
      <c r="AF326" s="9" t="n">
        <v>0</v>
      </c>
      <c r="AG326" s="9" t="n">
        <v>8</v>
      </c>
      <c r="AH326" s="9" t="n">
        <v>8</v>
      </c>
      <c r="AI326" s="9" t="n">
        <v>8</v>
      </c>
      <c r="AJ326" s="9" t="n">
        <v>8</v>
      </c>
      <c r="AK326" s="9" t="n"/>
      <c r="AL326" s="9" t="n"/>
      <c r="AM326" s="9">
        <f>COUNT(IF(SUM(H321)&gt;0,1,"FALSE"),IF(SUM(I321)&gt;0,1,"FALSE"),IF(SUM(J321)&gt;0,1,"FALSE"),IF(SUM(K321)&gt;0,1,"FALSE"),IF(SUM(L321)&gt;0,1,"FALSE"),IF(SUM(M321)&gt;0,1,"FALSE"),IF(SUM(N321)&gt;0,1,"FALSE"),IF(SUM(O321)&gt;0,1,"FALSE"),IF(SUM(P321)&gt;0,1,"FALSE"),IF(SUM(Q321)&gt;0,1,"FALSE"),IF(SUM(R321)&gt;0,1,"FALSE"),IF(SUM(S321)&gt;0,1,"FALSE"),IF(SUM(T321)&gt;0,1,"FALSE"),IF(SUM(U321)&gt;0,1,"FALSE"),IF(SUM(V321)&gt;0,1,"FALSE"),IF(SUM(W321)&gt;0,1,"FALSE"),IF(SUM(X321)&gt;0,1,"FALSE"),IF(SUM(Y321)&gt;0,1,"FALSE"),IF(SUM(Z321)&gt;0,1,"FALSE"),IF(SUM(AA324,AA321)&gt;0,1,"FALSE"),IF(SUM(AB323,AB322,AB321)&gt;0,1,"FALSE"),IF(SUM(AC322,AC321,AC323)&gt;0,1,"FALSE"),IF(SUM(AD322,AD321,AD323)&gt;0,1,"FALSE"),IF(SUM(AE323,AE321,AE322)&gt;0,1,"FALSE"),IF(SUM(AF321,AF323,AF322)&gt;0,1,"FALSE"),IF(SUM(AG322,AG323,AG321)&gt;0,1,"FALSE"),IF(SUM(AH322,AH323,AH321)&gt;0,1,"FALSE"),IF(SUM(AI322,AI323,AI321)&gt;0,1,"FALSE"),IF(SUM(AJ323,AJ321,AJ322)&gt;0,1,"FALSE"))</f>
        <v/>
      </c>
      <c r="AN326" s="9">
        <f>COUNT(IF(SUM(AA325)&gt;0,1,"FALSE"))</f>
        <v/>
      </c>
      <c r="AO326" s="9">
        <f>MAX(AO321:AO325)</f>
        <v/>
      </c>
      <c r="AP326" s="9">
        <f>MAX(AP321:AP325)</f>
        <v/>
      </c>
      <c r="AQ326" s="9">
        <f>MAX(AQ321:AQ325)</f>
        <v/>
      </c>
      <c r="AR326" s="9">
        <f>MAX(AR321:AR325)</f>
        <v/>
      </c>
      <c r="AS326" s="9">
        <f>SUM(AS321:AS325)</f>
        <v/>
      </c>
      <c r="AT326" s="9">
        <f>SUM(AT321:AT325)</f>
        <v/>
      </c>
      <c r="AU326" s="9">
        <f>SUM(AU321:AU325)</f>
        <v/>
      </c>
      <c r="AV326" s="9">
        <f>SUM(AV321:AV325)</f>
        <v/>
      </c>
      <c r="AW326" s="9">
        <f>SUM(AW321:AW325)</f>
        <v/>
      </c>
    </row>
    <row r="327">
      <c r="A327" t="n">
        <v>321</v>
      </c>
      <c r="B327" t="inlineStr">
        <is>
          <t>Ананьин Юрий Геннадьевич</t>
        </is>
      </c>
      <c r="C327" t="inlineStr">
        <is>
          <t>Обособленное подразделение Республика Карелия</t>
        </is>
      </c>
      <c r="D327" t="inlineStr">
        <is>
          <t>Ведущий инженер</t>
        </is>
      </c>
      <c r="E327" t="inlineStr">
        <is>
          <t>Общехозяйственный</t>
        </is>
      </c>
      <c r="F327" t="inlineStr">
        <is>
          <t>День</t>
        </is>
      </c>
      <c r="J327" t="inlineStr">
        <is>
          <t>В</t>
        </is>
      </c>
      <c r="K327" t="inlineStr">
        <is>
          <t>В</t>
        </is>
      </c>
      <c r="Q327" t="inlineStr">
        <is>
          <t>В</t>
        </is>
      </c>
      <c r="R327" t="inlineStr">
        <is>
          <t>В</t>
        </is>
      </c>
      <c r="X327" t="inlineStr">
        <is>
          <t>В</t>
        </is>
      </c>
      <c r="Y327" t="inlineStr">
        <is>
          <t>В</t>
        </is>
      </c>
      <c r="AD327" t="inlineStr">
        <is>
          <t>В</t>
        </is>
      </c>
      <c r="AE327" t="inlineStr">
        <is>
          <t>В</t>
        </is>
      </c>
      <c r="AF327" t="inlineStr">
        <is>
          <t>В</t>
        </is>
      </c>
      <c r="AM327" s="9">
        <f>COUNT(H327:AL327)</f>
        <v/>
      </c>
      <c r="AO327" s="9">
        <f>COUNTIF(H327:AL327,"О")</f>
        <v/>
      </c>
      <c r="AP327" s="9">
        <f>COUNTIF(H327:AL327,"От")</f>
        <v/>
      </c>
      <c r="AQ327" s="9">
        <f>COUNTIF(H327:AL327,"Б")</f>
        <v/>
      </c>
      <c r="AR327" s="9">
        <f>COUNTIF(H327:AL327,"Н")</f>
        <v/>
      </c>
      <c r="AT327" s="9">
        <f>SUM(H327:AL327)</f>
        <v/>
      </c>
      <c r="AV327" s="9">
        <f>SUM(J327,K327,Q327,R327,X327,Y327,AD327,AE327,AF327)</f>
        <v/>
      </c>
    </row>
    <row r="328">
      <c r="A328" t="n">
        <v>322</v>
      </c>
      <c r="B328" t="inlineStr">
        <is>
          <t>Ананьин Юрий Геннадьевич</t>
        </is>
      </c>
      <c r="C328" t="inlineStr">
        <is>
          <t>Обособленное подразделение Республика Карелия</t>
        </is>
      </c>
      <c r="D328" t="inlineStr">
        <is>
          <t>Ведущий инженер</t>
        </is>
      </c>
      <c r="E328" t="inlineStr">
        <is>
          <t>Контракт № 619 - ГБУ ПО Псковавтодор</t>
        </is>
      </c>
      <c r="F328" t="inlineStr">
        <is>
          <t>День</t>
        </is>
      </c>
      <c r="AM328" s="9">
        <f>COUNT(H328:AL328)</f>
        <v/>
      </c>
      <c r="AT328" s="9">
        <f>SUM(H328:AL328)</f>
        <v/>
      </c>
      <c r="AV328" s="9">
        <f>SUM(J328,K328,Q328,R328,X328,Y328,AD328,AE328,AF328)</f>
        <v/>
      </c>
    </row>
    <row r="329" ht="15.5" customHeight="1" s="1">
      <c r="A329" t="n">
        <v>323</v>
      </c>
      <c r="B329" t="inlineStr">
        <is>
          <t>Ананьин Юрий Геннадьевич</t>
        </is>
      </c>
      <c r="C329" t="inlineStr">
        <is>
          <t>Обособленное подразделение Республика Карелия</t>
        </is>
      </c>
      <c r="D329" t="inlineStr">
        <is>
          <t>Ведущий инженер</t>
        </is>
      </c>
      <c r="E329" t="inlineStr">
        <is>
          <t>Контракт № 617 - КУ РК Управтодор РК</t>
        </is>
      </c>
      <c r="F329" t="inlineStr">
        <is>
          <t>День</t>
        </is>
      </c>
      <c r="H329" s="11" t="n">
        <v>8</v>
      </c>
      <c r="I329" s="11" t="n">
        <v>8</v>
      </c>
      <c r="K329" t="n">
        <v>20</v>
      </c>
      <c r="L329" s="11" t="n">
        <v>8</v>
      </c>
      <c r="M329" s="11" t="n">
        <v>8</v>
      </c>
      <c r="N329" s="11" t="n">
        <v>8</v>
      </c>
      <c r="O329" s="11" t="n">
        <v>8</v>
      </c>
      <c r="P329" s="11" t="n">
        <v>8</v>
      </c>
      <c r="S329" s="11" t="n">
        <v>8</v>
      </c>
      <c r="T329" s="11" t="n">
        <v>8</v>
      </c>
      <c r="U329" s="11" t="n">
        <v>8</v>
      </c>
      <c r="V329" s="11" t="n">
        <v>8</v>
      </c>
      <c r="W329" s="11" t="n">
        <v>8</v>
      </c>
      <c r="Z329" s="11" t="n">
        <v>8</v>
      </c>
      <c r="AA329" s="11" t="n">
        <v>13</v>
      </c>
      <c r="AB329" s="11" t="n">
        <v>8</v>
      </c>
      <c r="AC329" s="11" t="n">
        <v>7</v>
      </c>
      <c r="AG329" s="11" t="n">
        <v>8</v>
      </c>
      <c r="AM329" s="9">
        <f>COUNT(H329:AL329)</f>
        <v/>
      </c>
      <c r="AT329" s="9">
        <f>SUM(H329:AL329)</f>
        <v/>
      </c>
      <c r="AV329" s="9">
        <f>SUM(J329,K329,Q329,R329,X329,Y329,AD329,AE329,AF329)</f>
        <v/>
      </c>
    </row>
    <row r="330" ht="15.5" customHeight="1" s="1">
      <c r="A330" t="n">
        <v>324</v>
      </c>
      <c r="B330" t="inlineStr">
        <is>
          <t>Ананьин Юрий Геннадьевич</t>
        </is>
      </c>
      <c r="C330" t="inlineStr">
        <is>
          <t>Обособленное подразделение Республика Карелия</t>
        </is>
      </c>
      <c r="D330" t="inlineStr">
        <is>
          <t>Ведущий инженер</t>
        </is>
      </c>
      <c r="E330" t="inlineStr">
        <is>
          <t>Контракт № 619 - ГБУ ПО Псковавтодор</t>
        </is>
      </c>
      <c r="F330" t="inlineStr">
        <is>
          <t>День</t>
        </is>
      </c>
      <c r="G330" t="inlineStr">
        <is>
          <t>К-ка</t>
        </is>
      </c>
      <c r="AH330" s="11" t="n">
        <v>8</v>
      </c>
      <c r="AI330" s="11" t="n">
        <v>8</v>
      </c>
      <c r="AJ330" s="11" t="n">
        <v>8</v>
      </c>
      <c r="AM330" s="9">
        <f>SUM(H330:AL330)/8</f>
        <v/>
      </c>
      <c r="AS330" s="9">
        <f>COUNTIF(H330:AL330,"В")+SUM(H330:AL330)/8</f>
        <v/>
      </c>
      <c r="AT330" s="9">
        <f>SUM(H330:AL330)</f>
        <v/>
      </c>
    </row>
    <row r="331">
      <c r="A331" s="9" t="n">
        <v>325</v>
      </c>
      <c r="B331" s="9" t="inlineStr">
        <is>
          <t>Ананьин Юрий Геннадьевич</t>
        </is>
      </c>
      <c r="C331" s="9" t="inlineStr">
        <is>
          <t>Обособленное подразделение Республика Карелия</t>
        </is>
      </c>
      <c r="D331" s="9" t="inlineStr">
        <is>
          <t>Ведущий инженер</t>
        </is>
      </c>
      <c r="E331" s="9" t="inlineStr">
        <is>
          <t>ИТОГО:</t>
        </is>
      </c>
      <c r="F331" s="9" t="n"/>
      <c r="G331" s="9" t="n"/>
      <c r="H331" s="9" t="n">
        <v>8</v>
      </c>
      <c r="I331" s="9" t="n">
        <v>8</v>
      </c>
      <c r="J331" s="9" t="n">
        <v>0</v>
      </c>
      <c r="K331" s="9" t="n">
        <v>0</v>
      </c>
      <c r="L331" s="9" t="n">
        <v>8</v>
      </c>
      <c r="M331" s="9" t="n">
        <v>8</v>
      </c>
      <c r="N331" s="9" t="n">
        <v>8</v>
      </c>
      <c r="O331" s="9" t="n">
        <v>8</v>
      </c>
      <c r="P331" s="9" t="n">
        <v>8</v>
      </c>
      <c r="Q331" s="9" t="n">
        <v>0</v>
      </c>
      <c r="R331" s="9" t="n">
        <v>0</v>
      </c>
      <c r="S331" s="9" t="n">
        <v>8</v>
      </c>
      <c r="T331" s="9" t="n">
        <v>8</v>
      </c>
      <c r="U331" s="9" t="n">
        <v>8</v>
      </c>
      <c r="V331" s="9" t="n">
        <v>8</v>
      </c>
      <c r="W331" s="9" t="n">
        <v>8</v>
      </c>
      <c r="X331" s="9" t="n">
        <v>0</v>
      </c>
      <c r="Y331" s="9" t="n">
        <v>0</v>
      </c>
      <c r="Z331" s="9" t="n">
        <v>8</v>
      </c>
      <c r="AA331" s="9" t="n">
        <v>8</v>
      </c>
      <c r="AB331" s="9" t="n">
        <v>8</v>
      </c>
      <c r="AC331" s="9" t="n">
        <v>7</v>
      </c>
      <c r="AD331" s="9" t="n">
        <v>0</v>
      </c>
      <c r="AE331" s="9" t="n">
        <v>0</v>
      </c>
      <c r="AF331" s="9" t="n">
        <v>0</v>
      </c>
      <c r="AG331" s="9" t="n">
        <v>8</v>
      </c>
      <c r="AH331" s="9" t="n">
        <v>8</v>
      </c>
      <c r="AI331" s="9" t="n">
        <v>8</v>
      </c>
      <c r="AJ331" s="9" t="n">
        <v>8</v>
      </c>
      <c r="AK331" s="9" t="n"/>
      <c r="AL331" s="9" t="n"/>
      <c r="AM331" s="9">
        <f>COUNT(IF(SUM(H329,H327,H328)&gt;0,1,"FALSE"),IF(SUM(I327,I329,I328)&gt;0,1,"FALSE"),IF(SUM(J328,J327,J329)&gt;0,1,"FALSE"),IF(SUM(K328,K327,K329)&gt;0,1,"FALSE"),IF(SUM(L329,L328,L327)&gt;0,1,"FALSE"),IF(SUM(M328,M329,M327)&gt;0,1,"FALSE"),IF(SUM(N328,N329,N327)&gt;0,1,"FALSE"),IF(SUM(O327,O329,O328)&gt;0,1,"FALSE"),IF(SUM(P329,P327,P328)&gt;0,1,"FALSE"),IF(SUM(Q329,Q327,Q328)&gt;0,1,"FALSE"),IF(SUM(R329,R327,R328)&gt;0,1,"FALSE"),IF(SUM(S327,S328,S329)&gt;0,1,"FALSE"),IF(SUM(T327,T328,T329)&gt;0,1,"FALSE"),IF(SUM(U328,U329,U327)&gt;0,1,"FALSE"),IF(SUM(V327,V328,V329)&gt;0,1,"FALSE"),IF(SUM(W329,W328,W327)&gt;0,1,"FALSE"),IF(SUM(X327,X328,X329)&gt;0,1,"FALSE"),IF(SUM(Y328,Y327,Y329)&gt;0,1,"FALSE"),IF(SUM(Z327,Z329,Z328)&gt;0,1,"FALSE"),IF(SUM(AA329,AA327,AA328)&gt;0,1,"FALSE"),IF(SUM(AB327,AB329,AB328)&gt;0,1,"FALSE"),IF(SUM(AC328,AC327,AC329)&gt;0,1,"FALSE"),IF(SUM(AD327,AD329,AD328)&gt;0,1,"FALSE"),IF(SUM(AE329,AE328,AE327)&gt;0,1,"FALSE"),IF(SUM(AF329,AF327,AF328)&gt;0,1,"FALSE"),IF(SUM(AG328,AG327,AG329)&gt;0,1,"FALSE"),IF(SUM(AH330)&gt;0,1,"FALSE"),IF(SUM(AI330)&gt;0,1,"FALSE"),IF(SUM(AJ330)&gt;0,1,"FALSE"))</f>
        <v/>
      </c>
      <c r="AN331" s="9" t="n"/>
      <c r="AO331" s="9">
        <f>MAX(AO327:AO330)</f>
        <v/>
      </c>
      <c r="AP331" s="9">
        <f>MAX(AP327:AP330)</f>
        <v/>
      </c>
      <c r="AQ331" s="9">
        <f>MAX(AQ327:AQ330)</f>
        <v/>
      </c>
      <c r="AR331" s="9">
        <f>MAX(AR327:AR330)</f>
        <v/>
      </c>
      <c r="AS331" s="9">
        <f>SUM(AS327:AS330)</f>
        <v/>
      </c>
      <c r="AT331" s="9">
        <f>SUM(AT327:AT330)</f>
        <v/>
      </c>
      <c r="AU331" s="9">
        <f>SUM(AU327:AU330)</f>
        <v/>
      </c>
      <c r="AV331" s="9">
        <f>SUM(AV327:AV330)</f>
        <v/>
      </c>
      <c r="AW331" s="9">
        <f>SUM(AW327:AW330)</f>
        <v/>
      </c>
    </row>
    <row r="332" ht="15.5" customHeight="1" s="1">
      <c r="A332" t="n">
        <v>326</v>
      </c>
      <c r="B332" t="inlineStr">
        <is>
          <t>Казаков Сергей Павлович</t>
        </is>
      </c>
      <c r="C332" t="inlineStr">
        <is>
          <t>Обособленное подразделение Республика Карелия</t>
        </is>
      </c>
      <c r="D332" t="inlineStr">
        <is>
          <t>Руководитель подразделения</t>
        </is>
      </c>
      <c r="E332" t="inlineStr">
        <is>
          <t>Общехозяйственный</t>
        </is>
      </c>
      <c r="F332" t="inlineStr">
        <is>
          <t>День</t>
        </is>
      </c>
      <c r="J332" t="inlineStr">
        <is>
          <t>В</t>
        </is>
      </c>
      <c r="K332" t="inlineStr">
        <is>
          <t>В</t>
        </is>
      </c>
      <c r="O332" t="n">
        <v>2.73333</v>
      </c>
      <c r="P332" t="n">
        <v>8</v>
      </c>
      <c r="Q332" t="inlineStr">
        <is>
          <t>В</t>
        </is>
      </c>
      <c r="R332" t="inlineStr">
        <is>
          <t>В</t>
        </is>
      </c>
      <c r="S332" t="n">
        <v>8</v>
      </c>
      <c r="T332" t="n">
        <v>8</v>
      </c>
      <c r="U332" t="n">
        <v>8</v>
      </c>
      <c r="V332" t="n">
        <v>8</v>
      </c>
      <c r="W332" t="n">
        <v>8</v>
      </c>
      <c r="X332" t="inlineStr">
        <is>
          <t>В</t>
        </is>
      </c>
      <c r="Y332" t="inlineStr">
        <is>
          <t>В</t>
        </is>
      </c>
      <c r="Z332" t="n">
        <v>8</v>
      </c>
      <c r="AA332" t="n">
        <v>8</v>
      </c>
      <c r="AB332" t="n">
        <v>8</v>
      </c>
      <c r="AC332" t="n">
        <v>7</v>
      </c>
      <c r="AD332" t="inlineStr">
        <is>
          <t>В</t>
        </is>
      </c>
      <c r="AE332" t="inlineStr">
        <is>
          <t>В</t>
        </is>
      </c>
      <c r="AF332" t="inlineStr">
        <is>
          <t>В</t>
        </is>
      </c>
      <c r="AG332" s="11" t="inlineStr">
        <is>
          <t>О</t>
        </is>
      </c>
      <c r="AH332" s="11" t="inlineStr">
        <is>
          <t>О</t>
        </is>
      </c>
      <c r="AI332" s="11" t="inlineStr">
        <is>
          <t>О</t>
        </is>
      </c>
      <c r="AJ332" s="11" t="inlineStr">
        <is>
          <t>О</t>
        </is>
      </c>
      <c r="AM332" s="9">
        <f>COUNT(H332:AL332)</f>
        <v/>
      </c>
      <c r="AO332" s="9">
        <f>COUNTIF(H332:AL332,"О")</f>
        <v/>
      </c>
      <c r="AP332" s="9">
        <f>COUNTIF(H332:AL332,"От")</f>
        <v/>
      </c>
      <c r="AQ332" s="9">
        <f>COUNTIF(H332:AL332,"Б")</f>
        <v/>
      </c>
      <c r="AR332" s="9">
        <f>COUNTIF(H332:AL332,"Н")</f>
        <v/>
      </c>
      <c r="AT332" s="9">
        <f>SUM(H332:AL332)</f>
        <v/>
      </c>
      <c r="AV332" s="9">
        <f>SUM(J332,K332,Q332,R332,X332,Y332,AD332,AE332,AF332)</f>
        <v/>
      </c>
    </row>
    <row r="333" ht="15.5" customHeight="1" s="1">
      <c r="A333" t="n">
        <v>327</v>
      </c>
      <c r="B333" t="inlineStr">
        <is>
          <t>Казаков Сергей Павлович</t>
        </is>
      </c>
      <c r="C333" t="inlineStr">
        <is>
          <t>Обособленное подразделение Республика Карелия</t>
        </is>
      </c>
      <c r="D333" t="inlineStr">
        <is>
          <t>Руководитель подразделения</t>
        </is>
      </c>
      <c r="E333" t="inlineStr">
        <is>
          <t>Контракт № 619 - ГБУ ПО Псковавтодор</t>
        </is>
      </c>
      <c r="F333" t="inlineStr">
        <is>
          <t>День</t>
        </is>
      </c>
      <c r="H333" s="11" t="n">
        <v>0.3859</v>
      </c>
      <c r="I333" s="11" t="n">
        <v>0.72727</v>
      </c>
      <c r="K333" t="n">
        <v>0.81667</v>
      </c>
      <c r="L333" s="11" t="n">
        <v>0.41558</v>
      </c>
      <c r="AM333" s="9">
        <f>COUNT(H333:AL333)</f>
        <v/>
      </c>
      <c r="AT333" s="9">
        <f>SUM(H333:AL333)</f>
        <v/>
      </c>
      <c r="AV333" s="9">
        <f>SUM(J333,K333,Q333,R333,X333,Y333,AD333,AE333,AF333)</f>
        <v/>
      </c>
    </row>
    <row r="334" ht="15.5" customHeight="1" s="1">
      <c r="A334" t="n">
        <v>328</v>
      </c>
      <c r="B334" t="inlineStr">
        <is>
          <t>Казаков Сергей Павлович</t>
        </is>
      </c>
      <c r="C334" t="inlineStr">
        <is>
          <t>Обособленное подразделение Республика Карелия</t>
        </is>
      </c>
      <c r="D334" t="inlineStr">
        <is>
          <t>Руководитель подразделения</t>
        </is>
      </c>
      <c r="E334" t="inlineStr">
        <is>
          <t>Контракт № 617 - КУ РК Управтодор РК</t>
        </is>
      </c>
      <c r="F334" t="inlineStr">
        <is>
          <t>День</t>
        </is>
      </c>
      <c r="H334" s="11" t="n">
        <v>7.6141</v>
      </c>
      <c r="I334" s="11" t="n">
        <v>7.27273</v>
      </c>
      <c r="K334" t="n">
        <v>18.16667</v>
      </c>
      <c r="L334" s="11" t="n">
        <v>7.58442</v>
      </c>
      <c r="M334" s="11" t="n">
        <v>8</v>
      </c>
      <c r="N334" s="11" t="n">
        <v>8</v>
      </c>
      <c r="O334" s="11" t="n">
        <v>5.26667</v>
      </c>
      <c r="AM334" s="9">
        <f>COUNT(H334:AL334)</f>
        <v/>
      </c>
      <c r="AT334" s="9">
        <f>SUM(H334:AL334)</f>
        <v/>
      </c>
      <c r="AV334" s="9">
        <f>SUM(J334,K334,Q334,R334,X334,Y334,AD334,AE334,AF334)</f>
        <v/>
      </c>
    </row>
    <row r="335">
      <c r="A335" s="9" t="n">
        <v>329</v>
      </c>
      <c r="B335" s="9" t="inlineStr">
        <is>
          <t>Казаков Сергей Павлович</t>
        </is>
      </c>
      <c r="C335" s="9" t="inlineStr">
        <is>
          <t>Обособленное подразделение Республика Карелия</t>
        </is>
      </c>
      <c r="D335" s="9" t="inlineStr">
        <is>
          <t>Руководитель подразделения</t>
        </is>
      </c>
      <c r="E335" s="9" t="inlineStr">
        <is>
          <t>ИТОГО:</t>
        </is>
      </c>
      <c r="F335" s="9" t="n"/>
      <c r="G335" s="9" t="n"/>
      <c r="H335" s="9" t="n">
        <v>8</v>
      </c>
      <c r="I335" s="9" t="n">
        <v>8</v>
      </c>
      <c r="J335" s="9" t="n">
        <v>0</v>
      </c>
      <c r="K335" s="9" t="n">
        <v>0</v>
      </c>
      <c r="L335" s="9" t="n">
        <v>8</v>
      </c>
      <c r="M335" s="9" t="n">
        <v>8</v>
      </c>
      <c r="N335" s="9" t="n">
        <v>8</v>
      </c>
      <c r="O335" s="9" t="n">
        <v>8</v>
      </c>
      <c r="P335" s="9" t="n">
        <v>8</v>
      </c>
      <c r="Q335" s="9" t="n">
        <v>0</v>
      </c>
      <c r="R335" s="9" t="n">
        <v>0</v>
      </c>
      <c r="S335" s="9" t="n">
        <v>8</v>
      </c>
      <c r="T335" s="9" t="n">
        <v>8</v>
      </c>
      <c r="U335" s="9" t="n">
        <v>8</v>
      </c>
      <c r="V335" s="9" t="n">
        <v>8</v>
      </c>
      <c r="W335" s="9" t="n">
        <v>8</v>
      </c>
      <c r="X335" s="9" t="n">
        <v>0</v>
      </c>
      <c r="Y335" s="9" t="n">
        <v>0</v>
      </c>
      <c r="Z335" s="9" t="n">
        <v>8</v>
      </c>
      <c r="AA335" s="9" t="n">
        <v>8</v>
      </c>
      <c r="AB335" s="9" t="n">
        <v>8</v>
      </c>
      <c r="AC335" s="9" t="n">
        <v>7</v>
      </c>
      <c r="AD335" s="9" t="n">
        <v>0</v>
      </c>
      <c r="AE335" s="9" t="n">
        <v>0</v>
      </c>
      <c r="AF335" s="9" t="n">
        <v>0</v>
      </c>
      <c r="AG335" s="9" t="n">
        <v>0</v>
      </c>
      <c r="AH335" s="9" t="n">
        <v>0</v>
      </c>
      <c r="AI335" s="9" t="n">
        <v>0</v>
      </c>
      <c r="AJ335" s="9" t="n">
        <v>0</v>
      </c>
      <c r="AK335" s="9" t="n"/>
      <c r="AL335" s="9" t="n"/>
      <c r="AM335" s="9">
        <f>COUNT(IF(SUM(H333,H334,H332)&gt;0,1,"FALSE"),IF(SUM(I334,I332,I333)&gt;0,1,"FALSE"),IF(SUM(J332,J333,J334)&gt;0,1,"FALSE"),IF(SUM(K333,K334,K332)&gt;0,1,"FALSE"),IF(SUM(L333,L334,L332)&gt;0,1,"FALSE"),IF(SUM(M334,M333,M332)&gt;0,1,"FALSE"),IF(SUM(N333,N334,N332)&gt;0,1,"FALSE"),IF(SUM(O333,O334,O332)&gt;0,1,"FALSE"),IF(SUM(P334,P332,P333)&gt;0,1,"FALSE"),IF(SUM(Q332,Q333,Q334)&gt;0,1,"FALSE"),IF(SUM(R334,R333,R332)&gt;0,1,"FALSE"),IF(SUM(S332,S333,S334)&gt;0,1,"FALSE"),IF(SUM(T334,T332,T333)&gt;0,1,"FALSE"),IF(SUM(U333,U334,U332)&gt;0,1,"FALSE"),IF(SUM(V333,V334,V332)&gt;0,1,"FALSE"),IF(SUM(W332,W333,W334)&gt;0,1,"FALSE"),IF(SUM(X332,X334,X333)&gt;0,1,"FALSE"),IF(SUM(Y332,Y334,Y333)&gt;0,1,"FALSE"),IF(SUM(Z333,Z332,Z334)&gt;0,1,"FALSE"),IF(SUM(AA333,AA334,AA332)&gt;0,1,"FALSE"),IF(SUM(AB334,AB332,AB333)&gt;0,1,"FALSE"),IF(SUM(AC332,AC334,AC333)&gt;0,1,"FALSE"),IF(SUM(AD334,AD332,AD333)&gt;0,1,"FALSE"),IF(SUM(AE334,AE333,AE332)&gt;0,1,"FALSE"),IF(SUM(AF332,AF333,AF334)&gt;0,1,"FALSE"),IF(SUM(AG332)&gt;0,1,"FALSE"),IF(SUM(AH332)&gt;0,1,"FALSE"),IF(SUM(AI332)&gt;0,1,"FALSE"),IF(SUM(AJ332)&gt;0,1,"FALSE"))</f>
        <v/>
      </c>
      <c r="AN335" s="9" t="n"/>
      <c r="AO335" s="9">
        <f>MAX(AO332:AO334)</f>
        <v/>
      </c>
      <c r="AP335" s="9">
        <f>MAX(AP332:AP334)</f>
        <v/>
      </c>
      <c r="AQ335" s="9">
        <f>MAX(AQ332:AQ334)</f>
        <v/>
      </c>
      <c r="AR335" s="9">
        <f>MAX(AR332:AR334)</f>
        <v/>
      </c>
      <c r="AS335" s="9">
        <f>SUM(AS332:AS334)</f>
        <v/>
      </c>
      <c r="AT335" s="9">
        <f>SUM(AT332:AT334)</f>
        <v/>
      </c>
      <c r="AU335" s="9">
        <f>SUM(AU332:AU334)</f>
        <v/>
      </c>
      <c r="AV335" s="9">
        <f>SUM(AV332:AV334)</f>
        <v/>
      </c>
      <c r="AW335" s="9">
        <f>SUM(AW332:AW334)</f>
        <v/>
      </c>
    </row>
    <row r="336">
      <c r="A336" t="n">
        <v>330</v>
      </c>
      <c r="B336" t="inlineStr">
        <is>
          <t>Шаньгин Виталий Владимирович</t>
        </is>
      </c>
      <c r="C336" t="inlineStr">
        <is>
          <t>Обособленное подразделение Республика Карелия</t>
        </is>
      </c>
      <c r="D336" t="inlineStr">
        <is>
          <t>Инженер</t>
        </is>
      </c>
      <c r="E336" t="inlineStr">
        <is>
          <t>Общехозяйственный</t>
        </is>
      </c>
      <c r="F336" t="inlineStr">
        <is>
          <t>День</t>
        </is>
      </c>
      <c r="J336" t="inlineStr">
        <is>
          <t>В</t>
        </is>
      </c>
      <c r="K336" t="inlineStr">
        <is>
          <t>В</t>
        </is>
      </c>
      <c r="L336" t="n">
        <v>7.98333</v>
      </c>
      <c r="M336" t="n">
        <v>8</v>
      </c>
      <c r="N336" t="n">
        <v>8</v>
      </c>
      <c r="O336" t="n">
        <v>8</v>
      </c>
      <c r="P336" t="n">
        <v>8</v>
      </c>
      <c r="Q336" t="inlineStr">
        <is>
          <t>В</t>
        </is>
      </c>
      <c r="R336" t="inlineStr">
        <is>
          <t>В</t>
        </is>
      </c>
      <c r="S336" t="n">
        <v>5.76667</v>
      </c>
      <c r="U336" t="n">
        <v>3.26667</v>
      </c>
      <c r="V336" t="n">
        <v>8</v>
      </c>
      <c r="W336" t="n">
        <v>8</v>
      </c>
      <c r="X336" t="inlineStr">
        <is>
          <t>В</t>
        </is>
      </c>
      <c r="Y336" t="inlineStr">
        <is>
          <t>В</t>
        </is>
      </c>
      <c r="Z336" t="n">
        <v>6.66667</v>
      </c>
      <c r="AA336" t="n">
        <v>7.96667</v>
      </c>
      <c r="AB336" t="n">
        <v>8</v>
      </c>
      <c r="AC336" t="n">
        <v>7</v>
      </c>
      <c r="AD336" t="inlineStr">
        <is>
          <t>В</t>
        </is>
      </c>
      <c r="AE336" t="inlineStr">
        <is>
          <t>В</t>
        </is>
      </c>
      <c r="AF336" t="inlineStr">
        <is>
          <t>В</t>
        </is>
      </c>
      <c r="AG336" t="n">
        <v>8</v>
      </c>
      <c r="AM336" s="9">
        <f>COUNT(H336:AL336)</f>
        <v/>
      </c>
      <c r="AO336" s="9">
        <f>COUNTIF(H336:AL336,"О")</f>
        <v/>
      </c>
      <c r="AP336" s="9">
        <f>COUNTIF(H336:AL336,"От")</f>
        <v/>
      </c>
      <c r="AQ336" s="9">
        <f>COUNTIF(H336:AL336,"Б")</f>
        <v/>
      </c>
      <c r="AR336" s="9">
        <f>COUNTIF(H336:AL336,"Н")</f>
        <v/>
      </c>
      <c r="AT336" s="9">
        <f>SUM(H336:AL336)</f>
        <v/>
      </c>
      <c r="AV336" s="9">
        <f>SUM(J336,K336,Q336,R336,X336,Y336,AD336,AE336,AF336)</f>
        <v/>
      </c>
    </row>
    <row r="337">
      <c r="A337" t="n">
        <v>331</v>
      </c>
      <c r="B337" t="inlineStr">
        <is>
          <t>Шаньгин Виталий Владимирович</t>
        </is>
      </c>
      <c r="C337" t="inlineStr">
        <is>
          <t>Обособленное подразделение Республика Карелия</t>
        </is>
      </c>
      <c r="D337" t="inlineStr">
        <is>
          <t>Инженер</t>
        </is>
      </c>
      <c r="E337" t="inlineStr">
        <is>
          <t>Контракт № 619 - ГБУ ПО Псковавтодор</t>
        </is>
      </c>
      <c r="F337" t="inlineStr">
        <is>
          <t>День</t>
        </is>
      </c>
      <c r="AM337" s="9">
        <f>COUNT(H337:AL337)</f>
        <v/>
      </c>
      <c r="AT337" s="9">
        <f>SUM(H337:AL337)</f>
        <v/>
      </c>
      <c r="AV337" s="9">
        <f>SUM(J337,K337,Q337,R337,X337,Y337,AD337,AE337,AF337)</f>
        <v/>
      </c>
    </row>
    <row r="338" ht="15.5" customHeight="1" s="1">
      <c r="A338" t="n">
        <v>332</v>
      </c>
      <c r="B338" t="inlineStr">
        <is>
          <t>Шаньгин Виталий Владимирович</t>
        </is>
      </c>
      <c r="C338" t="inlineStr">
        <is>
          <t>Обособленное подразделение Республика Карелия</t>
        </is>
      </c>
      <c r="D338" t="inlineStr">
        <is>
          <t>Инженер</t>
        </is>
      </c>
      <c r="E338" t="inlineStr">
        <is>
          <t>Контракт № 617 - КУ РК Управтодор РК</t>
        </is>
      </c>
      <c r="F338" t="inlineStr">
        <is>
          <t>День</t>
        </is>
      </c>
      <c r="H338" s="11" t="n">
        <v>8</v>
      </c>
      <c r="I338" s="11" t="n">
        <v>8</v>
      </c>
      <c r="K338" t="n">
        <v>25.25</v>
      </c>
      <c r="L338" s="11" t="n">
        <v>0.01667</v>
      </c>
      <c r="S338" s="11" t="n">
        <v>2.23333</v>
      </c>
      <c r="T338" s="11" t="n">
        <v>8</v>
      </c>
      <c r="U338" s="11" t="n">
        <v>4.73333</v>
      </c>
      <c r="Z338" s="11" t="n">
        <v>1.33333</v>
      </c>
      <c r="AA338" s="11" t="n">
        <v>4.03333</v>
      </c>
      <c r="AM338" s="9">
        <f>COUNT(H338:AL338)</f>
        <v/>
      </c>
      <c r="AT338" s="9">
        <f>SUM(H338:AL338)</f>
        <v/>
      </c>
      <c r="AV338" s="9">
        <f>SUM(J338,K338,Q338,R338,X338,Y338,AD338,AE338,AF338)</f>
        <v/>
      </c>
    </row>
    <row r="339" ht="15.5" customHeight="1" s="1">
      <c r="A339" t="n">
        <v>333</v>
      </c>
      <c r="B339" t="inlineStr">
        <is>
          <t>Шаньгин Виталий Владимирович</t>
        </is>
      </c>
      <c r="C339" t="inlineStr">
        <is>
          <t>Обособленное подразделение Республика Карелия</t>
        </is>
      </c>
      <c r="D339" t="inlineStr">
        <is>
          <t>Инженер</t>
        </is>
      </c>
      <c r="E339" t="inlineStr">
        <is>
          <t>Контракт № 619 - ГБУ ПО Псковавтодор</t>
        </is>
      </c>
      <c r="F339" t="inlineStr">
        <is>
          <t>День</t>
        </is>
      </c>
      <c r="G339" t="inlineStr">
        <is>
          <t>К-ка</t>
        </is>
      </c>
      <c r="AH339" s="11" t="n">
        <v>8</v>
      </c>
      <c r="AI339" s="11" t="n">
        <v>8</v>
      </c>
      <c r="AJ339" s="11" t="n">
        <v>8</v>
      </c>
      <c r="AM339" s="9">
        <f>SUM(H339:AL339)/8</f>
        <v/>
      </c>
      <c r="AS339" s="9">
        <f>COUNTIF(H339:AL339,"В")+SUM(H339:AL339)/8</f>
        <v/>
      </c>
      <c r="AT339" s="9">
        <f>SUM(H339:AL339)</f>
        <v/>
      </c>
    </row>
    <row r="340">
      <c r="A340" s="9" t="n">
        <v>334</v>
      </c>
      <c r="B340" s="9" t="inlineStr">
        <is>
          <t>Шаньгин Виталий Владимирович</t>
        </is>
      </c>
      <c r="C340" s="9" t="inlineStr">
        <is>
          <t>Обособленное подразделение Республика Карелия</t>
        </is>
      </c>
      <c r="D340" s="9" t="inlineStr">
        <is>
          <t>Инженер</t>
        </is>
      </c>
      <c r="E340" s="9" t="inlineStr">
        <is>
          <t>ИТОГО:</t>
        </is>
      </c>
      <c r="F340" s="9" t="n"/>
      <c r="G340" s="9" t="n"/>
      <c r="H340" s="9" t="n">
        <v>8</v>
      </c>
      <c r="I340" s="9" t="n">
        <v>8</v>
      </c>
      <c r="J340" s="9" t="n">
        <v>0</v>
      </c>
      <c r="K340" s="9" t="n">
        <v>0</v>
      </c>
      <c r="L340" s="9" t="n">
        <v>8</v>
      </c>
      <c r="M340" s="9" t="n">
        <v>8</v>
      </c>
      <c r="N340" s="9" t="n">
        <v>8</v>
      </c>
      <c r="O340" s="9" t="n">
        <v>8</v>
      </c>
      <c r="P340" s="9" t="n">
        <v>8</v>
      </c>
      <c r="Q340" s="9" t="n">
        <v>0</v>
      </c>
      <c r="R340" s="9" t="n">
        <v>0</v>
      </c>
      <c r="S340" s="9" t="n">
        <v>8</v>
      </c>
      <c r="T340" s="9" t="n">
        <v>8</v>
      </c>
      <c r="U340" s="9" t="n">
        <v>8</v>
      </c>
      <c r="V340" s="9" t="n">
        <v>8</v>
      </c>
      <c r="W340" s="9" t="n">
        <v>8</v>
      </c>
      <c r="X340" s="9" t="n">
        <v>0</v>
      </c>
      <c r="Y340" s="9" t="n">
        <v>0</v>
      </c>
      <c r="Z340" s="9" t="n">
        <v>8</v>
      </c>
      <c r="AA340" s="9" t="n">
        <v>8</v>
      </c>
      <c r="AB340" s="9" t="n">
        <v>8</v>
      </c>
      <c r="AC340" s="9" t="n">
        <v>7</v>
      </c>
      <c r="AD340" s="9" t="n">
        <v>0</v>
      </c>
      <c r="AE340" s="9" t="n">
        <v>0</v>
      </c>
      <c r="AF340" s="9" t="n">
        <v>0</v>
      </c>
      <c r="AG340" s="9" t="n">
        <v>8</v>
      </c>
      <c r="AH340" s="9" t="n">
        <v>8</v>
      </c>
      <c r="AI340" s="9" t="n">
        <v>8</v>
      </c>
      <c r="AJ340" s="9" t="n">
        <v>8</v>
      </c>
      <c r="AK340" s="9" t="n"/>
      <c r="AL340" s="9" t="n"/>
      <c r="AM340" s="9">
        <f>COUNT(IF(SUM(H337,H336,H338)&gt;0,1,"FALSE"),IF(SUM(I337,I336,I338)&gt;0,1,"FALSE"),IF(SUM(J336,J338,J337)&gt;0,1,"FALSE"),IF(SUM(K337,K338,K336)&gt;0,1,"FALSE"),IF(SUM(L338,L337,L336)&gt;0,1,"FALSE"),IF(SUM(M338,M337,M336)&gt;0,1,"FALSE"),IF(SUM(N338,N337,N336)&gt;0,1,"FALSE"),IF(SUM(O336,O337,O338)&gt;0,1,"FALSE"),IF(SUM(P338,P337,P336)&gt;0,1,"FALSE"),IF(SUM(Q337,Q336,Q338)&gt;0,1,"FALSE"),IF(SUM(R338,R336,R337)&gt;0,1,"FALSE"),IF(SUM(S337,S336,S338)&gt;0,1,"FALSE"),IF(SUM(T338,T336,T337)&gt;0,1,"FALSE"),IF(SUM(U336,U337,U338)&gt;0,1,"FALSE"),IF(SUM(V337,V336,V338)&gt;0,1,"FALSE"),IF(SUM(W337,W336,W338)&gt;0,1,"FALSE"),IF(SUM(X337,X336,X338)&gt;0,1,"FALSE"),IF(SUM(Y336,Y337,Y338)&gt;0,1,"FALSE"),IF(SUM(Z338,Z336,Z337)&gt;0,1,"FALSE"),IF(SUM(AA336,AA337,AA338)&gt;0,1,"FALSE"),IF(SUM(AB338,AB337,AB336)&gt;0,1,"FALSE"),IF(SUM(AC337,AC336,AC338)&gt;0,1,"FALSE"),IF(SUM(AD338,AD336,AD337)&gt;0,1,"FALSE"),IF(SUM(AE336,AE338,AE337)&gt;0,1,"FALSE"),IF(SUM(AF336,AF338,AF337)&gt;0,1,"FALSE"),IF(SUM(AG338,AG337,AG336)&gt;0,1,"FALSE"),IF(SUM(AH339)&gt;0,1,"FALSE"),IF(SUM(AI339)&gt;0,1,"FALSE"),IF(SUM(AJ339)&gt;0,1,"FALSE"))</f>
        <v/>
      </c>
      <c r="AN340" s="9" t="n"/>
      <c r="AO340" s="9">
        <f>MAX(AO336:AO339)</f>
        <v/>
      </c>
      <c r="AP340" s="9">
        <f>MAX(AP336:AP339)</f>
        <v/>
      </c>
      <c r="AQ340" s="9">
        <f>MAX(AQ336:AQ339)</f>
        <v/>
      </c>
      <c r="AR340" s="9">
        <f>MAX(AR336:AR339)</f>
        <v/>
      </c>
      <c r="AS340" s="9">
        <f>SUM(AS336:AS339)</f>
        <v/>
      </c>
      <c r="AT340" s="9">
        <f>SUM(AT336:AT339)</f>
        <v/>
      </c>
      <c r="AU340" s="9">
        <f>SUM(AU336:AU339)</f>
        <v/>
      </c>
      <c r="AV340" s="9">
        <f>SUM(AV336:AV339)</f>
        <v/>
      </c>
      <c r="AW340" s="9">
        <f>SUM(AW336:AW339)</f>
        <v/>
      </c>
    </row>
    <row r="341">
      <c r="A341" t="n">
        <v>335</v>
      </c>
      <c r="B341" t="inlineStr">
        <is>
          <t>Васюкова Наталья Александровна</t>
        </is>
      </c>
      <c r="C341" t="inlineStr">
        <is>
          <t>Общий отдел</t>
        </is>
      </c>
      <c r="D341" t="inlineStr">
        <is>
          <t>Руководитель отдела по персоналу</t>
        </is>
      </c>
      <c r="E341" t="inlineStr">
        <is>
          <t>Офис</t>
        </is>
      </c>
      <c r="F341" t="inlineStr">
        <is>
          <t>День</t>
        </is>
      </c>
      <c r="H341" t="n">
        <v>8</v>
      </c>
      <c r="I341" t="n">
        <v>8</v>
      </c>
      <c r="J341" t="inlineStr">
        <is>
          <t>В</t>
        </is>
      </c>
      <c r="K341" t="inlineStr">
        <is>
          <t>В</t>
        </is>
      </c>
      <c r="L341" t="n">
        <v>8</v>
      </c>
      <c r="M341" t="n">
        <v>8</v>
      </c>
      <c r="N341" t="n">
        <v>8</v>
      </c>
      <c r="O341" t="n">
        <v>8</v>
      </c>
      <c r="P341" t="n">
        <v>8</v>
      </c>
      <c r="Q341" t="inlineStr">
        <is>
          <t>В</t>
        </is>
      </c>
      <c r="R341" t="inlineStr">
        <is>
          <t>В</t>
        </is>
      </c>
      <c r="V341" t="n">
        <v>8</v>
      </c>
      <c r="W341" t="n">
        <v>8</v>
      </c>
      <c r="X341" t="inlineStr">
        <is>
          <t>В</t>
        </is>
      </c>
      <c r="Y341" t="inlineStr">
        <is>
          <t>В</t>
        </is>
      </c>
      <c r="Z341" t="n">
        <v>8</v>
      </c>
      <c r="AA341" t="n">
        <v>8</v>
      </c>
      <c r="AB341" t="n">
        <v>8</v>
      </c>
      <c r="AC341" t="n">
        <v>7</v>
      </c>
      <c r="AD341" t="inlineStr">
        <is>
          <t>В</t>
        </is>
      </c>
      <c r="AE341" t="inlineStr">
        <is>
          <t>В</t>
        </is>
      </c>
      <c r="AF341" t="inlineStr">
        <is>
          <t>В</t>
        </is>
      </c>
      <c r="AG341" t="n">
        <v>8</v>
      </c>
      <c r="AH341" t="n">
        <v>8</v>
      </c>
      <c r="AI341" t="n">
        <v>8</v>
      </c>
      <c r="AJ341" t="n">
        <v>8</v>
      </c>
      <c r="AM341" s="9">
        <f>COUNT(H341:AL341)</f>
        <v/>
      </c>
      <c r="AO341" s="9">
        <f>COUNTIF(H341:AL341,"О")</f>
        <v/>
      </c>
      <c r="AP341" s="9">
        <f>COUNTIF(H341:AL341,"От")</f>
        <v/>
      </c>
      <c r="AQ341" s="9">
        <f>COUNTIF(H341:AL341,"Б")</f>
        <v/>
      </c>
      <c r="AR341" s="9">
        <f>COUNTIF(H341:AL341,"Н")</f>
        <v/>
      </c>
      <c r="AT341" s="9">
        <f>SUM(H341:AL341)</f>
        <v/>
      </c>
      <c r="AV341" s="9">
        <f>SUM(J341,K341,Q341,R341,X341,Y341,AD341,AE341,AF341)</f>
        <v/>
      </c>
    </row>
    <row r="342" ht="15.5" customHeight="1" s="1">
      <c r="A342" t="n">
        <v>336</v>
      </c>
      <c r="B342" t="inlineStr">
        <is>
          <t>Васюкова Наталья Александровна</t>
        </is>
      </c>
      <c r="C342" t="inlineStr">
        <is>
          <t>Общий отдел</t>
        </is>
      </c>
      <c r="D342" t="inlineStr">
        <is>
          <t>Руководитель отдела по персоналу</t>
        </is>
      </c>
      <c r="E342" t="inlineStr">
        <is>
          <t>Офис</t>
        </is>
      </c>
      <c r="F342" t="inlineStr">
        <is>
          <t>День</t>
        </is>
      </c>
      <c r="G342" t="inlineStr">
        <is>
          <t>К-ка</t>
        </is>
      </c>
      <c r="S342" s="11" t="n">
        <v>8</v>
      </c>
      <c r="T342" s="11" t="n">
        <v>8</v>
      </c>
      <c r="U342" s="11" t="n">
        <v>8</v>
      </c>
      <c r="AM342" s="9">
        <f>SUM(H342:AL342)/8</f>
        <v/>
      </c>
      <c r="AS342" s="9">
        <f>COUNTIF(H342:AL342,"В")+SUM(H342:AL342)/8</f>
        <v/>
      </c>
      <c r="AT342" s="9">
        <f>SUM(H342:AL342)</f>
        <v/>
      </c>
    </row>
    <row r="343">
      <c r="A343" s="9" t="n">
        <v>337</v>
      </c>
      <c r="B343" s="9" t="inlineStr">
        <is>
          <t>Васюкова Наталья Александровна</t>
        </is>
      </c>
      <c r="C343" s="9" t="inlineStr">
        <is>
          <t>Общий отдел</t>
        </is>
      </c>
      <c r="D343" s="9" t="inlineStr">
        <is>
          <t>Руководитель отдела по персоналу</t>
        </is>
      </c>
      <c r="E343" s="9" t="inlineStr">
        <is>
          <t>ИТОГО:</t>
        </is>
      </c>
      <c r="F343" s="9" t="n"/>
      <c r="G343" s="9" t="n"/>
      <c r="H343" s="9" t="n">
        <v>8</v>
      </c>
      <c r="I343" s="9" t="n">
        <v>8</v>
      </c>
      <c r="J343" s="9" t="n">
        <v>0</v>
      </c>
      <c r="K343" s="9" t="n">
        <v>0</v>
      </c>
      <c r="L343" s="9" t="n">
        <v>8</v>
      </c>
      <c r="M343" s="9" t="n">
        <v>8</v>
      </c>
      <c r="N343" s="9" t="n">
        <v>8</v>
      </c>
      <c r="O343" s="9" t="n">
        <v>8</v>
      </c>
      <c r="P343" s="9" t="n">
        <v>8</v>
      </c>
      <c r="Q343" s="9" t="n">
        <v>0</v>
      </c>
      <c r="R343" s="9" t="n">
        <v>0</v>
      </c>
      <c r="S343" s="9" t="n">
        <v>8</v>
      </c>
      <c r="T343" s="9" t="n">
        <v>8</v>
      </c>
      <c r="U343" s="9" t="n">
        <v>8</v>
      </c>
      <c r="V343" s="9" t="n">
        <v>8</v>
      </c>
      <c r="W343" s="9" t="n">
        <v>8</v>
      </c>
      <c r="X343" s="9" t="n">
        <v>0</v>
      </c>
      <c r="Y343" s="9" t="n">
        <v>0</v>
      </c>
      <c r="Z343" s="9" t="n">
        <v>8</v>
      </c>
      <c r="AA343" s="9" t="n">
        <v>8</v>
      </c>
      <c r="AB343" s="9" t="n">
        <v>8</v>
      </c>
      <c r="AC343" s="9" t="n">
        <v>7</v>
      </c>
      <c r="AD343" s="9" t="n">
        <v>0</v>
      </c>
      <c r="AE343" s="9" t="n">
        <v>0</v>
      </c>
      <c r="AF343" s="9" t="n">
        <v>0</v>
      </c>
      <c r="AG343" s="9" t="n">
        <v>8</v>
      </c>
      <c r="AH343" s="9" t="n">
        <v>8</v>
      </c>
      <c r="AI343" s="9" t="n">
        <v>8</v>
      </c>
      <c r="AJ343" s="9" t="n">
        <v>8</v>
      </c>
      <c r="AK343" s="9" t="n"/>
      <c r="AL343" s="9" t="n"/>
      <c r="AM343" s="9">
        <f>COUNT(IF(SUM(H341)&gt;0,1,"FALSE"),IF(SUM(I341)&gt;0,1,"FALSE"),IF(SUM(J341)&gt;0,1,"FALSE"),IF(SUM(K341)&gt;0,1,"FALSE"),IF(SUM(L341)&gt;0,1,"FALSE"),IF(SUM(M341)&gt;0,1,"FALSE"),IF(SUM(N341)&gt;0,1,"FALSE"),IF(SUM(O341)&gt;0,1,"FALSE"),IF(SUM(P341)&gt;0,1,"FALSE"),IF(SUM(Q341)&gt;0,1,"FALSE"),IF(SUM(R341)&gt;0,1,"FALSE"),IF(SUM(V341)&gt;0,1,"FALSE"),IF(SUM(W341)&gt;0,1,"FALSE"),IF(SUM(X341)&gt;0,1,"FALSE"),IF(SUM(Y341)&gt;0,1,"FALSE"),IF(SUM(Z341)&gt;0,1,"FALSE"),IF(SUM(AA341)&gt;0,1,"FALSE"),IF(SUM(AB341)&gt;0,1,"FALSE"),IF(SUM(AC341)&gt;0,1,"FALSE"),IF(SUM(AD341)&gt;0,1,"FALSE"),IF(SUM(AE341)&gt;0,1,"FALSE"),IF(SUM(AF341)&gt;0,1,"FALSE"),IF(SUM(AG341)&gt;0,1,"FALSE"),IF(SUM(AH341)&gt;0,1,"FALSE"),IF(SUM(AI341)&gt;0,1,"FALSE"),IF(SUM(AJ341)&gt;0,1,"FALSE"),IF(SUM(S342)&gt;0,1,"FALSE"),IF(SUM(T342)&gt;0,1,"FALSE"),IF(SUM(U342)&gt;0,1,"FALSE"))</f>
        <v/>
      </c>
      <c r="AN343" s="9" t="n"/>
      <c r="AO343" s="9">
        <f>MAX(AO341:AO342)</f>
        <v/>
      </c>
      <c r="AP343" s="9">
        <f>MAX(AP341:AP342)</f>
        <v/>
      </c>
      <c r="AQ343" s="9">
        <f>MAX(AQ341:AQ342)</f>
        <v/>
      </c>
      <c r="AR343" s="9">
        <f>MAX(AR341:AR342)</f>
        <v/>
      </c>
      <c r="AS343" s="9">
        <f>SUM(AS341:AS342)</f>
        <v/>
      </c>
      <c r="AT343" s="9">
        <f>SUM(AT341:AT342)</f>
        <v/>
      </c>
      <c r="AU343" s="9">
        <f>SUM(AU341:AU342)</f>
        <v/>
      </c>
      <c r="AV343" s="9">
        <f>SUM(AV341:AV342)</f>
        <v/>
      </c>
      <c r="AW343" s="9">
        <f>SUM(AW341:AW342)</f>
        <v/>
      </c>
    </row>
    <row r="344" ht="15.5" customHeight="1" s="1">
      <c r="A344" t="n">
        <v>338</v>
      </c>
      <c r="B344" t="inlineStr">
        <is>
          <t>Кочергина Полина Сергеевна</t>
        </is>
      </c>
      <c r="C344" t="inlineStr">
        <is>
          <t>Общий отдел</t>
        </is>
      </c>
      <c r="D344" t="inlineStr">
        <is>
          <t>Помощник руководителя</t>
        </is>
      </c>
      <c r="E344" t="inlineStr">
        <is>
          <t>Офис</t>
        </is>
      </c>
      <c r="F344" t="inlineStr">
        <is>
          <t>День</t>
        </is>
      </c>
      <c r="H344" s="11" t="inlineStr">
        <is>
          <t>О</t>
        </is>
      </c>
      <c r="I344" s="11" t="inlineStr">
        <is>
          <t>О</t>
        </is>
      </c>
      <c r="J344" t="inlineStr">
        <is>
          <t>В</t>
        </is>
      </c>
      <c r="K344" t="inlineStr">
        <is>
          <t>В</t>
        </is>
      </c>
      <c r="L344" t="n">
        <v>8</v>
      </c>
      <c r="M344" t="n">
        <v>8</v>
      </c>
      <c r="N344" t="n">
        <v>8</v>
      </c>
      <c r="O344" t="n">
        <v>8</v>
      </c>
      <c r="P344" t="n">
        <v>8</v>
      </c>
      <c r="Q344" t="inlineStr">
        <is>
          <t>В</t>
        </is>
      </c>
      <c r="R344" t="inlineStr">
        <is>
          <t>В</t>
        </is>
      </c>
      <c r="S344" t="n">
        <v>8</v>
      </c>
      <c r="T344" t="n">
        <v>8</v>
      </c>
      <c r="U344" t="n">
        <v>8</v>
      </c>
      <c r="V344" t="n">
        <v>8</v>
      </c>
      <c r="W344" t="n">
        <v>8</v>
      </c>
      <c r="X344" t="inlineStr">
        <is>
          <t>В</t>
        </is>
      </c>
      <c r="Y344" t="inlineStr">
        <is>
          <t>В</t>
        </is>
      </c>
      <c r="Z344" t="n">
        <v>8</v>
      </c>
      <c r="AA344" t="n">
        <v>8</v>
      </c>
      <c r="AB344" t="n">
        <v>8</v>
      </c>
      <c r="AC344" t="n">
        <v>7</v>
      </c>
      <c r="AD344" t="inlineStr">
        <is>
          <t>В</t>
        </is>
      </c>
      <c r="AE344" t="inlineStr">
        <is>
          <t>В</t>
        </is>
      </c>
      <c r="AF344" t="inlineStr">
        <is>
          <t>В</t>
        </is>
      </c>
      <c r="AG344" t="n">
        <v>8</v>
      </c>
      <c r="AH344" t="n">
        <v>8</v>
      </c>
      <c r="AI344" t="n">
        <v>8</v>
      </c>
      <c r="AJ344" t="n">
        <v>8</v>
      </c>
      <c r="AM344" s="9">
        <f>COUNT(H344:AL344)</f>
        <v/>
      </c>
      <c r="AO344" s="9">
        <f>COUNTIF(H344:AL344,"О")</f>
        <v/>
      </c>
      <c r="AP344" s="9">
        <f>COUNTIF(H344:AL344,"От")</f>
        <v/>
      </c>
      <c r="AQ344" s="9">
        <f>COUNTIF(H344:AL344,"Б")</f>
        <v/>
      </c>
      <c r="AR344" s="9">
        <f>COUNTIF(H344:AL344,"Н")</f>
        <v/>
      </c>
      <c r="AT344" s="9">
        <f>SUM(H344:AL344)</f>
        <v/>
      </c>
      <c r="AV344" s="9">
        <f>SUM(J344,K344,Q344,R344,X344,Y344,AD344,AE344,AF344)</f>
        <v/>
      </c>
    </row>
    <row r="345">
      <c r="A345" s="9" t="n">
        <v>339</v>
      </c>
      <c r="B345" s="9" t="inlineStr">
        <is>
          <t>Кочергина Полина Сергеевна</t>
        </is>
      </c>
      <c r="C345" s="9" t="inlineStr">
        <is>
          <t>Общий отдел</t>
        </is>
      </c>
      <c r="D345" s="9" t="inlineStr">
        <is>
          <t>Помощник руководителя</t>
        </is>
      </c>
      <c r="E345" s="9" t="inlineStr">
        <is>
          <t>ИТОГО:</t>
        </is>
      </c>
      <c r="F345" s="9" t="n"/>
      <c r="G345" s="9" t="n"/>
      <c r="H345" s="9" t="n">
        <v>0</v>
      </c>
      <c r="I345" s="9" t="n">
        <v>0</v>
      </c>
      <c r="J345" s="9" t="n">
        <v>0</v>
      </c>
      <c r="K345" s="9" t="n">
        <v>0</v>
      </c>
      <c r="L345" s="9" t="n">
        <v>8</v>
      </c>
      <c r="M345" s="9" t="n">
        <v>8</v>
      </c>
      <c r="N345" s="9" t="n">
        <v>8</v>
      </c>
      <c r="O345" s="9" t="n">
        <v>8</v>
      </c>
      <c r="P345" s="9" t="n">
        <v>8</v>
      </c>
      <c r="Q345" s="9" t="n">
        <v>0</v>
      </c>
      <c r="R345" s="9" t="n">
        <v>0</v>
      </c>
      <c r="S345" s="9" t="n">
        <v>8</v>
      </c>
      <c r="T345" s="9" t="n">
        <v>8</v>
      </c>
      <c r="U345" s="9" t="n">
        <v>8</v>
      </c>
      <c r="V345" s="9" t="n">
        <v>8</v>
      </c>
      <c r="W345" s="9" t="n">
        <v>8</v>
      </c>
      <c r="X345" s="9" t="n">
        <v>0</v>
      </c>
      <c r="Y345" s="9" t="n">
        <v>0</v>
      </c>
      <c r="Z345" s="9" t="n">
        <v>8</v>
      </c>
      <c r="AA345" s="9" t="n">
        <v>8</v>
      </c>
      <c r="AB345" s="9" t="n">
        <v>8</v>
      </c>
      <c r="AC345" s="9" t="n">
        <v>7</v>
      </c>
      <c r="AD345" s="9" t="n">
        <v>0</v>
      </c>
      <c r="AE345" s="9" t="n">
        <v>0</v>
      </c>
      <c r="AF345" s="9" t="n">
        <v>0</v>
      </c>
      <c r="AG345" s="9" t="n">
        <v>8</v>
      </c>
      <c r="AH345" s="9" t="n">
        <v>8</v>
      </c>
      <c r="AI345" s="9" t="n">
        <v>8</v>
      </c>
      <c r="AJ345" s="9" t="n">
        <v>8</v>
      </c>
      <c r="AK345" s="9" t="n"/>
      <c r="AL345" s="9" t="n"/>
      <c r="AM345" s="9">
        <f>COUNT(IF(SUM(H344)&gt;0,1,"FALSE"),IF(SUM(I344)&gt;0,1,"FALSE"),IF(SUM(J344)&gt;0,1,"FALSE"),IF(SUM(K344)&gt;0,1,"FALSE"),IF(SUM(L344)&gt;0,1,"FALSE"),IF(SUM(M344)&gt;0,1,"FALSE"),IF(SUM(N344)&gt;0,1,"FALSE"),IF(SUM(O344)&gt;0,1,"FALSE"),IF(SUM(P344)&gt;0,1,"FALSE"),IF(SUM(Q344)&gt;0,1,"FALSE"),IF(SUM(R344)&gt;0,1,"FALSE"),IF(SUM(S344)&gt;0,1,"FALSE"),IF(SUM(T344)&gt;0,1,"FALSE"),IF(SUM(U344)&gt;0,1,"FALSE"),IF(SUM(V344)&gt;0,1,"FALSE"),IF(SUM(W344)&gt;0,1,"FALSE"),IF(SUM(X344)&gt;0,1,"FALSE"),IF(SUM(Y344)&gt;0,1,"FALSE"),IF(SUM(Z344)&gt;0,1,"FALSE"),IF(SUM(AA344)&gt;0,1,"FALSE"),IF(SUM(AB344)&gt;0,1,"FALSE"),IF(SUM(AC344)&gt;0,1,"FALSE"),IF(SUM(AD344)&gt;0,1,"FALSE"),IF(SUM(AE344)&gt;0,1,"FALSE"),IF(SUM(AF344)&gt;0,1,"FALSE"),IF(SUM(AG344)&gt;0,1,"FALSE"),IF(SUM(AH344)&gt;0,1,"FALSE"),IF(SUM(AI344)&gt;0,1,"FALSE"),IF(SUM(AJ344)&gt;0,1,"FALSE"))</f>
        <v/>
      </c>
      <c r="AN345" s="9" t="n"/>
      <c r="AO345" s="9">
        <f>MAX(AO344:AO344)</f>
        <v/>
      </c>
      <c r="AP345" s="9">
        <f>MAX(AP344:AP344)</f>
        <v/>
      </c>
      <c r="AQ345" s="9">
        <f>MAX(AQ344:AQ344)</f>
        <v/>
      </c>
      <c r="AR345" s="9">
        <f>MAX(AR344:AR344)</f>
        <v/>
      </c>
      <c r="AS345" s="9">
        <f>SUM(AS344:AS344)</f>
        <v/>
      </c>
      <c r="AT345" s="9">
        <f>SUM(AT344:AT344)</f>
        <v/>
      </c>
      <c r="AU345" s="9">
        <f>SUM(AU344:AU344)</f>
        <v/>
      </c>
      <c r="AV345" s="9">
        <f>SUM(AV344:AV344)</f>
        <v/>
      </c>
      <c r="AW345" s="9">
        <f>SUM(AW344:AW344)</f>
        <v/>
      </c>
    </row>
    <row r="346">
      <c r="A346" t="n">
        <v>340</v>
      </c>
      <c r="B346" t="inlineStr">
        <is>
          <t>Кошелева Юлия Александровна</t>
        </is>
      </c>
      <c r="C346" t="inlineStr">
        <is>
          <t>Общий отдел</t>
        </is>
      </c>
      <c r="D346" t="inlineStr">
        <is>
          <t>Офис-менеджер</t>
        </is>
      </c>
      <c r="E346" t="inlineStr">
        <is>
          <t>Офис</t>
        </is>
      </c>
      <c r="F346" t="inlineStr">
        <is>
          <t>День</t>
        </is>
      </c>
      <c r="H346" t="n">
        <v>8</v>
      </c>
      <c r="I346" t="n">
        <v>8</v>
      </c>
      <c r="J346" t="inlineStr">
        <is>
          <t>В</t>
        </is>
      </c>
      <c r="K346" t="inlineStr">
        <is>
          <t>В</t>
        </is>
      </c>
      <c r="L346" t="n">
        <v>8</v>
      </c>
      <c r="M346" t="n">
        <v>8</v>
      </c>
      <c r="N346" t="n">
        <v>8</v>
      </c>
      <c r="O346" t="n">
        <v>8</v>
      </c>
      <c r="P346" t="n">
        <v>8</v>
      </c>
      <c r="Q346" t="inlineStr">
        <is>
          <t>В</t>
        </is>
      </c>
      <c r="R346" t="inlineStr">
        <is>
          <t>В</t>
        </is>
      </c>
      <c r="S346" t="n">
        <v>8</v>
      </c>
      <c r="T346" t="n">
        <v>8</v>
      </c>
      <c r="U346" t="n">
        <v>8</v>
      </c>
      <c r="V346" t="n">
        <v>8</v>
      </c>
      <c r="W346" t="n">
        <v>8</v>
      </c>
      <c r="X346" t="inlineStr">
        <is>
          <t>В</t>
        </is>
      </c>
      <c r="Y346" t="inlineStr">
        <is>
          <t>В</t>
        </is>
      </c>
      <c r="Z346" t="n">
        <v>8</v>
      </c>
      <c r="AA346" t="n">
        <v>8</v>
      </c>
      <c r="AB346" t="n">
        <v>8</v>
      </c>
      <c r="AC346" t="n">
        <v>7</v>
      </c>
      <c r="AD346" t="inlineStr">
        <is>
          <t>В</t>
        </is>
      </c>
      <c r="AE346" t="inlineStr">
        <is>
          <t>В</t>
        </is>
      </c>
      <c r="AF346" t="inlineStr">
        <is>
          <t>В</t>
        </is>
      </c>
      <c r="AG346" t="n">
        <v>8</v>
      </c>
      <c r="AH346" t="n">
        <v>8</v>
      </c>
      <c r="AI346" t="n">
        <v>8</v>
      </c>
      <c r="AJ346" t="n">
        <v>8</v>
      </c>
      <c r="AM346" s="9">
        <f>COUNT(H346:AL346)</f>
        <v/>
      </c>
      <c r="AO346" s="9">
        <f>COUNTIF(H346:AL346,"О")</f>
        <v/>
      </c>
      <c r="AP346" s="9">
        <f>COUNTIF(H346:AL346,"От")</f>
        <v/>
      </c>
      <c r="AQ346" s="9">
        <f>COUNTIF(H346:AL346,"Б")</f>
        <v/>
      </c>
      <c r="AR346" s="9">
        <f>COUNTIF(H346:AL346,"Н")</f>
        <v/>
      </c>
      <c r="AT346" s="9">
        <f>SUM(H346:AL346)</f>
        <v/>
      </c>
      <c r="AV346" s="9">
        <f>SUM(J346,K346,Q346,R346,X346,Y346,AD346,AE346,AF346)</f>
        <v/>
      </c>
    </row>
    <row r="347">
      <c r="A347" s="9" t="n">
        <v>341</v>
      </c>
      <c r="B347" s="9" t="inlineStr">
        <is>
          <t>Кошелева Юлия Александровна</t>
        </is>
      </c>
      <c r="C347" s="9" t="inlineStr">
        <is>
          <t>Общий отдел</t>
        </is>
      </c>
      <c r="D347" s="9" t="inlineStr">
        <is>
          <t>Офис-менеджер</t>
        </is>
      </c>
      <c r="E347" s="9" t="inlineStr">
        <is>
          <t>ИТОГО:</t>
        </is>
      </c>
      <c r="F347" s="9" t="n"/>
      <c r="G347" s="9" t="n"/>
      <c r="H347" s="9" t="n">
        <v>8</v>
      </c>
      <c r="I347" s="9" t="n">
        <v>8</v>
      </c>
      <c r="J347" s="9" t="n">
        <v>0</v>
      </c>
      <c r="K347" s="9" t="n">
        <v>0</v>
      </c>
      <c r="L347" s="9" t="n">
        <v>8</v>
      </c>
      <c r="M347" s="9" t="n">
        <v>8</v>
      </c>
      <c r="N347" s="9" t="n">
        <v>8</v>
      </c>
      <c r="O347" s="9" t="n">
        <v>8</v>
      </c>
      <c r="P347" s="9" t="n">
        <v>8</v>
      </c>
      <c r="Q347" s="9" t="n">
        <v>0</v>
      </c>
      <c r="R347" s="9" t="n">
        <v>0</v>
      </c>
      <c r="S347" s="9" t="n">
        <v>8</v>
      </c>
      <c r="T347" s="9" t="n">
        <v>8</v>
      </c>
      <c r="U347" s="9" t="n">
        <v>8</v>
      </c>
      <c r="V347" s="9" t="n">
        <v>8</v>
      </c>
      <c r="W347" s="9" t="n">
        <v>8</v>
      </c>
      <c r="X347" s="9" t="n">
        <v>0</v>
      </c>
      <c r="Y347" s="9" t="n">
        <v>0</v>
      </c>
      <c r="Z347" s="9" t="n">
        <v>8</v>
      </c>
      <c r="AA347" s="9" t="n">
        <v>8</v>
      </c>
      <c r="AB347" s="9" t="n">
        <v>8</v>
      </c>
      <c r="AC347" s="9" t="n">
        <v>7</v>
      </c>
      <c r="AD347" s="9" t="n">
        <v>0</v>
      </c>
      <c r="AE347" s="9" t="n">
        <v>0</v>
      </c>
      <c r="AF347" s="9" t="n">
        <v>0</v>
      </c>
      <c r="AG347" s="9" t="n">
        <v>8</v>
      </c>
      <c r="AH347" s="9" t="n">
        <v>8</v>
      </c>
      <c r="AI347" s="9" t="n">
        <v>8</v>
      </c>
      <c r="AJ347" s="9" t="n">
        <v>8</v>
      </c>
      <c r="AK347" s="9" t="n"/>
      <c r="AL347" s="9" t="n"/>
      <c r="AM347" s="9">
        <f>COUNT(IF(SUM(H346)&gt;0,1,"FALSE"),IF(SUM(I346)&gt;0,1,"FALSE"),IF(SUM(J346)&gt;0,1,"FALSE"),IF(SUM(K346)&gt;0,1,"FALSE"),IF(SUM(L346)&gt;0,1,"FALSE"),IF(SUM(M346)&gt;0,1,"FALSE"),IF(SUM(N346)&gt;0,1,"FALSE"),IF(SUM(O346)&gt;0,1,"FALSE"),IF(SUM(P346)&gt;0,1,"FALSE"),IF(SUM(Q346)&gt;0,1,"FALSE"),IF(SUM(R346)&gt;0,1,"FALSE"),IF(SUM(S346)&gt;0,1,"FALSE"),IF(SUM(T346)&gt;0,1,"FALSE"),IF(SUM(U346)&gt;0,1,"FALSE"),IF(SUM(V346)&gt;0,1,"FALSE"),IF(SUM(W346)&gt;0,1,"FALSE"),IF(SUM(X346)&gt;0,1,"FALSE"),IF(SUM(Y346)&gt;0,1,"FALSE"),IF(SUM(Z346)&gt;0,1,"FALSE"),IF(SUM(AA346)&gt;0,1,"FALSE"),IF(SUM(AB346)&gt;0,1,"FALSE"),IF(SUM(AC346)&gt;0,1,"FALSE"),IF(SUM(AD346)&gt;0,1,"FALSE"),IF(SUM(AE346)&gt;0,1,"FALSE"),IF(SUM(AF346)&gt;0,1,"FALSE"),IF(SUM(AG346)&gt;0,1,"FALSE"),IF(SUM(AH346)&gt;0,1,"FALSE"),IF(SUM(AI346)&gt;0,1,"FALSE"),IF(SUM(AJ346)&gt;0,1,"FALSE"))</f>
        <v/>
      </c>
      <c r="AN347" s="9" t="n"/>
      <c r="AO347" s="9">
        <f>MAX(AO346:AO346)</f>
        <v/>
      </c>
      <c r="AP347" s="9">
        <f>MAX(AP346:AP346)</f>
        <v/>
      </c>
      <c r="AQ347" s="9">
        <f>MAX(AQ346:AQ346)</f>
        <v/>
      </c>
      <c r="AR347" s="9">
        <f>MAX(AR346:AR346)</f>
        <v/>
      </c>
      <c r="AS347" s="9">
        <f>SUM(AS346:AS346)</f>
        <v/>
      </c>
      <c r="AT347" s="9">
        <f>SUM(AT346:AT346)</f>
        <v/>
      </c>
      <c r="AU347" s="9">
        <f>SUM(AU346:AU346)</f>
        <v/>
      </c>
      <c r="AV347" s="9">
        <f>SUM(AV346:AV346)</f>
        <v/>
      </c>
      <c r="AW347" s="9">
        <f>SUM(AW346:AW346)</f>
        <v/>
      </c>
    </row>
    <row r="348">
      <c r="A348" t="n">
        <v>342</v>
      </c>
      <c r="B348" t="inlineStr">
        <is>
          <t>Леонов Артем Юрьевич</t>
        </is>
      </c>
      <c r="C348" t="inlineStr">
        <is>
          <t>Отдел материально-технического обеспечения</t>
        </is>
      </c>
      <c r="D348" t="inlineStr">
        <is>
          <t>Начальник отдела</t>
        </is>
      </c>
      <c r="E348" t="inlineStr">
        <is>
          <t>Офис</t>
        </is>
      </c>
      <c r="F348" t="inlineStr">
        <is>
          <t>День</t>
        </is>
      </c>
      <c r="H348" t="n">
        <v>8</v>
      </c>
      <c r="I348" t="n">
        <v>8</v>
      </c>
      <c r="J348" t="inlineStr">
        <is>
          <t>В</t>
        </is>
      </c>
      <c r="K348" t="inlineStr">
        <is>
          <t>В</t>
        </is>
      </c>
      <c r="L348" t="n">
        <v>8</v>
      </c>
      <c r="M348" t="n">
        <v>8</v>
      </c>
      <c r="N348" t="n">
        <v>8</v>
      </c>
      <c r="O348" t="n">
        <v>8</v>
      </c>
      <c r="P348" t="n">
        <v>8</v>
      </c>
      <c r="Q348" t="inlineStr">
        <is>
          <t>В</t>
        </is>
      </c>
      <c r="R348" t="inlineStr">
        <is>
          <t>В</t>
        </is>
      </c>
      <c r="S348" t="n">
        <v>8</v>
      </c>
      <c r="T348" t="n">
        <v>8</v>
      </c>
      <c r="U348" t="n">
        <v>8</v>
      </c>
      <c r="V348" t="n">
        <v>8</v>
      </c>
      <c r="W348" t="n">
        <v>8</v>
      </c>
      <c r="X348" t="inlineStr">
        <is>
          <t>В</t>
        </is>
      </c>
      <c r="Y348" t="inlineStr">
        <is>
          <t>В</t>
        </is>
      </c>
      <c r="Z348" t="n">
        <v>8</v>
      </c>
      <c r="AA348" t="n">
        <v>8</v>
      </c>
      <c r="AB348" t="n">
        <v>8</v>
      </c>
      <c r="AC348" t="n">
        <v>7</v>
      </c>
      <c r="AD348" t="inlineStr">
        <is>
          <t>В</t>
        </is>
      </c>
      <c r="AE348" t="inlineStr">
        <is>
          <t>В</t>
        </is>
      </c>
      <c r="AF348" t="inlineStr">
        <is>
          <t>В</t>
        </is>
      </c>
      <c r="AG348" t="n">
        <v>8</v>
      </c>
      <c r="AH348" t="n">
        <v>8</v>
      </c>
      <c r="AI348" t="n">
        <v>8</v>
      </c>
      <c r="AJ348" t="n">
        <v>8</v>
      </c>
      <c r="AM348" s="9">
        <f>COUNT(H348:AL348)</f>
        <v/>
      </c>
      <c r="AO348" s="9">
        <f>COUNTIF(H348:AL348,"О")</f>
        <v/>
      </c>
      <c r="AP348" s="9">
        <f>COUNTIF(H348:AL348,"От")</f>
        <v/>
      </c>
      <c r="AQ348" s="9">
        <f>COUNTIF(H348:AL348,"Б")</f>
        <v/>
      </c>
      <c r="AR348" s="9">
        <f>COUNTIF(H348:AL348,"Н")</f>
        <v/>
      </c>
      <c r="AT348" s="9">
        <f>SUM(H348:AL348)</f>
        <v/>
      </c>
      <c r="AV348" s="9">
        <f>SUM(J348,K348,Q348,R348,X348,Y348,AD348,AE348,AF348)</f>
        <v/>
      </c>
    </row>
    <row r="349">
      <c r="A349" s="9" t="n">
        <v>343</v>
      </c>
      <c r="B349" s="9" t="inlineStr">
        <is>
          <t>Леонов Артем Юрьевич</t>
        </is>
      </c>
      <c r="C349" s="9" t="inlineStr">
        <is>
          <t>Отдел материально-технического обеспечения</t>
        </is>
      </c>
      <c r="D349" s="9" t="inlineStr">
        <is>
          <t>Начальник отдела</t>
        </is>
      </c>
      <c r="E349" s="9" t="inlineStr">
        <is>
          <t>ИТОГО:</t>
        </is>
      </c>
      <c r="F349" s="9" t="n"/>
      <c r="G349" s="9" t="n"/>
      <c r="H349" s="9" t="n">
        <v>8</v>
      </c>
      <c r="I349" s="9" t="n">
        <v>8</v>
      </c>
      <c r="J349" s="9" t="n">
        <v>0</v>
      </c>
      <c r="K349" s="9" t="n">
        <v>0</v>
      </c>
      <c r="L349" s="9" t="n">
        <v>8</v>
      </c>
      <c r="M349" s="9" t="n">
        <v>8</v>
      </c>
      <c r="N349" s="9" t="n">
        <v>8</v>
      </c>
      <c r="O349" s="9" t="n">
        <v>8</v>
      </c>
      <c r="P349" s="9" t="n">
        <v>8</v>
      </c>
      <c r="Q349" s="9" t="n">
        <v>0</v>
      </c>
      <c r="R349" s="9" t="n">
        <v>0</v>
      </c>
      <c r="S349" s="9" t="n">
        <v>8</v>
      </c>
      <c r="T349" s="9" t="n">
        <v>8</v>
      </c>
      <c r="U349" s="9" t="n">
        <v>8</v>
      </c>
      <c r="V349" s="9" t="n">
        <v>8</v>
      </c>
      <c r="W349" s="9" t="n">
        <v>8</v>
      </c>
      <c r="X349" s="9" t="n">
        <v>0</v>
      </c>
      <c r="Y349" s="9" t="n">
        <v>0</v>
      </c>
      <c r="Z349" s="9" t="n">
        <v>8</v>
      </c>
      <c r="AA349" s="9" t="n">
        <v>8</v>
      </c>
      <c r="AB349" s="9" t="n">
        <v>8</v>
      </c>
      <c r="AC349" s="9" t="n">
        <v>7</v>
      </c>
      <c r="AD349" s="9" t="n">
        <v>0</v>
      </c>
      <c r="AE349" s="9" t="n">
        <v>0</v>
      </c>
      <c r="AF349" s="9" t="n">
        <v>0</v>
      </c>
      <c r="AG349" s="9" t="n">
        <v>8</v>
      </c>
      <c r="AH349" s="9" t="n">
        <v>8</v>
      </c>
      <c r="AI349" s="9" t="n">
        <v>8</v>
      </c>
      <c r="AJ349" s="9" t="n">
        <v>8</v>
      </c>
      <c r="AK349" s="9" t="n"/>
      <c r="AL349" s="9" t="n"/>
      <c r="AM349" s="9">
        <f>COUNT(IF(SUM(H348)&gt;0,1,"FALSE"),IF(SUM(I348)&gt;0,1,"FALSE"),IF(SUM(J348)&gt;0,1,"FALSE"),IF(SUM(K348)&gt;0,1,"FALSE"),IF(SUM(L348)&gt;0,1,"FALSE"),IF(SUM(M348)&gt;0,1,"FALSE"),IF(SUM(N348)&gt;0,1,"FALSE"),IF(SUM(O348)&gt;0,1,"FALSE"),IF(SUM(P348)&gt;0,1,"FALSE"),IF(SUM(Q348)&gt;0,1,"FALSE"),IF(SUM(R348)&gt;0,1,"FALSE"),IF(SUM(S348)&gt;0,1,"FALSE"),IF(SUM(T348)&gt;0,1,"FALSE"),IF(SUM(U348)&gt;0,1,"FALSE"),IF(SUM(V348)&gt;0,1,"FALSE"),IF(SUM(W348)&gt;0,1,"FALSE"),IF(SUM(X348)&gt;0,1,"FALSE"),IF(SUM(Y348)&gt;0,1,"FALSE"),IF(SUM(Z348)&gt;0,1,"FALSE"),IF(SUM(AA348)&gt;0,1,"FALSE"),IF(SUM(AB348)&gt;0,1,"FALSE"),IF(SUM(AC348)&gt;0,1,"FALSE"),IF(SUM(AD348)&gt;0,1,"FALSE"),IF(SUM(AE348)&gt;0,1,"FALSE"),IF(SUM(AF348)&gt;0,1,"FALSE"),IF(SUM(AG348)&gt;0,1,"FALSE"),IF(SUM(AH348)&gt;0,1,"FALSE"),IF(SUM(AI348)&gt;0,1,"FALSE"),IF(SUM(AJ348)&gt;0,1,"FALSE"))</f>
        <v/>
      </c>
      <c r="AN349" s="9" t="n"/>
      <c r="AO349" s="9">
        <f>MAX(AO348:AO348)</f>
        <v/>
      </c>
      <c r="AP349" s="9">
        <f>MAX(AP348:AP348)</f>
        <v/>
      </c>
      <c r="AQ349" s="9">
        <f>MAX(AQ348:AQ348)</f>
        <v/>
      </c>
      <c r="AR349" s="9">
        <f>MAX(AR348:AR348)</f>
        <v/>
      </c>
      <c r="AS349" s="9">
        <f>SUM(AS348:AS348)</f>
        <v/>
      </c>
      <c r="AT349" s="9">
        <f>SUM(AT348:AT348)</f>
        <v/>
      </c>
      <c r="AU349" s="9">
        <f>SUM(AU348:AU348)</f>
        <v/>
      </c>
      <c r="AV349" s="9">
        <f>SUM(AV348:AV348)</f>
        <v/>
      </c>
      <c r="AW349" s="9">
        <f>SUM(AW348:AW348)</f>
        <v/>
      </c>
    </row>
    <row r="350">
      <c r="A350" t="n">
        <v>344</v>
      </c>
      <c r="B350" t="inlineStr">
        <is>
          <t>Алиев Ренат Сергеевич</t>
        </is>
      </c>
      <c r="C350" t="inlineStr">
        <is>
          <t>Отдел технической поддержки</t>
        </is>
      </c>
      <c r="D350" t="inlineStr">
        <is>
          <t>Специалист технической поддержки</t>
        </is>
      </c>
      <c r="E350" t="inlineStr">
        <is>
          <t>Офис</t>
        </is>
      </c>
      <c r="F350" t="inlineStr">
        <is>
          <t>День</t>
        </is>
      </c>
      <c r="L350" t="n">
        <v>11.9</v>
      </c>
      <c r="M350" t="n">
        <v>12</v>
      </c>
      <c r="P350" t="n">
        <v>12</v>
      </c>
      <c r="Q350" t="n">
        <v>12</v>
      </c>
      <c r="U350" t="n">
        <v>12</v>
      </c>
      <c r="V350" t="n">
        <v>12</v>
      </c>
      <c r="AE350" t="n">
        <v>12</v>
      </c>
      <c r="AF350" t="n">
        <v>12</v>
      </c>
      <c r="AM350" s="9">
        <f>COUNT(H350:AL350)</f>
        <v/>
      </c>
      <c r="AO350" s="9">
        <f>COUNTIF(H350:AL350,"О")</f>
        <v/>
      </c>
      <c r="AP350" s="9">
        <f>COUNTIF(H350:AL350,"От")</f>
        <v/>
      </c>
      <c r="AQ350" s="9">
        <f>COUNTIF(H350:AL350,"Б")</f>
        <v/>
      </c>
      <c r="AR350" s="9">
        <f>COUNTIF(H350:AL350,"Н")</f>
        <v/>
      </c>
      <c r="AT350" s="9">
        <f>SUM(H350:AL350)</f>
        <v/>
      </c>
      <c r="AV350" s="9">
        <f>SUM(J350,K350,Q350,R350,X350,Y350,AD350,AE350,AF350)</f>
        <v/>
      </c>
    </row>
    <row r="351">
      <c r="A351" t="n">
        <v>345</v>
      </c>
      <c r="B351" t="inlineStr">
        <is>
          <t>Алиев Ренат Сергеевич</t>
        </is>
      </c>
      <c r="C351" t="inlineStr">
        <is>
          <t>Отдел технической поддержки</t>
        </is>
      </c>
      <c r="D351" t="inlineStr">
        <is>
          <t>Специалист технической поддержки</t>
        </is>
      </c>
      <c r="E351" t="inlineStr">
        <is>
          <t>Офис</t>
        </is>
      </c>
      <c r="F351" t="inlineStr">
        <is>
          <t>Ночь</t>
        </is>
      </c>
      <c r="H351" t="n">
        <v>12</v>
      </c>
      <c r="I351" t="n">
        <v>12</v>
      </c>
      <c r="AI351" t="n">
        <v>12</v>
      </c>
      <c r="AJ351" t="n">
        <v>12</v>
      </c>
      <c r="AN351" s="9">
        <f>COUNT(H351:AL351)</f>
        <v/>
      </c>
      <c r="AO351" s="9">
        <f>COUNTIF(H351:AL351,"О")</f>
        <v/>
      </c>
      <c r="AP351" s="9">
        <f>COUNTIF(H351:AL351,"От")</f>
        <v/>
      </c>
      <c r="AQ351" s="9">
        <f>COUNTIF(H351:AL351,"Б")</f>
        <v/>
      </c>
      <c r="AR351" s="9">
        <f>COUNTIF(H351:AL351,"Н")</f>
        <v/>
      </c>
      <c r="AU351" s="9">
        <f>SUM(H351:AL351)</f>
        <v/>
      </c>
      <c r="AW351" s="9">
        <f>SUM(J351,K351,Q351,R351,X351,Y351,AD351,AE351,AF351)</f>
        <v/>
      </c>
    </row>
    <row r="352" ht="15.5" customHeight="1" s="1">
      <c r="A352" t="n">
        <v>346</v>
      </c>
      <c r="B352" t="inlineStr">
        <is>
          <t>Алиев Ренат Сергеевич</t>
        </is>
      </c>
      <c r="C352" t="inlineStr">
        <is>
          <t>Отдел технической поддержки</t>
        </is>
      </c>
      <c r="D352" t="inlineStr">
        <is>
          <t>Специалист технической поддержки</t>
        </is>
      </c>
      <c r="E352" t="inlineStr">
        <is>
          <t>Контракт № 625 - Нижний Новгород</t>
        </is>
      </c>
      <c r="F352" t="inlineStr">
        <is>
          <t>День</t>
        </is>
      </c>
      <c r="L352" s="11" t="n">
        <v>0.1</v>
      </c>
      <c r="AM352" s="9">
        <f>COUNT(H352:AL352)</f>
        <v/>
      </c>
      <c r="AT352" s="9">
        <f>SUM(H352:AL352)</f>
        <v/>
      </c>
      <c r="AV352" s="9">
        <f>SUM(J352,K352,Q352,R352,X352,Y352,AD352,AE352,AF352)</f>
        <v/>
      </c>
    </row>
    <row r="353">
      <c r="A353" s="9" t="n">
        <v>347</v>
      </c>
      <c r="B353" s="9" t="inlineStr">
        <is>
          <t>Алиев Ренат Сергеевич</t>
        </is>
      </c>
      <c r="C353" s="9" t="inlineStr">
        <is>
          <t>Отдел технической поддержки</t>
        </is>
      </c>
      <c r="D353" s="9" t="inlineStr">
        <is>
          <t>Специалист технической поддержки</t>
        </is>
      </c>
      <c r="E353" s="9" t="inlineStr">
        <is>
          <t>ИТОГО:</t>
        </is>
      </c>
      <c r="F353" s="9" t="n"/>
      <c r="G353" s="9" t="n"/>
      <c r="H353" s="9" t="n">
        <v>12</v>
      </c>
      <c r="I353" s="9" t="n">
        <v>12</v>
      </c>
      <c r="J353" s="9" t="n"/>
      <c r="K353" s="9" t="n"/>
      <c r="L353" s="9" t="n">
        <v>12</v>
      </c>
      <c r="M353" s="9" t="n">
        <v>12</v>
      </c>
      <c r="N353" s="9" t="n"/>
      <c r="O353" s="9" t="n"/>
      <c r="P353" s="9" t="n">
        <v>12</v>
      </c>
      <c r="Q353" s="9" t="n">
        <v>12</v>
      </c>
      <c r="R353" s="9" t="n"/>
      <c r="S353" s="9" t="n"/>
      <c r="T353" s="9" t="n"/>
      <c r="U353" s="9" t="n">
        <v>12</v>
      </c>
      <c r="V353" s="9" t="n">
        <v>12</v>
      </c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>
        <v>12</v>
      </c>
      <c r="AF353" s="9" t="n">
        <v>12</v>
      </c>
      <c r="AG353" s="9" t="n"/>
      <c r="AH353" s="9" t="n"/>
      <c r="AI353" s="9" t="n">
        <v>12</v>
      </c>
      <c r="AJ353" s="9" t="n">
        <v>12</v>
      </c>
      <c r="AK353" s="9" t="n"/>
      <c r="AL353" s="9" t="n"/>
      <c r="AM353" s="9">
        <f>COUNT(IF(SUM(L350,L352)&gt;0,1,"FALSE"),IF(SUM(M350)&gt;0,1,"FALSE"),IF(SUM(P350)&gt;0,1,"FALSE"),IF(SUM(Q350)&gt;0,1,"FALSE"),IF(SUM(U350)&gt;0,1,"FALSE"),IF(SUM(V350)&gt;0,1,"FALSE"),IF(SUM(AE350)&gt;0,1,"FALSE"),IF(SUM(AF350)&gt;0,1,"FALSE"))</f>
        <v/>
      </c>
      <c r="AN353" s="9">
        <f>COUNT(IF(SUM(H351)&gt;0,1,"FALSE"),IF(SUM(I351)&gt;0,1,"FALSE"),IF(SUM(AI351)&gt;0,1,"FALSE"),IF(SUM(AJ351)&gt;0,1,"FALSE"))</f>
        <v/>
      </c>
      <c r="AO353" s="9">
        <f>MAX(AO350:AO352)</f>
        <v/>
      </c>
      <c r="AP353" s="9">
        <f>MAX(AP350:AP352)</f>
        <v/>
      </c>
      <c r="AQ353" s="9">
        <f>MAX(AQ350:AQ352)</f>
        <v/>
      </c>
      <c r="AR353" s="9">
        <f>MAX(AR350:AR352)</f>
        <v/>
      </c>
      <c r="AS353" s="9">
        <f>SUM(AS350:AS352)</f>
        <v/>
      </c>
      <c r="AT353" s="9">
        <f>SUM(AT350:AT352)</f>
        <v/>
      </c>
      <c r="AU353" s="9">
        <f>SUM(AU350:AU352)</f>
        <v/>
      </c>
      <c r="AV353" s="9">
        <f>SUM(AV350:AV352)</f>
        <v/>
      </c>
      <c r="AW353" s="9">
        <f>SUM(AW350:AW352)</f>
        <v/>
      </c>
    </row>
    <row r="354">
      <c r="A354" t="n">
        <v>348</v>
      </c>
      <c r="B354" t="inlineStr">
        <is>
          <t>Андреев Баир Николаевич</t>
        </is>
      </c>
      <c r="C354" t="inlineStr">
        <is>
          <t>Отдел технической поддержки</t>
        </is>
      </c>
      <c r="D354" t="inlineStr">
        <is>
          <t>Администратор</t>
        </is>
      </c>
      <c r="E354" t="inlineStr">
        <is>
          <t>Общехозяйственный</t>
        </is>
      </c>
      <c r="F354" t="inlineStr">
        <is>
          <t>День</t>
        </is>
      </c>
      <c r="J354" t="inlineStr">
        <is>
          <t>В</t>
        </is>
      </c>
      <c r="K354" t="inlineStr">
        <is>
          <t>В</t>
        </is>
      </c>
      <c r="Q354" t="inlineStr">
        <is>
          <t>В</t>
        </is>
      </c>
      <c r="R354" t="inlineStr">
        <is>
          <t>В</t>
        </is>
      </c>
      <c r="X354" t="inlineStr">
        <is>
          <t>В</t>
        </is>
      </c>
      <c r="Y354" t="inlineStr">
        <is>
          <t>В</t>
        </is>
      </c>
      <c r="AD354" t="inlineStr">
        <is>
          <t>В</t>
        </is>
      </c>
      <c r="AE354" t="inlineStr">
        <is>
          <t>В</t>
        </is>
      </c>
      <c r="AF354" t="inlineStr">
        <is>
          <t>В</t>
        </is>
      </c>
      <c r="AM354" s="9">
        <f>COUNT(H354:AL354)</f>
        <v/>
      </c>
      <c r="AO354" s="9">
        <f>COUNTIF(H354:AL354,"О")</f>
        <v/>
      </c>
      <c r="AP354" s="9">
        <f>COUNTIF(H354:AL354,"От")</f>
        <v/>
      </c>
      <c r="AQ354" s="9">
        <f>COUNTIF(H354:AL354,"Б")</f>
        <v/>
      </c>
      <c r="AR354" s="9">
        <f>COUNTIF(H354:AL354,"Н")</f>
        <v/>
      </c>
      <c r="AT354" s="9">
        <f>SUM(H354:AL354)</f>
        <v/>
      </c>
      <c r="AV354" s="9">
        <f>SUM(J354,K354,Q354,R354,X354,Y354,AD354,AE354,AF354)</f>
        <v/>
      </c>
    </row>
    <row r="355" ht="15.5" customHeight="1" s="1">
      <c r="A355" t="n">
        <v>349</v>
      </c>
      <c r="B355" t="inlineStr">
        <is>
          <t>Андреев Баир Николаевич</t>
        </is>
      </c>
      <c r="C355" t="inlineStr">
        <is>
          <t>Отдел технической поддержки</t>
        </is>
      </c>
      <c r="D355" t="inlineStr">
        <is>
          <t>Администратор</t>
        </is>
      </c>
      <c r="E355" t="inlineStr">
        <is>
          <t>Контракт № 632 - ГКУ НСО ТУАД</t>
        </is>
      </c>
      <c r="F355" t="inlineStr">
        <is>
          <t>День</t>
        </is>
      </c>
      <c r="H355" s="11" t="n">
        <v>2.48175</v>
      </c>
      <c r="I355" s="11" t="n">
        <v>2.41611</v>
      </c>
      <c r="L355" s="11" t="n">
        <v>1.79538</v>
      </c>
      <c r="M355" s="11" t="n">
        <v>0.24742</v>
      </c>
      <c r="V355" s="11" t="n">
        <v>0.0868</v>
      </c>
      <c r="Z355" s="11" t="n">
        <v>0.35398</v>
      </c>
      <c r="AH355" s="11" t="n">
        <v>0.92022</v>
      </c>
      <c r="AI355" s="11" t="inlineStr">
        <is>
          <t>https://jira.its-sib.ru/issues/?jql=issue in (TECHWIM-3726)</t>
        </is>
      </c>
      <c r="AM355" s="9">
        <f>COUNT(H355:AL355)</f>
        <v/>
      </c>
      <c r="AT355" s="9">
        <f>SUM(H355:AL355)</f>
        <v/>
      </c>
      <c r="AV355" s="9">
        <f>SUM(J355,K355,Q355,R355,X355,Y355,AD355,AE355,AF355)</f>
        <v/>
      </c>
    </row>
    <row r="356" ht="15.5" customHeight="1" s="1">
      <c r="A356" t="n">
        <v>350</v>
      </c>
      <c r="B356" t="inlineStr">
        <is>
          <t>Андреев Баир Николаевич</t>
        </is>
      </c>
      <c r="C356" t="inlineStr">
        <is>
          <t>Отдел технической поддержки</t>
        </is>
      </c>
      <c r="D356" t="inlineStr">
        <is>
          <t>Администратор</t>
        </is>
      </c>
      <c r="E356" t="inlineStr">
        <is>
          <t>Контракт № 600 - ГКУ Бурятрегионавтодор</t>
        </is>
      </c>
      <c r="F356" t="inlineStr">
        <is>
          <t>День</t>
        </is>
      </c>
      <c r="H356" s="11" t="n">
        <v>5.51825</v>
      </c>
      <c r="I356" s="11" t="n">
        <v>4.81879</v>
      </c>
      <c r="L356" s="11" t="n">
        <v>3.44554</v>
      </c>
      <c r="M356" s="11" t="n">
        <v>4.78351</v>
      </c>
      <c r="N356" s="11" t="n">
        <v>8</v>
      </c>
      <c r="O356" s="11" t="n">
        <v>8</v>
      </c>
      <c r="P356" s="11" t="n">
        <v>8</v>
      </c>
      <c r="S356" s="11" t="n">
        <v>8</v>
      </c>
      <c r="T356" s="11" t="n">
        <v>8</v>
      </c>
      <c r="U356" s="11" t="n">
        <v>8</v>
      </c>
      <c r="V356" s="11" t="n">
        <v>7.58047</v>
      </c>
      <c r="W356" s="11" t="n">
        <v>7.86667</v>
      </c>
      <c r="Z356" s="11" t="n">
        <v>7.64602</v>
      </c>
      <c r="AA356" s="11" t="n">
        <v>7.22667</v>
      </c>
      <c r="AB356" s="11" t="n">
        <v>8</v>
      </c>
      <c r="AC356" s="11" t="n">
        <v>7</v>
      </c>
      <c r="AG356" s="11" t="n">
        <v>4.51171</v>
      </c>
      <c r="AH356" s="11" t="n">
        <v>4.17069</v>
      </c>
      <c r="AI356" s="11" t="n">
        <v>1.20223</v>
      </c>
      <c r="AM356" s="9">
        <f>COUNT(H356:AL356)</f>
        <v/>
      </c>
      <c r="AT356" s="9">
        <f>SUM(H356:AL356)</f>
        <v/>
      </c>
      <c r="AV356" s="9">
        <f>SUM(J356,K356,Q356,R356,X356,Y356,AD356,AE356,AF356)</f>
        <v/>
      </c>
    </row>
    <row r="357" ht="15.5" customHeight="1" s="1">
      <c r="A357" t="n">
        <v>351</v>
      </c>
      <c r="B357" t="inlineStr">
        <is>
          <t>Андреев Баир Николаевич</t>
        </is>
      </c>
      <c r="C357" t="inlineStr">
        <is>
          <t>Отдел технической поддержки</t>
        </is>
      </c>
      <c r="D357" t="inlineStr">
        <is>
          <t>Администратор</t>
        </is>
      </c>
      <c r="E357" t="inlineStr">
        <is>
          <t>Контракт № 625 - Нижний Новгород</t>
        </is>
      </c>
      <c r="F357" t="inlineStr">
        <is>
          <t>День</t>
        </is>
      </c>
      <c r="I357" s="11" t="n">
        <v>0.7651</v>
      </c>
      <c r="L357" s="11" t="n">
        <v>2.54785</v>
      </c>
      <c r="M357" s="11" t="n">
        <v>2.96907</v>
      </c>
      <c r="N357" s="11" t="inlineStr">
        <is>
          <t>https://jira.its-sib.ru/issues/?jql=issue in (TECHWIM-3525)</t>
        </is>
      </c>
      <c r="AM357" s="9">
        <f>COUNT(H357:AL357)</f>
        <v/>
      </c>
      <c r="AT357" s="9">
        <f>SUM(H357:AL357)</f>
        <v/>
      </c>
      <c r="AV357" s="9">
        <f>SUM(J357,K357,Q357,R357,X357,Y357,AD357,AE357,AF357)</f>
        <v/>
      </c>
    </row>
    <row r="358" ht="15.5" customHeight="1" s="1">
      <c r="A358" t="n">
        <v>352</v>
      </c>
      <c r="B358" t="inlineStr">
        <is>
          <t>Андреев Баир Николаевич</t>
        </is>
      </c>
      <c r="C358" t="inlineStr">
        <is>
          <t>Отдел технической поддержки</t>
        </is>
      </c>
      <c r="D358" t="inlineStr">
        <is>
          <t>Администратор</t>
        </is>
      </c>
      <c r="E358" t="inlineStr">
        <is>
          <t>Контракт № 622 - ГКУ СО  Управление дорог</t>
        </is>
      </c>
      <c r="F358" t="inlineStr">
        <is>
          <t>День</t>
        </is>
      </c>
      <c r="L358" s="11" t="n">
        <v>0.21122</v>
      </c>
      <c r="AM358" s="9">
        <f>COUNT(H358:AL358)</f>
        <v/>
      </c>
      <c r="AT358" s="9">
        <f>SUM(H358:AL358)</f>
        <v/>
      </c>
      <c r="AV358" s="9">
        <f>SUM(J358,K358,Q358,R358,X358,Y358,AD358,AE358,AF358)</f>
        <v/>
      </c>
    </row>
    <row r="359" ht="15.5" customHeight="1" s="1">
      <c r="A359" t="n">
        <v>353</v>
      </c>
      <c r="B359" t="inlineStr">
        <is>
          <t>Андреев Баир Николаевич</t>
        </is>
      </c>
      <c r="C359" t="inlineStr">
        <is>
          <t>Отдел технической поддержки</t>
        </is>
      </c>
      <c r="D359" t="inlineStr">
        <is>
          <t>Администратор</t>
        </is>
      </c>
      <c r="E359" t="inlineStr">
        <is>
          <t>Контракт № 576 - Восток-М</t>
        </is>
      </c>
      <c r="F359" t="inlineStr">
        <is>
          <t>День</t>
        </is>
      </c>
      <c r="V359" s="11" t="n">
        <v>0.217</v>
      </c>
      <c r="AJ359" s="11" t="n">
        <v>3.91837</v>
      </c>
      <c r="AM359" s="9">
        <f>COUNT(H359:AL359)</f>
        <v/>
      </c>
      <c r="AT359" s="9">
        <f>SUM(H359:AL359)</f>
        <v/>
      </c>
      <c r="AV359" s="9">
        <f>SUM(J359,K359,Q359,R359,X359,Y359,AD359,AE359,AF359)</f>
        <v/>
      </c>
    </row>
    <row r="360" ht="15.5" customHeight="1" s="1">
      <c r="A360" t="n">
        <v>354</v>
      </c>
      <c r="B360" t="inlineStr">
        <is>
          <t>Андреев Баир Николаевич</t>
        </is>
      </c>
      <c r="C360" t="inlineStr">
        <is>
          <t>Отдел технической поддержки</t>
        </is>
      </c>
      <c r="D360" t="inlineStr">
        <is>
          <t>Администратор</t>
        </is>
      </c>
      <c r="E360" t="inlineStr">
        <is>
          <t>Контракт № 617 - КУ РК Управтодор РК</t>
        </is>
      </c>
      <c r="F360" t="inlineStr">
        <is>
          <t>День</t>
        </is>
      </c>
      <c r="V360" s="11" t="n">
        <v>0.11573</v>
      </c>
      <c r="W360" s="11" t="n">
        <v>0.01481</v>
      </c>
      <c r="AM360" s="9">
        <f>COUNT(H360:AL360)</f>
        <v/>
      </c>
      <c r="AT360" s="9">
        <f>SUM(H360:AL360)</f>
        <v/>
      </c>
      <c r="AV360" s="9">
        <f>SUM(J360,K360,Q360,R360,X360,Y360,AD360,AE360,AF360)</f>
        <v/>
      </c>
    </row>
    <row r="361" ht="15.5" customHeight="1" s="1">
      <c r="A361" t="n">
        <v>355</v>
      </c>
      <c r="B361" t="inlineStr">
        <is>
          <t>Андреев Баир Николаевич</t>
        </is>
      </c>
      <c r="C361" t="inlineStr">
        <is>
          <t>Отдел технической поддержки</t>
        </is>
      </c>
      <c r="D361" t="inlineStr">
        <is>
          <t>Администратор</t>
        </is>
      </c>
      <c r="E361" t="inlineStr">
        <is>
          <t>Контракт № 494 - КГКУ «Алтайавтодор»</t>
        </is>
      </c>
      <c r="F361" t="inlineStr">
        <is>
          <t>День</t>
        </is>
      </c>
      <c r="W361" s="11" t="n">
        <v>0.11852</v>
      </c>
      <c r="AM361" s="9">
        <f>COUNT(H361:AL361)</f>
        <v/>
      </c>
      <c r="AT361" s="9">
        <f>SUM(H361:AL361)</f>
        <v/>
      </c>
      <c r="AV361" s="9">
        <f>SUM(J361,K361,Q361,R361,X361,Y361,AD361,AE361,AF361)</f>
        <v/>
      </c>
    </row>
    <row r="362" ht="15.5" customHeight="1" s="1">
      <c r="A362" t="n">
        <v>356</v>
      </c>
      <c r="B362" t="inlineStr">
        <is>
          <t>Андреев Баир Николаевич</t>
        </is>
      </c>
      <c r="C362" t="inlineStr">
        <is>
          <t>Отдел технической поддержки</t>
        </is>
      </c>
      <c r="D362" t="inlineStr">
        <is>
          <t>Администратор</t>
        </is>
      </c>
      <c r="E362" t="inlineStr">
        <is>
          <t>Контракт № 548 - ГКУ Управление Региональных автомобильных дорог Республики Бурятия</t>
        </is>
      </c>
      <c r="F362" t="inlineStr">
        <is>
          <t>День</t>
        </is>
      </c>
      <c r="AA362" s="11" t="n">
        <v>0.77333</v>
      </c>
      <c r="AM362" s="9">
        <f>COUNT(H362:AL362)</f>
        <v/>
      </c>
      <c r="AT362" s="9">
        <f>SUM(H362:AL362)</f>
        <v/>
      </c>
      <c r="AV362" s="9">
        <f>SUM(J362,K362,Q362,R362,X362,Y362,AD362,AE362,AF362)</f>
        <v/>
      </c>
    </row>
    <row r="363" ht="15.5" customHeight="1" s="1">
      <c r="A363" t="n">
        <v>357</v>
      </c>
      <c r="B363" t="inlineStr">
        <is>
          <t>Андреев Баир Николаевич</t>
        </is>
      </c>
      <c r="C363" t="inlineStr">
        <is>
          <t>Отдел технической поддержки</t>
        </is>
      </c>
      <c r="D363" t="inlineStr">
        <is>
          <t>Администратор</t>
        </is>
      </c>
      <c r="E363" t="inlineStr">
        <is>
          <t>Контракт № 626 - ТЕХНО-СЕРВИС</t>
        </is>
      </c>
      <c r="F363" t="inlineStr">
        <is>
          <t>День</t>
        </is>
      </c>
      <c r="AG363" s="11" t="n">
        <v>3.48829</v>
      </c>
      <c r="AH363" s="11" t="n">
        <v>2.90909</v>
      </c>
      <c r="AI363" s="11" t="n">
        <v>6.79777</v>
      </c>
      <c r="AJ363" s="11" t="n">
        <v>4.08163</v>
      </c>
      <c r="AM363" s="9">
        <f>COUNT(H363:AL363)</f>
        <v/>
      </c>
      <c r="AT363" s="9">
        <f>SUM(H363:AL363)</f>
        <v/>
      </c>
      <c r="AV363" s="9">
        <f>SUM(J363,K363,Q363,R363,X363,Y363,AD363,AE363,AF363)</f>
        <v/>
      </c>
    </row>
    <row r="364">
      <c r="A364" s="9" t="n">
        <v>358</v>
      </c>
      <c r="B364" s="9" t="inlineStr">
        <is>
          <t>Андреев Баир Николаевич</t>
        </is>
      </c>
      <c r="C364" s="9" t="inlineStr">
        <is>
          <t>Отдел технической поддержки</t>
        </is>
      </c>
      <c r="D364" s="9" t="inlineStr">
        <is>
          <t>Администратор</t>
        </is>
      </c>
      <c r="E364" s="9" t="inlineStr">
        <is>
          <t>ИТОГО:</t>
        </is>
      </c>
      <c r="F364" s="9" t="n"/>
      <c r="G364" s="9" t="n"/>
      <c r="H364" s="9" t="n">
        <v>8</v>
      </c>
      <c r="I364" s="9" t="n">
        <v>8</v>
      </c>
      <c r="J364" s="9" t="n">
        <v>0</v>
      </c>
      <c r="K364" s="9" t="n">
        <v>0</v>
      </c>
      <c r="L364" s="9" t="n">
        <v>8</v>
      </c>
      <c r="M364" s="9" t="n">
        <v>8</v>
      </c>
      <c r="N364" s="9" t="n">
        <v>8</v>
      </c>
      <c r="O364" s="9" t="n">
        <v>8</v>
      </c>
      <c r="P364" s="9" t="n">
        <v>8</v>
      </c>
      <c r="Q364" s="9" t="n">
        <v>0</v>
      </c>
      <c r="R364" s="9" t="n">
        <v>0</v>
      </c>
      <c r="S364" s="9" t="n">
        <v>8</v>
      </c>
      <c r="T364" s="9" t="n">
        <v>8</v>
      </c>
      <c r="U364" s="9" t="n">
        <v>8</v>
      </c>
      <c r="V364" s="9" t="n">
        <v>8</v>
      </c>
      <c r="W364" s="9" t="n">
        <v>8</v>
      </c>
      <c r="X364" s="9" t="n">
        <v>0</v>
      </c>
      <c r="Y364" s="9" t="n">
        <v>0</v>
      </c>
      <c r="Z364" s="9" t="n">
        <v>8</v>
      </c>
      <c r="AA364" s="9" t="n">
        <v>8</v>
      </c>
      <c r="AB364" s="9" t="n">
        <v>8</v>
      </c>
      <c r="AC364" s="9" t="n">
        <v>7</v>
      </c>
      <c r="AD364" s="9" t="n">
        <v>0</v>
      </c>
      <c r="AE364" s="9" t="n">
        <v>0</v>
      </c>
      <c r="AF364" s="9" t="n">
        <v>0</v>
      </c>
      <c r="AG364" s="9" t="n">
        <v>8</v>
      </c>
      <c r="AH364" s="9" t="n">
        <v>8</v>
      </c>
      <c r="AI364" s="9" t="n">
        <v>8</v>
      </c>
      <c r="AJ364" s="9" t="n">
        <v>8</v>
      </c>
      <c r="AK364" s="9" t="n"/>
      <c r="AL364" s="9" t="n"/>
      <c r="AM364" s="9">
        <f>COUNT(IF(SUM(H356,H355,H354)&gt;0,1,"FALSE"),IF(SUM(I356,I355,I354,I357)&gt;0,1,"FALSE"),IF(SUM(J355,J356,J354)&gt;0,1,"FALSE"),IF(SUM(K356,K354,K355)&gt;0,1,"FALSE"),IF(SUM(L355,L356,L354,L358,L357)&gt;0,1,"FALSE"),IF(SUM(M357,M354,M355,M356)&gt;0,1,"FALSE"),IF(SUM(N354,N356,N357)&gt;0,1,"FALSE"),IF(SUM(O356,O354)&gt;0,1,"FALSE"),IF(SUM(P356,P354)&gt;0,1,"FALSE"),IF(SUM(Q354,Q356)&gt;0,1,"FALSE"),IF(SUM(R354,R356)&gt;0,1,"FALSE"),IF(SUM(S356,S354)&gt;0,1,"FALSE"),IF(SUM(T356,T354)&gt;0,1,"FALSE"),IF(SUM(U354,U356)&gt;0,1,"FALSE"),IF(SUM(V354,V359,V360,V356,V355)&gt;0,1,"FALSE"),IF(SUM(W356,W361,W354,W360)&gt;0,1,"FALSE"),IF(SUM(X356,X354)&gt;0,1,"FALSE"),IF(SUM(Y354,Y356)&gt;0,1,"FALSE"),IF(SUM(Z355,Z354,Z356)&gt;0,1,"FALSE"),IF(SUM(AA356,AA354,AA362)&gt;0,1,"FALSE"),IF(SUM(AB356,AB354)&gt;0,1,"FALSE"),IF(SUM(AC354,AC356)&gt;0,1,"FALSE"),IF(SUM(AD356,AD354)&gt;0,1,"FALSE"),IF(SUM(AE354,AE356)&gt;0,1,"FALSE"),IF(SUM(AF356,AF354)&gt;0,1,"FALSE"),IF(SUM(AG356,AG363,AG354)&gt;0,1,"FALSE"),IF(SUM(AH363,AH354,AH356,AH355)&gt;0,1,"FALSE"),IF(SUM(AI355,AI363,AI354,AI356)&gt;0,1,"FALSE"),IF(SUM(AJ363,AJ359,AJ354)&gt;0,1,"FALSE"))</f>
        <v/>
      </c>
      <c r="AN364" s="9" t="n"/>
      <c r="AO364" s="9">
        <f>MAX(AO354:AO363)</f>
        <v/>
      </c>
      <c r="AP364" s="9">
        <f>MAX(AP354:AP363)</f>
        <v/>
      </c>
      <c r="AQ364" s="9">
        <f>MAX(AQ354:AQ363)</f>
        <v/>
      </c>
      <c r="AR364" s="9">
        <f>MAX(AR354:AR363)</f>
        <v/>
      </c>
      <c r="AS364" s="9">
        <f>SUM(AS354:AS363)</f>
        <v/>
      </c>
      <c r="AT364" s="9">
        <f>SUM(AT354:AT363)</f>
        <v/>
      </c>
      <c r="AU364" s="9">
        <f>SUM(AU354:AU363)</f>
        <v/>
      </c>
      <c r="AV364" s="9">
        <f>SUM(AV354:AV363)</f>
        <v/>
      </c>
      <c r="AW364" s="9">
        <f>SUM(AW354:AW363)</f>
        <v/>
      </c>
    </row>
    <row r="365">
      <c r="A365" t="n">
        <v>359</v>
      </c>
      <c r="B365" t="inlineStr">
        <is>
          <t>Бесполденный Кирилл Анатольевич</t>
        </is>
      </c>
      <c r="C365" t="inlineStr">
        <is>
          <t>Отдел технической поддержки</t>
        </is>
      </c>
      <c r="D365" t="inlineStr">
        <is>
          <t>Специалист технической поддержки</t>
        </is>
      </c>
      <c r="E365" t="inlineStr">
        <is>
          <t>Офис</t>
        </is>
      </c>
      <c r="F365" t="inlineStr">
        <is>
          <t>День</t>
        </is>
      </c>
      <c r="J365" t="n">
        <v>12</v>
      </c>
      <c r="K365" t="n">
        <v>12</v>
      </c>
      <c r="N365" t="n">
        <v>12</v>
      </c>
      <c r="O365" t="n">
        <v>12</v>
      </c>
      <c r="R365" t="n">
        <v>12</v>
      </c>
      <c r="AM365" s="9">
        <f>COUNT(H365:AL365)</f>
        <v/>
      </c>
      <c r="AO365" s="9">
        <f>COUNTIF(H365:AL365,"О")</f>
        <v/>
      </c>
      <c r="AP365" s="9">
        <f>COUNTIF(H365:AL365,"От")</f>
        <v/>
      </c>
      <c r="AQ365" s="9">
        <f>COUNTIF(H365:AL365,"Б")</f>
        <v/>
      </c>
      <c r="AR365" s="9">
        <f>COUNTIF(H365:AL365,"Н")</f>
        <v/>
      </c>
      <c r="AT365" s="9">
        <f>SUM(H365:AL365)</f>
        <v/>
      </c>
      <c r="AV365" s="9">
        <f>SUM(J365,K365,Q365,R365,X365,Y365,AD365,AE365,AF365)</f>
        <v/>
      </c>
    </row>
    <row r="366">
      <c r="A366" t="n">
        <v>360</v>
      </c>
      <c r="B366" t="inlineStr">
        <is>
          <t>Бесполденный Кирилл Анатольевич</t>
        </is>
      </c>
      <c r="C366" t="inlineStr">
        <is>
          <t>Отдел технической поддержки</t>
        </is>
      </c>
      <c r="D366" t="inlineStr">
        <is>
          <t>Специалист технической поддержки</t>
        </is>
      </c>
      <c r="E366" t="inlineStr">
        <is>
          <t>Офис</t>
        </is>
      </c>
      <c r="F366" t="inlineStr">
        <is>
          <t>Ночь</t>
        </is>
      </c>
      <c r="Y366" t="n">
        <v>12</v>
      </c>
      <c r="Z366" t="n">
        <v>12</v>
      </c>
      <c r="AC366" t="n">
        <v>12</v>
      </c>
      <c r="AD366" t="n">
        <v>12</v>
      </c>
      <c r="AG366" t="n">
        <v>12</v>
      </c>
      <c r="AH366" t="n">
        <v>12</v>
      </c>
      <c r="AN366" s="9">
        <f>COUNT(H366:AL366)</f>
        <v/>
      </c>
      <c r="AO366" s="9">
        <f>COUNTIF(H366:AL366,"О")</f>
        <v/>
      </c>
      <c r="AP366" s="9">
        <f>COUNTIF(H366:AL366,"От")</f>
        <v/>
      </c>
      <c r="AQ366" s="9">
        <f>COUNTIF(H366:AL366,"Б")</f>
        <v/>
      </c>
      <c r="AR366" s="9">
        <f>COUNTIF(H366:AL366,"Н")</f>
        <v/>
      </c>
      <c r="AU366" s="9">
        <f>SUM(H366:AL366)</f>
        <v/>
      </c>
      <c r="AW366" s="9">
        <f>SUM(J366,K366,Q366,R366,X366,Y366,AD366,AE366,AF366)</f>
        <v/>
      </c>
    </row>
    <row r="367">
      <c r="A367" s="9" t="n">
        <v>361</v>
      </c>
      <c r="B367" s="9" t="inlineStr">
        <is>
          <t>Бесполденный Кирилл Анатольевич</t>
        </is>
      </c>
      <c r="C367" s="9" t="inlineStr">
        <is>
          <t>Отдел технической поддержки</t>
        </is>
      </c>
      <c r="D367" s="9" t="inlineStr">
        <is>
          <t>Специалист технической поддержки</t>
        </is>
      </c>
      <c r="E367" s="9" t="inlineStr">
        <is>
          <t>ИТОГО:</t>
        </is>
      </c>
      <c r="F367" s="9" t="n"/>
      <c r="G367" s="9" t="n"/>
      <c r="H367" s="9" t="n"/>
      <c r="I367" s="9" t="n"/>
      <c r="J367" s="9" t="n">
        <v>12</v>
      </c>
      <c r="K367" s="9" t="n">
        <v>12</v>
      </c>
      <c r="L367" s="9" t="n"/>
      <c r="M367" s="9" t="n"/>
      <c r="N367" s="9" t="n">
        <v>12</v>
      </c>
      <c r="O367" s="9" t="n">
        <v>12</v>
      </c>
      <c r="P367" s="9" t="n"/>
      <c r="Q367" s="9" t="n"/>
      <c r="R367" s="9" t="n">
        <v>12</v>
      </c>
      <c r="S367" s="9" t="n"/>
      <c r="T367" s="9" t="n"/>
      <c r="U367" s="9" t="n"/>
      <c r="V367" s="9" t="n"/>
      <c r="W367" s="9" t="n"/>
      <c r="X367" s="9" t="n"/>
      <c r="Y367" s="9" t="n">
        <v>12</v>
      </c>
      <c r="Z367" s="9" t="n">
        <v>12</v>
      </c>
      <c r="AA367" s="9" t="n"/>
      <c r="AB367" s="9" t="n"/>
      <c r="AC367" s="9" t="n">
        <v>12</v>
      </c>
      <c r="AD367" s="9" t="n">
        <v>12</v>
      </c>
      <c r="AE367" s="9" t="n"/>
      <c r="AF367" s="9" t="n"/>
      <c r="AG367" s="9" t="n">
        <v>12</v>
      </c>
      <c r="AH367" s="9" t="n">
        <v>12</v>
      </c>
      <c r="AI367" s="9" t="n"/>
      <c r="AJ367" s="9" t="n"/>
      <c r="AK367" s="9" t="n"/>
      <c r="AL367" s="9" t="n"/>
      <c r="AM367" s="9">
        <f>COUNT(IF(SUM(J365)&gt;0,1,"FALSE"),IF(SUM(K365)&gt;0,1,"FALSE"),IF(SUM(N365)&gt;0,1,"FALSE"),IF(SUM(O365)&gt;0,1,"FALSE"),IF(SUM(R365)&gt;0,1,"FALSE"))</f>
        <v/>
      </c>
      <c r="AN367" s="9">
        <f>COUNT(IF(SUM(Y366)&gt;0,1,"FALSE"),IF(SUM(Z366)&gt;0,1,"FALSE"),IF(SUM(AC366)&gt;0,1,"FALSE"),IF(SUM(AD366)&gt;0,1,"FALSE"),IF(SUM(AG366)&gt;0,1,"FALSE"),IF(SUM(AH366)&gt;0,1,"FALSE"))</f>
        <v/>
      </c>
      <c r="AO367" s="9">
        <f>MAX(AO365:AO366)</f>
        <v/>
      </c>
      <c r="AP367" s="9">
        <f>MAX(AP365:AP366)</f>
        <v/>
      </c>
      <c r="AQ367" s="9">
        <f>MAX(AQ365:AQ366)</f>
        <v/>
      </c>
      <c r="AR367" s="9">
        <f>MAX(AR365:AR366)</f>
        <v/>
      </c>
      <c r="AS367" s="9">
        <f>SUM(AS365:AS366)</f>
        <v/>
      </c>
      <c r="AT367" s="9">
        <f>SUM(AT365:AT366)</f>
        <v/>
      </c>
      <c r="AU367" s="9">
        <f>SUM(AU365:AU366)</f>
        <v/>
      </c>
      <c r="AV367" s="9">
        <f>SUM(AV365:AV366)</f>
        <v/>
      </c>
      <c r="AW367" s="9">
        <f>SUM(AW365:AW366)</f>
        <v/>
      </c>
    </row>
    <row r="368">
      <c r="A368" t="n">
        <v>362</v>
      </c>
      <c r="B368" t="inlineStr">
        <is>
          <t>Буймов Евгений Александрович</t>
        </is>
      </c>
      <c r="C368" t="inlineStr">
        <is>
          <t>Отдел технической поддержки</t>
        </is>
      </c>
      <c r="D368" t="inlineStr">
        <is>
          <t>Системный администратор</t>
        </is>
      </c>
      <c r="E368" t="inlineStr">
        <is>
          <t>Офис</t>
        </is>
      </c>
      <c r="F368" t="inlineStr">
        <is>
          <t>День</t>
        </is>
      </c>
      <c r="H368" t="n">
        <v>8</v>
      </c>
      <c r="I368" t="n">
        <v>8</v>
      </c>
      <c r="J368" t="inlineStr">
        <is>
          <t>В</t>
        </is>
      </c>
      <c r="K368" t="inlineStr">
        <is>
          <t>В</t>
        </is>
      </c>
      <c r="L368" t="n">
        <v>8</v>
      </c>
      <c r="M368" t="n">
        <v>8</v>
      </c>
      <c r="N368" t="n">
        <v>8</v>
      </c>
      <c r="O368" t="n">
        <v>8</v>
      </c>
      <c r="P368" t="n">
        <v>8</v>
      </c>
      <c r="Q368" t="inlineStr">
        <is>
          <t>В</t>
        </is>
      </c>
      <c r="R368" t="inlineStr">
        <is>
          <t>В</t>
        </is>
      </c>
      <c r="S368" t="n">
        <v>8</v>
      </c>
      <c r="T368" t="n">
        <v>8</v>
      </c>
      <c r="U368" t="n">
        <v>8</v>
      </c>
      <c r="V368" t="n">
        <v>8</v>
      </c>
      <c r="W368" t="n">
        <v>8</v>
      </c>
      <c r="X368" t="inlineStr">
        <is>
          <t>В</t>
        </is>
      </c>
      <c r="Y368" t="inlineStr">
        <is>
          <t>В</t>
        </is>
      </c>
      <c r="Z368" t="n">
        <v>8</v>
      </c>
      <c r="AA368" t="n">
        <v>8</v>
      </c>
      <c r="AB368" t="n">
        <v>8</v>
      </c>
      <c r="AC368" t="n">
        <v>7</v>
      </c>
      <c r="AD368" t="inlineStr">
        <is>
          <t>В</t>
        </is>
      </c>
      <c r="AE368" t="inlineStr">
        <is>
          <t>В</t>
        </is>
      </c>
      <c r="AF368" t="inlineStr">
        <is>
          <t>В</t>
        </is>
      </c>
      <c r="AG368" t="n">
        <v>8</v>
      </c>
      <c r="AH368" t="n">
        <v>8</v>
      </c>
      <c r="AI368" t="n">
        <v>8</v>
      </c>
      <c r="AJ368" t="n">
        <v>8</v>
      </c>
      <c r="AM368" s="9">
        <f>COUNT(H368:AL368)</f>
        <v/>
      </c>
      <c r="AO368" s="9">
        <f>COUNTIF(H368:AL368,"О")</f>
        <v/>
      </c>
      <c r="AP368" s="9">
        <f>COUNTIF(H368:AL368,"От")</f>
        <v/>
      </c>
      <c r="AQ368" s="9">
        <f>COUNTIF(H368:AL368,"Б")</f>
        <v/>
      </c>
      <c r="AR368" s="9">
        <f>COUNTIF(H368:AL368,"Н")</f>
        <v/>
      </c>
      <c r="AT368" s="9">
        <f>SUM(H368:AL368)</f>
        <v/>
      </c>
      <c r="AV368" s="9">
        <f>SUM(J368,K368,Q368,R368,X368,Y368,AD368,AE368,AF368)</f>
        <v/>
      </c>
    </row>
    <row r="369">
      <c r="A369" s="9" t="n">
        <v>363</v>
      </c>
      <c r="B369" s="9" t="inlineStr">
        <is>
          <t>Буймов Евгений Александрович</t>
        </is>
      </c>
      <c r="C369" s="9" t="inlineStr">
        <is>
          <t>Отдел технической поддержки</t>
        </is>
      </c>
      <c r="D369" s="9" t="inlineStr">
        <is>
          <t>Системный администратор</t>
        </is>
      </c>
      <c r="E369" s="9" t="inlineStr">
        <is>
          <t>ИТОГО:</t>
        </is>
      </c>
      <c r="F369" s="9" t="n"/>
      <c r="G369" s="9" t="n"/>
      <c r="H369" s="9" t="n">
        <v>8</v>
      </c>
      <c r="I369" s="9" t="n">
        <v>8</v>
      </c>
      <c r="J369" s="9" t="n">
        <v>0</v>
      </c>
      <c r="K369" s="9" t="n">
        <v>0</v>
      </c>
      <c r="L369" s="9" t="n">
        <v>8</v>
      </c>
      <c r="M369" s="9" t="n">
        <v>8</v>
      </c>
      <c r="N369" s="9" t="n">
        <v>8</v>
      </c>
      <c r="O369" s="9" t="n">
        <v>8</v>
      </c>
      <c r="P369" s="9" t="n">
        <v>8</v>
      </c>
      <c r="Q369" s="9" t="n">
        <v>0</v>
      </c>
      <c r="R369" s="9" t="n">
        <v>0</v>
      </c>
      <c r="S369" s="9" t="n">
        <v>8</v>
      </c>
      <c r="T369" s="9" t="n">
        <v>8</v>
      </c>
      <c r="U369" s="9" t="n">
        <v>8</v>
      </c>
      <c r="V369" s="9" t="n">
        <v>8</v>
      </c>
      <c r="W369" s="9" t="n">
        <v>8</v>
      </c>
      <c r="X369" s="9" t="n">
        <v>0</v>
      </c>
      <c r="Y369" s="9" t="n">
        <v>0</v>
      </c>
      <c r="Z369" s="9" t="n">
        <v>8</v>
      </c>
      <c r="AA369" s="9" t="n">
        <v>8</v>
      </c>
      <c r="AB369" s="9" t="n">
        <v>8</v>
      </c>
      <c r="AC369" s="9" t="n">
        <v>7</v>
      </c>
      <c r="AD369" s="9" t="n">
        <v>0</v>
      </c>
      <c r="AE369" s="9" t="n">
        <v>0</v>
      </c>
      <c r="AF369" s="9" t="n">
        <v>0</v>
      </c>
      <c r="AG369" s="9" t="n">
        <v>8</v>
      </c>
      <c r="AH369" s="9" t="n">
        <v>8</v>
      </c>
      <c r="AI369" s="9" t="n">
        <v>8</v>
      </c>
      <c r="AJ369" s="9" t="n">
        <v>8</v>
      </c>
      <c r="AK369" s="9" t="n"/>
      <c r="AL369" s="9" t="n"/>
      <c r="AM369" s="9">
        <f>COUNT(IF(SUM(H368)&gt;0,1,"FALSE"),IF(SUM(I368)&gt;0,1,"FALSE"),IF(SUM(J368)&gt;0,1,"FALSE"),IF(SUM(K368)&gt;0,1,"FALSE"),IF(SUM(L368)&gt;0,1,"FALSE"),IF(SUM(M368)&gt;0,1,"FALSE"),IF(SUM(N368)&gt;0,1,"FALSE"),IF(SUM(O368)&gt;0,1,"FALSE"),IF(SUM(P368)&gt;0,1,"FALSE"),IF(SUM(Q368)&gt;0,1,"FALSE"),IF(SUM(R368)&gt;0,1,"FALSE"),IF(SUM(S368)&gt;0,1,"FALSE"),IF(SUM(T368)&gt;0,1,"FALSE"),IF(SUM(U368)&gt;0,1,"FALSE"),IF(SUM(V368)&gt;0,1,"FALSE"),IF(SUM(W368)&gt;0,1,"FALSE"),IF(SUM(X368)&gt;0,1,"FALSE"),IF(SUM(Y368)&gt;0,1,"FALSE"),IF(SUM(Z368)&gt;0,1,"FALSE"),IF(SUM(AA368)&gt;0,1,"FALSE"),IF(SUM(AB368)&gt;0,1,"FALSE"),IF(SUM(AC368)&gt;0,1,"FALSE"),IF(SUM(AD368)&gt;0,1,"FALSE"),IF(SUM(AE368)&gt;0,1,"FALSE"),IF(SUM(AF368)&gt;0,1,"FALSE"),IF(SUM(AG368)&gt;0,1,"FALSE"),IF(SUM(AH368)&gt;0,1,"FALSE"),IF(SUM(AI368)&gt;0,1,"FALSE"),IF(SUM(AJ368)&gt;0,1,"FALSE"))</f>
        <v/>
      </c>
      <c r="AN369" s="9" t="n"/>
      <c r="AO369" s="9">
        <f>MAX(AO368:AO368)</f>
        <v/>
      </c>
      <c r="AP369" s="9">
        <f>MAX(AP368:AP368)</f>
        <v/>
      </c>
      <c r="AQ369" s="9">
        <f>MAX(AQ368:AQ368)</f>
        <v/>
      </c>
      <c r="AR369" s="9">
        <f>MAX(AR368:AR368)</f>
        <v/>
      </c>
      <c r="AS369" s="9">
        <f>SUM(AS368:AS368)</f>
        <v/>
      </c>
      <c r="AT369" s="9">
        <f>SUM(AT368:AT368)</f>
        <v/>
      </c>
      <c r="AU369" s="9">
        <f>SUM(AU368:AU368)</f>
        <v/>
      </c>
      <c r="AV369" s="9">
        <f>SUM(AV368:AV368)</f>
        <v/>
      </c>
      <c r="AW369" s="9">
        <f>SUM(AW368:AW368)</f>
        <v/>
      </c>
    </row>
    <row r="370">
      <c r="A370" t="n">
        <v>364</v>
      </c>
      <c r="B370" t="inlineStr">
        <is>
          <t>Воронцов Борис Александрович</t>
        </is>
      </c>
      <c r="C370" t="inlineStr">
        <is>
          <t>Отдел технической поддержки</t>
        </is>
      </c>
      <c r="D370" t="inlineStr">
        <is>
          <t>Инженер 1 категории</t>
        </is>
      </c>
      <c r="E370" t="inlineStr">
        <is>
          <t>Общехозяйственный</t>
        </is>
      </c>
      <c r="F370" t="inlineStr">
        <is>
          <t>День</t>
        </is>
      </c>
      <c r="H370" t="n">
        <v>8</v>
      </c>
      <c r="I370" t="n">
        <v>7.86667</v>
      </c>
      <c r="J370" t="inlineStr">
        <is>
          <t>В</t>
        </is>
      </c>
      <c r="K370" t="inlineStr">
        <is>
          <t>В</t>
        </is>
      </c>
      <c r="L370" t="n">
        <v>8</v>
      </c>
      <c r="M370" t="n">
        <v>8</v>
      </c>
      <c r="N370" t="n">
        <v>8</v>
      </c>
      <c r="O370" t="n">
        <v>8</v>
      </c>
      <c r="P370" t="n">
        <v>3.78333</v>
      </c>
      <c r="Q370" t="inlineStr">
        <is>
          <t>В</t>
        </is>
      </c>
      <c r="R370" t="inlineStr">
        <is>
          <t>В</t>
        </is>
      </c>
      <c r="X370" t="inlineStr">
        <is>
          <t>В</t>
        </is>
      </c>
      <c r="Y370" t="inlineStr">
        <is>
          <t>В</t>
        </is>
      </c>
      <c r="AD370" t="inlineStr">
        <is>
          <t>В</t>
        </is>
      </c>
      <c r="AE370" t="inlineStr">
        <is>
          <t>В</t>
        </is>
      </c>
      <c r="AF370" t="inlineStr">
        <is>
          <t>В</t>
        </is>
      </c>
      <c r="AM370" s="9">
        <f>COUNT(H370:AL370)</f>
        <v/>
      </c>
      <c r="AO370" s="9">
        <f>COUNTIF(H370:AL370,"О")</f>
        <v/>
      </c>
      <c r="AP370" s="9">
        <f>COUNTIF(H370:AL370,"От")</f>
        <v/>
      </c>
      <c r="AQ370" s="9">
        <f>COUNTIF(H370:AL370,"Б")</f>
        <v/>
      </c>
      <c r="AR370" s="9">
        <f>COUNTIF(H370:AL370,"Н")</f>
        <v/>
      </c>
      <c r="AT370" s="9">
        <f>SUM(H370:AL370)</f>
        <v/>
      </c>
      <c r="AV370" s="9">
        <f>SUM(J370,K370,Q370,R370,X370,Y370,AD370,AE370,AF370)</f>
        <v/>
      </c>
    </row>
    <row r="371" ht="15.5" customHeight="1" s="1">
      <c r="A371" t="n">
        <v>365</v>
      </c>
      <c r="B371" t="inlineStr">
        <is>
          <t>Воронцов Борис Александрович</t>
        </is>
      </c>
      <c r="C371" t="inlineStr">
        <is>
          <t>Отдел технической поддержки</t>
        </is>
      </c>
      <c r="D371" t="inlineStr">
        <is>
          <t>Инженер 1 категории</t>
        </is>
      </c>
      <c r="E371" t="inlineStr">
        <is>
          <t>Контракт № 629 - МБУ ГЦОДД</t>
        </is>
      </c>
      <c r="F371" t="inlineStr">
        <is>
          <t>День</t>
        </is>
      </c>
      <c r="I371" s="11" t="n">
        <v>0.13333</v>
      </c>
      <c r="P371" s="11" t="n">
        <v>4.21667</v>
      </c>
      <c r="R371" t="n">
        <v>12</v>
      </c>
      <c r="S371" s="11" t="n">
        <v>8</v>
      </c>
      <c r="T371" s="11" t="n">
        <v>8</v>
      </c>
      <c r="U371" s="11" t="n">
        <v>8</v>
      </c>
      <c r="V371" s="11" t="n">
        <v>8</v>
      </c>
      <c r="W371" s="11" t="n">
        <v>8</v>
      </c>
      <c r="Z371" s="11" t="n">
        <v>8</v>
      </c>
      <c r="AA371" s="11" t="n">
        <v>8</v>
      </c>
      <c r="AB371" s="11" t="n">
        <v>8</v>
      </c>
      <c r="AC371" s="11" t="n">
        <v>7</v>
      </c>
      <c r="AG371" s="11" t="n">
        <v>8</v>
      </c>
      <c r="AH371" s="11" t="n">
        <v>8</v>
      </c>
      <c r="AI371" s="11" t="n">
        <v>8</v>
      </c>
      <c r="AJ371" s="11" t="n">
        <v>7.07009</v>
      </c>
      <c r="AM371" s="9">
        <f>COUNT(H371:AL371)</f>
        <v/>
      </c>
      <c r="AT371" s="9">
        <f>SUM(H371:AL371)</f>
        <v/>
      </c>
      <c r="AV371" s="9">
        <f>SUM(J371,K371,Q371,R371,X371,Y371,AD371,AE371,AF371)</f>
        <v/>
      </c>
    </row>
    <row r="372" ht="15.5" customHeight="1" s="1">
      <c r="A372" t="n">
        <v>366</v>
      </c>
      <c r="B372" t="inlineStr">
        <is>
          <t>Воронцов Борис Александрович</t>
        </is>
      </c>
      <c r="C372" t="inlineStr">
        <is>
          <t>Отдел технической поддержки</t>
        </is>
      </c>
      <c r="D372" t="inlineStr">
        <is>
          <t>Инженер 1 категории</t>
        </is>
      </c>
      <c r="E372" t="inlineStr">
        <is>
          <t>Контракт № 615 - КГКУ Хабаровскуправтодор</t>
        </is>
      </c>
      <c r="F372" t="inlineStr">
        <is>
          <t>День</t>
        </is>
      </c>
      <c r="AJ372" s="11" t="n">
        <v>0.92991</v>
      </c>
      <c r="AM372" s="9">
        <f>COUNT(H372:AL372)</f>
        <v/>
      </c>
      <c r="AT372" s="9">
        <f>SUM(H372:AL372)</f>
        <v/>
      </c>
      <c r="AV372" s="9">
        <f>SUM(J372,K372,Q372,R372,X372,Y372,AD372,AE372,AF372)</f>
        <v/>
      </c>
    </row>
    <row r="373">
      <c r="A373" s="9" t="n">
        <v>367</v>
      </c>
      <c r="B373" s="9" t="inlineStr">
        <is>
          <t>Воронцов Борис Александрович</t>
        </is>
      </c>
      <c r="C373" s="9" t="inlineStr">
        <is>
          <t>Отдел технической поддержки</t>
        </is>
      </c>
      <c r="D373" s="9" t="inlineStr">
        <is>
          <t>Инженер 1 категории</t>
        </is>
      </c>
      <c r="E373" s="9" t="inlineStr">
        <is>
          <t>ИТОГО:</t>
        </is>
      </c>
      <c r="F373" s="9" t="n"/>
      <c r="G373" s="9" t="n"/>
      <c r="H373" s="9" t="n">
        <v>8</v>
      </c>
      <c r="I373" s="9" t="n">
        <v>8</v>
      </c>
      <c r="J373" s="9" t="n">
        <v>0</v>
      </c>
      <c r="K373" s="9" t="n">
        <v>0</v>
      </c>
      <c r="L373" s="9" t="n">
        <v>8</v>
      </c>
      <c r="M373" s="9" t="n">
        <v>8</v>
      </c>
      <c r="N373" s="9" t="n">
        <v>8</v>
      </c>
      <c r="O373" s="9" t="n">
        <v>8</v>
      </c>
      <c r="P373" s="9" t="n">
        <v>8</v>
      </c>
      <c r="Q373" s="9" t="n">
        <v>0</v>
      </c>
      <c r="R373" s="9" t="n">
        <v>0</v>
      </c>
      <c r="S373" s="9" t="n">
        <v>8</v>
      </c>
      <c r="T373" s="9" t="n">
        <v>8</v>
      </c>
      <c r="U373" s="9" t="n">
        <v>8</v>
      </c>
      <c r="V373" s="9" t="n">
        <v>8</v>
      </c>
      <c r="W373" s="9" t="n">
        <v>8</v>
      </c>
      <c r="X373" s="9" t="n">
        <v>0</v>
      </c>
      <c r="Y373" s="9" t="n">
        <v>0</v>
      </c>
      <c r="Z373" s="9" t="n">
        <v>8</v>
      </c>
      <c r="AA373" s="9" t="n">
        <v>8</v>
      </c>
      <c r="AB373" s="9" t="n">
        <v>8</v>
      </c>
      <c r="AC373" s="9" t="n">
        <v>7</v>
      </c>
      <c r="AD373" s="9" t="n">
        <v>0</v>
      </c>
      <c r="AE373" s="9" t="n">
        <v>0</v>
      </c>
      <c r="AF373" s="9" t="n">
        <v>0</v>
      </c>
      <c r="AG373" s="9" t="n">
        <v>8</v>
      </c>
      <c r="AH373" s="9" t="n">
        <v>8</v>
      </c>
      <c r="AI373" s="9" t="n">
        <v>8</v>
      </c>
      <c r="AJ373" s="9" t="n">
        <v>8</v>
      </c>
      <c r="AK373" s="9" t="n"/>
      <c r="AL373" s="9" t="n"/>
      <c r="AM373" s="9">
        <f>COUNT(IF(SUM(H370)&gt;0,1,"FALSE"),IF(SUM(I371,I370)&gt;0,1,"FALSE"),IF(SUM(J370)&gt;0,1,"FALSE"),IF(SUM(K370)&gt;0,1,"FALSE"),IF(SUM(L370)&gt;0,1,"FALSE"),IF(SUM(M370)&gt;0,1,"FALSE"),IF(SUM(N370)&gt;0,1,"FALSE"),IF(SUM(O370)&gt;0,1,"FALSE"),IF(SUM(P371,P370)&gt;0,1,"FALSE"),IF(SUM(Q370,Q371)&gt;0,1,"FALSE"),IF(SUM(R370,R371)&gt;0,1,"FALSE"),IF(SUM(S370,S371)&gt;0,1,"FALSE"),IF(SUM(T370,T371)&gt;0,1,"FALSE"),IF(SUM(U371,U370)&gt;0,1,"FALSE"),IF(SUM(V371,V370)&gt;0,1,"FALSE"),IF(SUM(W371,W370)&gt;0,1,"FALSE"),IF(SUM(X371,X370)&gt;0,1,"FALSE"),IF(SUM(Y370,Y371)&gt;0,1,"FALSE"),IF(SUM(Z370,Z371)&gt;0,1,"FALSE"),IF(SUM(AA370,AA371)&gt;0,1,"FALSE"),IF(SUM(AB371,AB370)&gt;0,1,"FALSE"),IF(SUM(AC370,AC371)&gt;0,1,"FALSE"),IF(SUM(AD371,AD370)&gt;0,1,"FALSE"),IF(SUM(AE370,AE371)&gt;0,1,"FALSE"),IF(SUM(AF370,AF371)&gt;0,1,"FALSE"),IF(SUM(AG370,AG371)&gt;0,1,"FALSE"),IF(SUM(AH370,AH371)&gt;0,1,"FALSE"),IF(SUM(AI371,AI370)&gt;0,1,"FALSE"),IF(SUM(AJ370,AJ372,AJ371)&gt;0,1,"FALSE"))</f>
        <v/>
      </c>
      <c r="AN373" s="9" t="n"/>
      <c r="AO373" s="9">
        <f>MAX(AO370:AO372)</f>
        <v/>
      </c>
      <c r="AP373" s="9">
        <f>MAX(AP370:AP372)</f>
        <v/>
      </c>
      <c r="AQ373" s="9">
        <f>MAX(AQ370:AQ372)</f>
        <v/>
      </c>
      <c r="AR373" s="9">
        <f>MAX(AR370:AR372)</f>
        <v/>
      </c>
      <c r="AS373" s="9">
        <f>SUM(AS370:AS372)</f>
        <v/>
      </c>
      <c r="AT373" s="9">
        <f>SUM(AT370:AT372)</f>
        <v/>
      </c>
      <c r="AU373" s="9">
        <f>SUM(AU370:AU372)</f>
        <v/>
      </c>
      <c r="AV373" s="9">
        <f>SUM(AV370:AV372)</f>
        <v/>
      </c>
      <c r="AW373" s="9">
        <f>SUM(AW370:AW372)</f>
        <v/>
      </c>
    </row>
    <row r="374">
      <c r="A374" t="n">
        <v>368</v>
      </c>
      <c r="B374" t="inlineStr">
        <is>
          <t>Дмитриев Василий Валерьевич</t>
        </is>
      </c>
      <c r="C374" t="inlineStr">
        <is>
          <t>Отдел технической поддержки</t>
        </is>
      </c>
      <c r="D374" t="inlineStr">
        <is>
          <t>Администратор WIM</t>
        </is>
      </c>
      <c r="E374" t="inlineStr">
        <is>
          <t>Офис</t>
        </is>
      </c>
      <c r="F374" t="inlineStr">
        <is>
          <t>День</t>
        </is>
      </c>
      <c r="J374" t="inlineStr">
        <is>
          <t>В</t>
        </is>
      </c>
      <c r="K374" t="inlineStr">
        <is>
          <t>В</t>
        </is>
      </c>
      <c r="Q374" t="inlineStr">
        <is>
          <t>В</t>
        </is>
      </c>
      <c r="R374" t="inlineStr">
        <is>
          <t>В</t>
        </is>
      </c>
      <c r="X374" t="inlineStr">
        <is>
          <t>В</t>
        </is>
      </c>
      <c r="Y374" t="inlineStr">
        <is>
          <t>В</t>
        </is>
      </c>
      <c r="AB374" t="n">
        <v>0.8666700000000001</v>
      </c>
      <c r="AD374" t="inlineStr">
        <is>
          <t>В</t>
        </is>
      </c>
      <c r="AE374" t="inlineStr">
        <is>
          <t>В</t>
        </is>
      </c>
      <c r="AF374" t="inlineStr">
        <is>
          <t>В</t>
        </is>
      </c>
      <c r="AH374" t="n">
        <v>1.18333</v>
      </c>
      <c r="AI374" t="n">
        <v>8</v>
      </c>
      <c r="AJ374" t="n">
        <v>8</v>
      </c>
      <c r="AM374" s="9">
        <f>COUNT(H374:AL374)</f>
        <v/>
      </c>
      <c r="AO374" s="9">
        <f>COUNTIF(H374:AL374,"О")</f>
        <v/>
      </c>
      <c r="AP374" s="9">
        <f>COUNTIF(H374:AL374,"От")</f>
        <v/>
      </c>
      <c r="AQ374" s="9">
        <f>COUNTIF(H374:AL374,"Б")</f>
        <v/>
      </c>
      <c r="AR374" s="9">
        <f>COUNTIF(H374:AL374,"Н")</f>
        <v/>
      </c>
      <c r="AT374" s="9">
        <f>SUM(H374:AL374)</f>
        <v/>
      </c>
      <c r="AV374" s="9">
        <f>SUM(J374,K374,Q374,R374,X374,Y374,AD374,AE374,AF374)</f>
        <v/>
      </c>
    </row>
    <row r="375" ht="15.5" customHeight="1" s="1">
      <c r="A375" t="n">
        <v>369</v>
      </c>
      <c r="B375" t="inlineStr">
        <is>
          <t>Дмитриев Василий Валерьевич</t>
        </is>
      </c>
      <c r="C375" t="inlineStr">
        <is>
          <t>Отдел технической поддержки</t>
        </is>
      </c>
      <c r="D375" t="inlineStr">
        <is>
          <t>Администратор WIM</t>
        </is>
      </c>
      <c r="E375" t="inlineStr">
        <is>
          <t>Контракт № 625 - Нижний Новгород</t>
        </is>
      </c>
      <c r="F375" t="inlineStr">
        <is>
          <t>День</t>
        </is>
      </c>
      <c r="H375" s="11" t="n">
        <v>0.84601</v>
      </c>
      <c r="AM375" s="9">
        <f>COUNT(H375:AL375)</f>
        <v/>
      </c>
      <c r="AT375" s="9">
        <f>SUM(H375:AL375)</f>
        <v/>
      </c>
      <c r="AV375" s="9">
        <f>SUM(J375,K375,Q375,R375,X375,Y375,AD375,AE375,AF375)</f>
        <v/>
      </c>
    </row>
    <row r="376" ht="15.5" customHeight="1" s="1">
      <c r="A376" t="n">
        <v>370</v>
      </c>
      <c r="B376" t="inlineStr">
        <is>
          <t>Дмитриев Василий Валерьевич</t>
        </is>
      </c>
      <c r="C376" t="inlineStr">
        <is>
          <t>Отдел технической поддержки</t>
        </is>
      </c>
      <c r="D376" t="inlineStr">
        <is>
          <t>Администратор WIM</t>
        </is>
      </c>
      <c r="E376" t="inlineStr">
        <is>
          <t>Контракт № 548 - ГКУ Управление Региональных автомобильных дорог Республики Бурятия</t>
        </is>
      </c>
      <c r="F376" t="inlineStr">
        <is>
          <t>День</t>
        </is>
      </c>
      <c r="H376" s="11" t="n">
        <v>7.15399</v>
      </c>
      <c r="I376" s="11" t="n">
        <v>8</v>
      </c>
      <c r="L376" s="11" t="n">
        <v>7.91095</v>
      </c>
      <c r="M376" s="11" t="n">
        <v>8</v>
      </c>
      <c r="N376" s="11" t="n">
        <v>8</v>
      </c>
      <c r="O376" s="11" t="n">
        <v>8</v>
      </c>
      <c r="P376" s="11" t="n">
        <v>8</v>
      </c>
      <c r="S376" s="11" t="n">
        <v>8</v>
      </c>
      <c r="T376" s="11" t="n">
        <v>8</v>
      </c>
      <c r="U376" s="11" t="n">
        <v>7.80741</v>
      </c>
      <c r="V376" s="11" t="n">
        <v>8</v>
      </c>
      <c r="W376" s="11" t="n">
        <v>8</v>
      </c>
      <c r="Z376" s="11" t="n">
        <v>7.8513</v>
      </c>
      <c r="AA376" s="11" t="n">
        <v>8</v>
      </c>
      <c r="AB376" s="11" t="n">
        <v>2.03333</v>
      </c>
      <c r="AM376" s="9">
        <f>COUNT(H376:AL376)</f>
        <v/>
      </c>
      <c r="AT376" s="9">
        <f>SUM(H376:AL376)</f>
        <v/>
      </c>
      <c r="AV376" s="9">
        <f>SUM(J376,K376,Q376,R376,X376,Y376,AD376,AE376,AF376)</f>
        <v/>
      </c>
    </row>
    <row r="377" ht="15.5" customHeight="1" s="1">
      <c r="A377" t="n">
        <v>371</v>
      </c>
      <c r="B377" t="inlineStr">
        <is>
          <t>Дмитриев Василий Валерьевич</t>
        </is>
      </c>
      <c r="C377" t="inlineStr">
        <is>
          <t>Отдел технической поддержки</t>
        </is>
      </c>
      <c r="D377" t="inlineStr">
        <is>
          <t>Администратор WIM</t>
        </is>
      </c>
      <c r="E377" t="inlineStr">
        <is>
          <t>Контракт № 615 - КГКУ Хабаровскуправтодор</t>
        </is>
      </c>
      <c r="F377" t="inlineStr">
        <is>
          <t>День</t>
        </is>
      </c>
      <c r="L377" s="11" t="n">
        <v>0.08905</v>
      </c>
      <c r="AM377" s="9">
        <f>COUNT(H377:AL377)</f>
        <v/>
      </c>
      <c r="AT377" s="9">
        <f>SUM(H377:AL377)</f>
        <v/>
      </c>
      <c r="AV377" s="9">
        <f>SUM(J377,K377,Q377,R377,X377,Y377,AD377,AE377,AF377)</f>
        <v/>
      </c>
    </row>
    <row r="378" ht="15.5" customHeight="1" s="1">
      <c r="A378" t="n">
        <v>372</v>
      </c>
      <c r="B378" t="inlineStr">
        <is>
          <t>Дмитриев Василий Валерьевич</t>
        </is>
      </c>
      <c r="C378" t="inlineStr">
        <is>
          <t>Отдел технической поддержки</t>
        </is>
      </c>
      <c r="D378" t="inlineStr">
        <is>
          <t>Администратор WIM</t>
        </is>
      </c>
      <c r="E378" t="inlineStr">
        <is>
          <t>Контракт № 632 - ГКУ НСО ТУАД</t>
        </is>
      </c>
      <c r="F378" t="inlineStr">
        <is>
          <t>День</t>
        </is>
      </c>
      <c r="U378" s="11" t="n">
        <v>0.19259</v>
      </c>
      <c r="Z378" s="11" t="n">
        <v>0.13383</v>
      </c>
      <c r="AB378" s="11" t="n">
        <v>5.1</v>
      </c>
      <c r="AC378" s="11" t="n">
        <v>7</v>
      </c>
      <c r="AG378" s="11" t="n">
        <v>8</v>
      </c>
      <c r="AH378" s="11" t="n">
        <v>6.81667</v>
      </c>
      <c r="AM378" s="9">
        <f>COUNT(H378:AL378)</f>
        <v/>
      </c>
      <c r="AT378" s="9">
        <f>SUM(H378:AL378)</f>
        <v/>
      </c>
      <c r="AV378" s="9">
        <f>SUM(J378,K378,Q378,R378,X378,Y378,AD378,AE378,AF378)</f>
        <v/>
      </c>
    </row>
    <row r="379" ht="15.5" customHeight="1" s="1">
      <c r="A379" t="n">
        <v>373</v>
      </c>
      <c r="B379" t="inlineStr">
        <is>
          <t>Дмитриев Василий Валерьевич</t>
        </is>
      </c>
      <c r="C379" t="inlineStr">
        <is>
          <t>Отдел технической поддержки</t>
        </is>
      </c>
      <c r="D379" t="inlineStr">
        <is>
          <t>Администратор WIM</t>
        </is>
      </c>
      <c r="E379" t="inlineStr">
        <is>
          <t>Контракт № 576 - Восток-М</t>
        </is>
      </c>
      <c r="F379" t="inlineStr">
        <is>
          <t>День</t>
        </is>
      </c>
      <c r="Z379" s="11" t="n">
        <v>0.01487</v>
      </c>
      <c r="AM379" s="9">
        <f>COUNT(H379:AL379)</f>
        <v/>
      </c>
      <c r="AT379" s="9">
        <f>SUM(H379:AL379)</f>
        <v/>
      </c>
      <c r="AV379" s="9">
        <f>SUM(J379,K379,Q379,R379,X379,Y379,AD379,AE379,AF379)</f>
        <v/>
      </c>
    </row>
    <row r="380">
      <c r="A380" s="9" t="n">
        <v>374</v>
      </c>
      <c r="B380" s="9" t="inlineStr">
        <is>
          <t>Дмитриев Василий Валерьевич</t>
        </is>
      </c>
      <c r="C380" s="9" t="inlineStr">
        <is>
          <t>Отдел технической поддержки</t>
        </is>
      </c>
      <c r="D380" s="9" t="inlineStr">
        <is>
          <t>Администратор WIM</t>
        </is>
      </c>
      <c r="E380" s="9" t="inlineStr">
        <is>
          <t>ИТОГО:</t>
        </is>
      </c>
      <c r="F380" s="9" t="n"/>
      <c r="G380" s="9" t="n"/>
      <c r="H380" s="9" t="n">
        <v>8</v>
      </c>
      <c r="I380" s="9" t="n">
        <v>8</v>
      </c>
      <c r="J380" s="9" t="n">
        <v>0</v>
      </c>
      <c r="K380" s="9" t="n">
        <v>0</v>
      </c>
      <c r="L380" s="9" t="n">
        <v>8</v>
      </c>
      <c r="M380" s="9" t="n">
        <v>8</v>
      </c>
      <c r="N380" s="9" t="n">
        <v>8</v>
      </c>
      <c r="O380" s="9" t="n">
        <v>8</v>
      </c>
      <c r="P380" s="9" t="n">
        <v>8</v>
      </c>
      <c r="Q380" s="9" t="n">
        <v>0</v>
      </c>
      <c r="R380" s="9" t="n">
        <v>0</v>
      </c>
      <c r="S380" s="9" t="n">
        <v>8</v>
      </c>
      <c r="T380" s="9" t="n">
        <v>8</v>
      </c>
      <c r="U380" s="9" t="n">
        <v>8</v>
      </c>
      <c r="V380" s="9" t="n">
        <v>8</v>
      </c>
      <c r="W380" s="9" t="n">
        <v>8</v>
      </c>
      <c r="X380" s="9" t="n">
        <v>0</v>
      </c>
      <c r="Y380" s="9" t="n">
        <v>0</v>
      </c>
      <c r="Z380" s="9" t="n">
        <v>8</v>
      </c>
      <c r="AA380" s="9" t="n">
        <v>8</v>
      </c>
      <c r="AB380" s="9" t="n">
        <v>8</v>
      </c>
      <c r="AC380" s="9" t="n">
        <v>7</v>
      </c>
      <c r="AD380" s="9" t="n">
        <v>0</v>
      </c>
      <c r="AE380" s="9" t="n">
        <v>0</v>
      </c>
      <c r="AF380" s="9" t="n">
        <v>0</v>
      </c>
      <c r="AG380" s="9" t="n">
        <v>8</v>
      </c>
      <c r="AH380" s="9" t="n">
        <v>8</v>
      </c>
      <c r="AI380" s="9" t="n">
        <v>8</v>
      </c>
      <c r="AJ380" s="9" t="n">
        <v>8</v>
      </c>
      <c r="AK380" s="9" t="n"/>
      <c r="AL380" s="9" t="n"/>
      <c r="AM380" s="9">
        <f>COUNT(IF(SUM(H375,H374,H376)&gt;0,1,"FALSE"),IF(SUM(I376,I374)&gt;0,1,"FALSE"),IF(SUM(J374,J376)&gt;0,1,"FALSE"),IF(SUM(K374,K376)&gt;0,1,"FALSE"),IF(SUM(L374,L377,L376)&gt;0,1,"FALSE"),IF(SUM(M374,M376)&gt;0,1,"FALSE"),IF(SUM(N374,N376)&gt;0,1,"FALSE"),IF(SUM(O374,O376)&gt;0,1,"FALSE"),IF(SUM(P376,P374)&gt;0,1,"FALSE"),IF(SUM(Q376,Q374)&gt;0,1,"FALSE"),IF(SUM(R374,R376)&gt;0,1,"FALSE"),IF(SUM(S374,S376)&gt;0,1,"FALSE"),IF(SUM(T376,T374)&gt;0,1,"FALSE"),IF(SUM(U376,U374,U378)&gt;0,1,"FALSE"),IF(SUM(V374,V376)&gt;0,1,"FALSE"),IF(SUM(W374,W376)&gt;0,1,"FALSE"),IF(SUM(X374,X376)&gt;0,1,"FALSE"),IF(SUM(Y374,Y376)&gt;0,1,"FALSE"),IF(SUM(Z379,Z378,Z376,Z374)&gt;0,1,"FALSE"),IF(SUM(AA374,AA376)&gt;0,1,"FALSE"),IF(SUM(AB374,AB376,AB378)&gt;0,1,"FALSE"),IF(SUM(AC374,AC378)&gt;0,1,"FALSE"),IF(SUM(AD378,AD374)&gt;0,1,"FALSE"),IF(SUM(AE374,AE378)&gt;0,1,"FALSE"),IF(SUM(AF378,AF374)&gt;0,1,"FALSE"),IF(SUM(AG374,AG378)&gt;0,1,"FALSE"),IF(SUM(AH374,AH378)&gt;0,1,"FALSE"),IF(SUM(AI374)&gt;0,1,"FALSE"),IF(SUM(AJ374)&gt;0,1,"FALSE"))</f>
        <v/>
      </c>
      <c r="AN380" s="9" t="n"/>
      <c r="AO380" s="9">
        <f>MAX(AO374:AO379)</f>
        <v/>
      </c>
      <c r="AP380" s="9">
        <f>MAX(AP374:AP379)</f>
        <v/>
      </c>
      <c r="AQ380" s="9">
        <f>MAX(AQ374:AQ379)</f>
        <v/>
      </c>
      <c r="AR380" s="9">
        <f>MAX(AR374:AR379)</f>
        <v/>
      </c>
      <c r="AS380" s="9">
        <f>SUM(AS374:AS379)</f>
        <v/>
      </c>
      <c r="AT380" s="9">
        <f>SUM(AT374:AT379)</f>
        <v/>
      </c>
      <c r="AU380" s="9">
        <f>SUM(AU374:AU379)</f>
        <v/>
      </c>
      <c r="AV380" s="9">
        <f>SUM(AV374:AV379)</f>
        <v/>
      </c>
      <c r="AW380" s="9">
        <f>SUM(AW374:AW379)</f>
        <v/>
      </c>
    </row>
    <row r="381">
      <c r="A381" t="n">
        <v>375</v>
      </c>
      <c r="B381" t="inlineStr">
        <is>
          <t>Кадилов Сергей Геннадьевич</t>
        </is>
      </c>
      <c r="C381" t="inlineStr">
        <is>
          <t>Отдел технической поддержки</t>
        </is>
      </c>
      <c r="D381" t="inlineStr">
        <is>
          <t>Техник</t>
        </is>
      </c>
      <c r="E381" t="inlineStr">
        <is>
          <t>Общехозяйственный</t>
        </is>
      </c>
      <c r="F381" t="inlineStr">
        <is>
          <t>День</t>
        </is>
      </c>
      <c r="H381" t="n">
        <v>8</v>
      </c>
      <c r="I381" t="n">
        <v>8</v>
      </c>
      <c r="J381" t="inlineStr">
        <is>
          <t>В</t>
        </is>
      </c>
      <c r="K381" t="inlineStr">
        <is>
          <t>В</t>
        </is>
      </c>
      <c r="L381" t="n">
        <v>8</v>
      </c>
      <c r="M381" t="n">
        <v>8</v>
      </c>
      <c r="N381" t="n">
        <v>8</v>
      </c>
      <c r="O381" t="n">
        <v>8</v>
      </c>
      <c r="P381" t="n">
        <v>8</v>
      </c>
      <c r="Q381" t="inlineStr">
        <is>
          <t>В</t>
        </is>
      </c>
      <c r="R381" t="inlineStr">
        <is>
          <t>В</t>
        </is>
      </c>
      <c r="S381" t="n">
        <v>8</v>
      </c>
      <c r="T381" t="n">
        <v>8</v>
      </c>
      <c r="U381" t="n">
        <v>8</v>
      </c>
      <c r="V381" t="n">
        <v>8</v>
      </c>
      <c r="W381" t="n">
        <v>8</v>
      </c>
      <c r="X381" t="inlineStr">
        <is>
          <t>В</t>
        </is>
      </c>
      <c r="Y381" t="inlineStr">
        <is>
          <t>В</t>
        </is>
      </c>
      <c r="Z381" t="n">
        <v>8</v>
      </c>
      <c r="AA381" t="n">
        <v>8</v>
      </c>
      <c r="AB381" t="n">
        <v>8</v>
      </c>
      <c r="AC381" t="n">
        <v>7</v>
      </c>
      <c r="AD381" t="inlineStr">
        <is>
          <t>В</t>
        </is>
      </c>
      <c r="AE381" t="inlineStr">
        <is>
          <t>В</t>
        </is>
      </c>
      <c r="AF381" t="inlineStr">
        <is>
          <t>В</t>
        </is>
      </c>
      <c r="AG381" t="n">
        <v>8</v>
      </c>
      <c r="AH381" t="n">
        <v>8</v>
      </c>
      <c r="AI381" t="n">
        <v>8</v>
      </c>
      <c r="AJ381" t="n">
        <v>8</v>
      </c>
      <c r="AM381" s="9">
        <f>COUNT(H381:AL381)</f>
        <v/>
      </c>
      <c r="AO381" s="9">
        <f>COUNTIF(H381:AL381,"О")</f>
        <v/>
      </c>
      <c r="AP381" s="9">
        <f>COUNTIF(H381:AL381,"От")</f>
        <v/>
      </c>
      <c r="AQ381" s="9">
        <f>COUNTIF(H381:AL381,"Б")</f>
        <v/>
      </c>
      <c r="AR381" s="9">
        <f>COUNTIF(H381:AL381,"Н")</f>
        <v/>
      </c>
      <c r="AT381" s="9">
        <f>SUM(H381:AL381)</f>
        <v/>
      </c>
      <c r="AV381" s="9">
        <f>SUM(J381,K381,Q381,R381,X381,Y381,AD381,AE381,AF381)</f>
        <v/>
      </c>
    </row>
    <row r="382">
      <c r="A382" s="9" t="n">
        <v>376</v>
      </c>
      <c r="B382" s="9" t="inlineStr">
        <is>
          <t>Кадилов Сергей Геннадьевич</t>
        </is>
      </c>
      <c r="C382" s="9" t="inlineStr">
        <is>
          <t>Отдел технической поддержки</t>
        </is>
      </c>
      <c r="D382" s="9" t="inlineStr">
        <is>
          <t>Техник</t>
        </is>
      </c>
      <c r="E382" s="9" t="inlineStr">
        <is>
          <t>ИТОГО:</t>
        </is>
      </c>
      <c r="F382" s="9" t="n"/>
      <c r="G382" s="9" t="n"/>
      <c r="H382" s="9" t="n">
        <v>8</v>
      </c>
      <c r="I382" s="9" t="n">
        <v>8</v>
      </c>
      <c r="J382" s="9" t="n">
        <v>0</v>
      </c>
      <c r="K382" s="9" t="n">
        <v>0</v>
      </c>
      <c r="L382" s="9" t="n">
        <v>8</v>
      </c>
      <c r="M382" s="9" t="n">
        <v>8</v>
      </c>
      <c r="N382" s="9" t="n">
        <v>8</v>
      </c>
      <c r="O382" s="9" t="n">
        <v>8</v>
      </c>
      <c r="P382" s="9" t="n">
        <v>8</v>
      </c>
      <c r="Q382" s="9" t="n">
        <v>0</v>
      </c>
      <c r="R382" s="9" t="n">
        <v>0</v>
      </c>
      <c r="S382" s="9" t="n">
        <v>8</v>
      </c>
      <c r="T382" s="9" t="n">
        <v>8</v>
      </c>
      <c r="U382" s="9" t="n">
        <v>8</v>
      </c>
      <c r="V382" s="9" t="n">
        <v>8</v>
      </c>
      <c r="W382" s="9" t="n">
        <v>8</v>
      </c>
      <c r="X382" s="9" t="n">
        <v>0</v>
      </c>
      <c r="Y382" s="9" t="n">
        <v>0</v>
      </c>
      <c r="Z382" s="9" t="n">
        <v>8</v>
      </c>
      <c r="AA382" s="9" t="n">
        <v>8</v>
      </c>
      <c r="AB382" s="9" t="n">
        <v>8</v>
      </c>
      <c r="AC382" s="9" t="n">
        <v>7</v>
      </c>
      <c r="AD382" s="9" t="n">
        <v>0</v>
      </c>
      <c r="AE382" s="9" t="n">
        <v>0</v>
      </c>
      <c r="AF382" s="9" t="n">
        <v>0</v>
      </c>
      <c r="AG382" s="9" t="n">
        <v>8</v>
      </c>
      <c r="AH382" s="9" t="n">
        <v>8</v>
      </c>
      <c r="AI382" s="9" t="n">
        <v>8</v>
      </c>
      <c r="AJ382" s="9" t="n">
        <v>8</v>
      </c>
      <c r="AK382" s="9" t="n"/>
      <c r="AL382" s="9" t="n"/>
      <c r="AM382" s="9">
        <f>COUNT(IF(SUM(H381)&gt;0,1,"FALSE"),IF(SUM(I381)&gt;0,1,"FALSE"),IF(SUM(J381)&gt;0,1,"FALSE"),IF(SUM(K381)&gt;0,1,"FALSE"),IF(SUM(L381)&gt;0,1,"FALSE"),IF(SUM(M381)&gt;0,1,"FALSE"),IF(SUM(N381)&gt;0,1,"FALSE"),IF(SUM(O381)&gt;0,1,"FALSE"),IF(SUM(P381)&gt;0,1,"FALSE"),IF(SUM(Q381)&gt;0,1,"FALSE"),IF(SUM(R381)&gt;0,1,"FALSE"),IF(SUM(S381)&gt;0,1,"FALSE"),IF(SUM(T381)&gt;0,1,"FALSE"),IF(SUM(U381)&gt;0,1,"FALSE"),IF(SUM(V381)&gt;0,1,"FALSE"),IF(SUM(W381)&gt;0,1,"FALSE"),IF(SUM(X381)&gt;0,1,"FALSE"),IF(SUM(Y381)&gt;0,1,"FALSE"),IF(SUM(Z381)&gt;0,1,"FALSE"),IF(SUM(AA381)&gt;0,1,"FALSE"),IF(SUM(AB381)&gt;0,1,"FALSE"),IF(SUM(AC381)&gt;0,1,"FALSE"),IF(SUM(AD381)&gt;0,1,"FALSE"),IF(SUM(AE381)&gt;0,1,"FALSE"),IF(SUM(AF381)&gt;0,1,"FALSE"),IF(SUM(AG381)&gt;0,1,"FALSE"),IF(SUM(AH381)&gt;0,1,"FALSE"),IF(SUM(AI381)&gt;0,1,"FALSE"),IF(SUM(AJ381)&gt;0,1,"FALSE"))</f>
        <v/>
      </c>
      <c r="AN382" s="9" t="n"/>
      <c r="AO382" s="9">
        <f>MAX(AO381:AO381)</f>
        <v/>
      </c>
      <c r="AP382" s="9">
        <f>MAX(AP381:AP381)</f>
        <v/>
      </c>
      <c r="AQ382" s="9">
        <f>MAX(AQ381:AQ381)</f>
        <v/>
      </c>
      <c r="AR382" s="9">
        <f>MAX(AR381:AR381)</f>
        <v/>
      </c>
      <c r="AS382" s="9">
        <f>SUM(AS381:AS381)</f>
        <v/>
      </c>
      <c r="AT382" s="9">
        <f>SUM(AT381:AT381)</f>
        <v/>
      </c>
      <c r="AU382" s="9">
        <f>SUM(AU381:AU381)</f>
        <v/>
      </c>
      <c r="AV382" s="9">
        <f>SUM(AV381:AV381)</f>
        <v/>
      </c>
      <c r="AW382" s="9">
        <f>SUM(AW381:AW381)</f>
        <v/>
      </c>
    </row>
    <row r="383">
      <c r="A383" t="n">
        <v>377</v>
      </c>
      <c r="B383" t="inlineStr">
        <is>
          <t>Кирпиков Александр Валерьевич</t>
        </is>
      </c>
      <c r="C383" t="inlineStr">
        <is>
          <t>Отдел технической поддержки</t>
        </is>
      </c>
      <c r="D383" t="inlineStr">
        <is>
          <t>Администратор ФВФ</t>
        </is>
      </c>
      <c r="E383" t="inlineStr">
        <is>
          <t>Офис</t>
        </is>
      </c>
      <c r="F383" t="inlineStr">
        <is>
          <t>День</t>
        </is>
      </c>
      <c r="H383" t="n">
        <v>8</v>
      </c>
      <c r="I383" t="n">
        <v>8</v>
      </c>
      <c r="J383" t="inlineStr">
        <is>
          <t>В</t>
        </is>
      </c>
      <c r="K383" t="inlineStr">
        <is>
          <t>В</t>
        </is>
      </c>
      <c r="L383" t="n">
        <v>8</v>
      </c>
      <c r="M383" t="n">
        <v>8</v>
      </c>
      <c r="N383" t="n">
        <v>8</v>
      </c>
      <c r="O383" t="n">
        <v>8</v>
      </c>
      <c r="P383" t="n">
        <v>8</v>
      </c>
      <c r="Q383" t="inlineStr">
        <is>
          <t>В</t>
        </is>
      </c>
      <c r="R383" t="inlineStr">
        <is>
          <t>В</t>
        </is>
      </c>
      <c r="S383" t="n">
        <v>8</v>
      </c>
      <c r="T383" t="n">
        <v>8</v>
      </c>
      <c r="U383" t="n">
        <v>8</v>
      </c>
      <c r="V383" t="n">
        <v>8</v>
      </c>
      <c r="W383" t="n">
        <v>8</v>
      </c>
      <c r="X383" t="inlineStr">
        <is>
          <t>В</t>
        </is>
      </c>
      <c r="Y383" t="inlineStr">
        <is>
          <t>В</t>
        </is>
      </c>
      <c r="Z383" t="n">
        <v>8</v>
      </c>
      <c r="AA383" t="n">
        <v>8</v>
      </c>
      <c r="AB383" t="n">
        <v>8</v>
      </c>
      <c r="AC383" t="n">
        <v>7</v>
      </c>
      <c r="AD383" t="inlineStr">
        <is>
          <t>В</t>
        </is>
      </c>
      <c r="AE383" t="inlineStr">
        <is>
          <t>В</t>
        </is>
      </c>
      <c r="AF383" t="inlineStr">
        <is>
          <t>В</t>
        </is>
      </c>
      <c r="AG383" t="n">
        <v>8</v>
      </c>
      <c r="AH383" t="n">
        <v>8</v>
      </c>
      <c r="AI383" t="n">
        <v>8</v>
      </c>
      <c r="AJ383" t="n">
        <v>8</v>
      </c>
      <c r="AM383" s="9">
        <f>COUNT(H383:AL383)</f>
        <v/>
      </c>
      <c r="AO383" s="9">
        <f>COUNTIF(H383:AL383,"О")</f>
        <v/>
      </c>
      <c r="AP383" s="9">
        <f>COUNTIF(H383:AL383,"От")</f>
        <v/>
      </c>
      <c r="AQ383" s="9">
        <f>COUNTIF(H383:AL383,"Б")</f>
        <v/>
      </c>
      <c r="AR383" s="9">
        <f>COUNTIF(H383:AL383,"Н")</f>
        <v/>
      </c>
      <c r="AT383" s="9">
        <f>SUM(H383:AL383)</f>
        <v/>
      </c>
      <c r="AV383" s="9">
        <f>SUM(J383,K383,Q383,R383,X383,Y383,AD383,AE383,AF383)</f>
        <v/>
      </c>
    </row>
    <row r="384">
      <c r="A384" s="9" t="n">
        <v>378</v>
      </c>
      <c r="B384" s="9" t="inlineStr">
        <is>
          <t>Кирпиков Александр Валерьевич</t>
        </is>
      </c>
      <c r="C384" s="9" t="inlineStr">
        <is>
          <t>Отдел технической поддержки</t>
        </is>
      </c>
      <c r="D384" s="9" t="inlineStr">
        <is>
          <t>Администратор ФВФ</t>
        </is>
      </c>
      <c r="E384" s="9" t="inlineStr">
        <is>
          <t>ИТОГО:</t>
        </is>
      </c>
      <c r="F384" s="9" t="n"/>
      <c r="G384" s="9" t="n"/>
      <c r="H384" s="9" t="n">
        <v>8</v>
      </c>
      <c r="I384" s="9" t="n">
        <v>8</v>
      </c>
      <c r="J384" s="9" t="n">
        <v>0</v>
      </c>
      <c r="K384" s="9" t="n">
        <v>0</v>
      </c>
      <c r="L384" s="9" t="n">
        <v>8</v>
      </c>
      <c r="M384" s="9" t="n">
        <v>8</v>
      </c>
      <c r="N384" s="9" t="n">
        <v>8</v>
      </c>
      <c r="O384" s="9" t="n">
        <v>8</v>
      </c>
      <c r="P384" s="9" t="n">
        <v>8</v>
      </c>
      <c r="Q384" s="9" t="n">
        <v>0</v>
      </c>
      <c r="R384" s="9" t="n">
        <v>0</v>
      </c>
      <c r="S384" s="9" t="n">
        <v>8</v>
      </c>
      <c r="T384" s="9" t="n">
        <v>8</v>
      </c>
      <c r="U384" s="9" t="n">
        <v>8</v>
      </c>
      <c r="V384" s="9" t="n">
        <v>8</v>
      </c>
      <c r="W384" s="9" t="n">
        <v>8</v>
      </c>
      <c r="X384" s="9" t="n">
        <v>0</v>
      </c>
      <c r="Y384" s="9" t="n">
        <v>0</v>
      </c>
      <c r="Z384" s="9" t="n">
        <v>8</v>
      </c>
      <c r="AA384" s="9" t="n">
        <v>8</v>
      </c>
      <c r="AB384" s="9" t="n">
        <v>8</v>
      </c>
      <c r="AC384" s="9" t="n">
        <v>7</v>
      </c>
      <c r="AD384" s="9" t="n">
        <v>0</v>
      </c>
      <c r="AE384" s="9" t="n">
        <v>0</v>
      </c>
      <c r="AF384" s="9" t="n">
        <v>0</v>
      </c>
      <c r="AG384" s="9" t="n">
        <v>8</v>
      </c>
      <c r="AH384" s="9" t="n">
        <v>8</v>
      </c>
      <c r="AI384" s="9" t="n">
        <v>8</v>
      </c>
      <c r="AJ384" s="9" t="n">
        <v>8</v>
      </c>
      <c r="AK384" s="9" t="n"/>
      <c r="AL384" s="9" t="n"/>
      <c r="AM384" s="9">
        <f>COUNT(IF(SUM(H383)&gt;0,1,"FALSE"),IF(SUM(I383)&gt;0,1,"FALSE"),IF(SUM(J383)&gt;0,1,"FALSE"),IF(SUM(K383)&gt;0,1,"FALSE"),IF(SUM(L383)&gt;0,1,"FALSE"),IF(SUM(M383)&gt;0,1,"FALSE"),IF(SUM(N383)&gt;0,1,"FALSE"),IF(SUM(O383)&gt;0,1,"FALSE"),IF(SUM(P383)&gt;0,1,"FALSE"),IF(SUM(Q383)&gt;0,1,"FALSE"),IF(SUM(R383)&gt;0,1,"FALSE"),IF(SUM(S383)&gt;0,1,"FALSE"),IF(SUM(T383)&gt;0,1,"FALSE"),IF(SUM(U383)&gt;0,1,"FALSE"),IF(SUM(V383)&gt;0,1,"FALSE"),IF(SUM(W383)&gt;0,1,"FALSE"),IF(SUM(X383)&gt;0,1,"FALSE"),IF(SUM(Y383)&gt;0,1,"FALSE"),IF(SUM(Z383)&gt;0,1,"FALSE"),IF(SUM(AA383)&gt;0,1,"FALSE"),IF(SUM(AB383)&gt;0,1,"FALSE"),IF(SUM(AC383)&gt;0,1,"FALSE"),IF(SUM(AD383)&gt;0,1,"FALSE"),IF(SUM(AE383)&gt;0,1,"FALSE"),IF(SUM(AF383)&gt;0,1,"FALSE"),IF(SUM(AG383)&gt;0,1,"FALSE"),IF(SUM(AH383)&gt;0,1,"FALSE"),IF(SUM(AI383)&gt;0,1,"FALSE"),IF(SUM(AJ383)&gt;0,1,"FALSE"))</f>
        <v/>
      </c>
      <c r="AN384" s="9" t="n"/>
      <c r="AO384" s="9">
        <f>MAX(AO383:AO383)</f>
        <v/>
      </c>
      <c r="AP384" s="9">
        <f>MAX(AP383:AP383)</f>
        <v/>
      </c>
      <c r="AQ384" s="9">
        <f>MAX(AQ383:AQ383)</f>
        <v/>
      </c>
      <c r="AR384" s="9">
        <f>MAX(AR383:AR383)</f>
        <v/>
      </c>
      <c r="AS384" s="9">
        <f>SUM(AS383:AS383)</f>
        <v/>
      </c>
      <c r="AT384" s="9">
        <f>SUM(AT383:AT383)</f>
        <v/>
      </c>
      <c r="AU384" s="9">
        <f>SUM(AU383:AU383)</f>
        <v/>
      </c>
      <c r="AV384" s="9">
        <f>SUM(AV383:AV383)</f>
        <v/>
      </c>
      <c r="AW384" s="9">
        <f>SUM(AW383:AW383)</f>
        <v/>
      </c>
    </row>
    <row r="385">
      <c r="A385" t="n">
        <v>379</v>
      </c>
      <c r="B385" t="inlineStr">
        <is>
          <t>Кондратенко Иван Антонович</t>
        </is>
      </c>
      <c r="C385" t="inlineStr">
        <is>
          <t>Отдел технической поддержки</t>
        </is>
      </c>
      <c r="D385" t="inlineStr">
        <is>
          <t>Специалист технической поддержки</t>
        </is>
      </c>
      <c r="E385" t="inlineStr">
        <is>
          <t>Офис</t>
        </is>
      </c>
      <c r="F385" t="inlineStr">
        <is>
          <t>День</t>
        </is>
      </c>
      <c r="I385" t="n">
        <v>12</v>
      </c>
      <c r="W385" t="n">
        <v>12</v>
      </c>
      <c r="X385" t="n">
        <v>12</v>
      </c>
      <c r="AI385" t="n">
        <v>12</v>
      </c>
      <c r="AJ385" t="n">
        <v>12</v>
      </c>
      <c r="AM385" s="9">
        <f>COUNT(H385:AL385)</f>
        <v/>
      </c>
      <c r="AO385" s="9">
        <f>COUNTIF(H385:AL385,"О")</f>
        <v/>
      </c>
      <c r="AP385" s="9">
        <f>COUNTIF(H385:AL385,"От")</f>
        <v/>
      </c>
      <c r="AQ385" s="9">
        <f>COUNTIF(H385:AL385,"Б")</f>
        <v/>
      </c>
      <c r="AR385" s="9">
        <f>COUNTIF(H385:AL385,"Н")</f>
        <v/>
      </c>
      <c r="AT385" s="9">
        <f>SUM(H385:AL385)</f>
        <v/>
      </c>
      <c r="AV385" s="9">
        <f>SUM(J385,K385,Q385,R385,X385,Y385,AD385,AE385,AF385)</f>
        <v/>
      </c>
    </row>
    <row r="386">
      <c r="A386" t="n">
        <v>380</v>
      </c>
      <c r="B386" t="inlineStr">
        <is>
          <t>Кондратенко Иван Антонович</t>
        </is>
      </c>
      <c r="C386" t="inlineStr">
        <is>
          <t>Отдел технической поддержки</t>
        </is>
      </c>
      <c r="D386" t="inlineStr">
        <is>
          <t>Специалист технической поддержки</t>
        </is>
      </c>
      <c r="E386" t="inlineStr">
        <is>
          <t>Офис</t>
        </is>
      </c>
      <c r="F386" t="inlineStr">
        <is>
          <t>Ночь</t>
        </is>
      </c>
      <c r="S386" t="n">
        <v>12</v>
      </c>
      <c r="T386" t="n">
        <v>12</v>
      </c>
      <c r="AA386" t="n">
        <v>12</v>
      </c>
      <c r="AB386" t="n">
        <v>12</v>
      </c>
      <c r="AE386" t="n">
        <v>12</v>
      </c>
      <c r="AF386" t="n">
        <v>12</v>
      </c>
      <c r="AN386" s="9">
        <f>COUNT(H386:AL386)</f>
        <v/>
      </c>
      <c r="AO386" s="9">
        <f>COUNTIF(H386:AL386,"О")</f>
        <v/>
      </c>
      <c r="AP386" s="9">
        <f>COUNTIF(H386:AL386,"От")</f>
        <v/>
      </c>
      <c r="AQ386" s="9">
        <f>COUNTIF(H386:AL386,"Б")</f>
        <v/>
      </c>
      <c r="AR386" s="9">
        <f>COUNTIF(H386:AL386,"Н")</f>
        <v/>
      </c>
      <c r="AU386" s="9">
        <f>SUM(H386:AL386)</f>
        <v/>
      </c>
      <c r="AW386" s="9">
        <f>SUM(J386,K386,Q386,R386,X386,Y386,AD386,AE386,AF386)</f>
        <v/>
      </c>
    </row>
    <row r="387">
      <c r="A387" s="9" t="n">
        <v>381</v>
      </c>
      <c r="B387" s="9" t="inlineStr">
        <is>
          <t>Кондратенко Иван Антонович</t>
        </is>
      </c>
      <c r="C387" s="9" t="inlineStr">
        <is>
          <t>Отдел технической поддержки</t>
        </is>
      </c>
      <c r="D387" s="9" t="inlineStr">
        <is>
          <t>Специалист технической поддержки</t>
        </is>
      </c>
      <c r="E387" s="9" t="inlineStr">
        <is>
          <t>ИТОГО:</t>
        </is>
      </c>
      <c r="F387" s="9" t="n"/>
      <c r="G387" s="9" t="n"/>
      <c r="H387" s="9" t="n"/>
      <c r="I387" s="9" t="n">
        <v>12</v>
      </c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9" t="n">
        <v>12</v>
      </c>
      <c r="T387" s="9" t="n">
        <v>12</v>
      </c>
      <c r="U387" s="9" t="n"/>
      <c r="V387" s="9" t="n"/>
      <c r="W387" s="9" t="n">
        <v>12</v>
      </c>
      <c r="X387" s="9" t="n">
        <v>12</v>
      </c>
      <c r="Y387" s="9" t="n"/>
      <c r="Z387" s="9" t="n"/>
      <c r="AA387" s="9" t="n">
        <v>12</v>
      </c>
      <c r="AB387" s="9" t="n">
        <v>12</v>
      </c>
      <c r="AC387" s="9" t="n"/>
      <c r="AD387" s="9" t="n"/>
      <c r="AE387" s="9" t="n">
        <v>12</v>
      </c>
      <c r="AF387" s="9" t="n">
        <v>12</v>
      </c>
      <c r="AG387" s="9" t="n"/>
      <c r="AH387" s="9" t="n"/>
      <c r="AI387" s="9" t="n">
        <v>12</v>
      </c>
      <c r="AJ387" s="9" t="n">
        <v>12</v>
      </c>
      <c r="AK387" s="9" t="n"/>
      <c r="AL387" s="9" t="n"/>
      <c r="AM387" s="9">
        <f>COUNT(IF(SUM(I385)&gt;0,1,"FALSE"),IF(SUM(W385)&gt;0,1,"FALSE"),IF(SUM(X385)&gt;0,1,"FALSE"),IF(SUM(AI385)&gt;0,1,"FALSE"),IF(SUM(AJ385)&gt;0,1,"FALSE"))</f>
        <v/>
      </c>
      <c r="AN387" s="9">
        <f>COUNT(IF(SUM(S386)&gt;0,1,"FALSE"),IF(SUM(T386)&gt;0,1,"FALSE"),IF(SUM(AA386)&gt;0,1,"FALSE"),IF(SUM(AB386)&gt;0,1,"FALSE"),IF(SUM(AE386)&gt;0,1,"FALSE"),IF(SUM(AF386)&gt;0,1,"FALSE"))</f>
        <v/>
      </c>
      <c r="AO387" s="9">
        <f>MAX(AO385:AO386)</f>
        <v/>
      </c>
      <c r="AP387" s="9">
        <f>MAX(AP385:AP386)</f>
        <v/>
      </c>
      <c r="AQ387" s="9">
        <f>MAX(AQ385:AQ386)</f>
        <v/>
      </c>
      <c r="AR387" s="9">
        <f>MAX(AR385:AR386)</f>
        <v/>
      </c>
      <c r="AS387" s="9">
        <f>SUM(AS385:AS386)</f>
        <v/>
      </c>
      <c r="AT387" s="9">
        <f>SUM(AT385:AT386)</f>
        <v/>
      </c>
      <c r="AU387" s="9">
        <f>SUM(AU385:AU386)</f>
        <v/>
      </c>
      <c r="AV387" s="9">
        <f>SUM(AV385:AV386)</f>
        <v/>
      </c>
      <c r="AW387" s="9">
        <f>SUM(AW385:AW386)</f>
        <v/>
      </c>
    </row>
    <row r="388">
      <c r="A388" t="n">
        <v>382</v>
      </c>
      <c r="B388" t="inlineStr">
        <is>
          <t>Лавров Владимир Викторович</t>
        </is>
      </c>
      <c r="C388" t="inlineStr">
        <is>
          <t>Отдел технической поддержки</t>
        </is>
      </c>
      <c r="D388" t="inlineStr">
        <is>
          <t>Системный администратор</t>
        </is>
      </c>
      <c r="E388" t="inlineStr">
        <is>
          <t>Офис</t>
        </is>
      </c>
      <c r="F388" t="inlineStr">
        <is>
          <t>День</t>
        </is>
      </c>
      <c r="H388" t="n">
        <v>4.13333</v>
      </c>
      <c r="I388" t="n">
        <v>8</v>
      </c>
      <c r="J388" t="inlineStr">
        <is>
          <t>В</t>
        </is>
      </c>
      <c r="K388" t="inlineStr">
        <is>
          <t>В</t>
        </is>
      </c>
      <c r="L388" t="n">
        <v>8</v>
      </c>
      <c r="M388" t="n">
        <v>8</v>
      </c>
      <c r="N388" t="n">
        <v>8</v>
      </c>
      <c r="O388" t="n">
        <v>8</v>
      </c>
      <c r="P388" t="n">
        <v>8</v>
      </c>
      <c r="Q388" t="inlineStr">
        <is>
          <t>В</t>
        </is>
      </c>
      <c r="R388" t="inlineStr">
        <is>
          <t>В</t>
        </is>
      </c>
      <c r="S388" t="n">
        <v>8</v>
      </c>
      <c r="T388" t="n">
        <v>8</v>
      </c>
      <c r="U388" t="n">
        <v>8</v>
      </c>
      <c r="V388" t="n">
        <v>7.85</v>
      </c>
      <c r="W388" t="n">
        <v>8</v>
      </c>
      <c r="X388" t="inlineStr">
        <is>
          <t>В</t>
        </is>
      </c>
      <c r="Y388" t="inlineStr">
        <is>
          <t>В</t>
        </is>
      </c>
      <c r="Z388" t="n">
        <v>7.91667</v>
      </c>
      <c r="AA388" t="n">
        <v>8</v>
      </c>
      <c r="AB388" t="n">
        <v>8</v>
      </c>
      <c r="AC388" t="n">
        <v>7</v>
      </c>
      <c r="AD388" t="inlineStr">
        <is>
          <t>В</t>
        </is>
      </c>
      <c r="AE388" t="inlineStr">
        <is>
          <t>В</t>
        </is>
      </c>
      <c r="AF388" t="inlineStr">
        <is>
          <t>В</t>
        </is>
      </c>
      <c r="AG388" t="n">
        <v>8</v>
      </c>
      <c r="AH388" t="n">
        <v>8</v>
      </c>
      <c r="AI388" t="n">
        <v>8</v>
      </c>
      <c r="AJ388" t="n">
        <v>8</v>
      </c>
      <c r="AM388" s="9">
        <f>COUNT(H388:AL388)</f>
        <v/>
      </c>
      <c r="AO388" s="9">
        <f>COUNTIF(H388:AL388,"О")</f>
        <v/>
      </c>
      <c r="AP388" s="9">
        <f>COUNTIF(H388:AL388,"От")</f>
        <v/>
      </c>
      <c r="AQ388" s="9">
        <f>COUNTIF(H388:AL388,"Б")</f>
        <v/>
      </c>
      <c r="AR388" s="9">
        <f>COUNTIF(H388:AL388,"Н")</f>
        <v/>
      </c>
      <c r="AT388" s="9">
        <f>SUM(H388:AL388)</f>
        <v/>
      </c>
      <c r="AV388" s="9">
        <f>SUM(J388,K388,Q388,R388,X388,Y388,AD388,AE388,AF388)</f>
        <v/>
      </c>
    </row>
    <row r="389" ht="15.5" customHeight="1" s="1">
      <c r="A389" t="n">
        <v>383</v>
      </c>
      <c r="B389" t="inlineStr">
        <is>
          <t>Лавров Владимир Викторович</t>
        </is>
      </c>
      <c r="C389" t="inlineStr">
        <is>
          <t>Отдел технической поддержки</t>
        </is>
      </c>
      <c r="D389" t="inlineStr">
        <is>
          <t>Системный администратор</t>
        </is>
      </c>
      <c r="E389" t="inlineStr">
        <is>
          <t>Контракт № 617 - КУ РК Управтодор РК</t>
        </is>
      </c>
      <c r="F389" t="inlineStr">
        <is>
          <t>День</t>
        </is>
      </c>
      <c r="H389" s="11" t="n">
        <v>2.96667</v>
      </c>
      <c r="AM389" s="9">
        <f>COUNT(H389:AL389)</f>
        <v/>
      </c>
      <c r="AT389" s="9">
        <f>SUM(H389:AL389)</f>
        <v/>
      </c>
      <c r="AV389" s="9">
        <f>SUM(J389,K389,Q389,R389,X389,Y389,AD389,AE389,AF389)</f>
        <v/>
      </c>
    </row>
    <row r="390" ht="15.5" customHeight="1" s="1">
      <c r="A390" t="n">
        <v>384</v>
      </c>
      <c r="B390" t="inlineStr">
        <is>
          <t>Лавров Владимир Викторович</t>
        </is>
      </c>
      <c r="C390" t="inlineStr">
        <is>
          <t>Отдел технической поддержки</t>
        </is>
      </c>
      <c r="D390" t="inlineStr">
        <is>
          <t>Системный администратор</t>
        </is>
      </c>
      <c r="E390" t="inlineStr">
        <is>
          <t>Контракт № 632 - ГКУ НСО ТУАД</t>
        </is>
      </c>
      <c r="F390" t="inlineStr">
        <is>
          <t>День</t>
        </is>
      </c>
      <c r="H390" s="11" t="n">
        <v>0.9</v>
      </c>
      <c r="V390" s="11" t="n">
        <v>0.15</v>
      </c>
      <c r="Z390" s="11" t="n">
        <v>0.08333</v>
      </c>
      <c r="AM390" s="9">
        <f>COUNT(H390:AL390)</f>
        <v/>
      </c>
      <c r="AT390" s="9">
        <f>SUM(H390:AL390)</f>
        <v/>
      </c>
      <c r="AV390" s="9">
        <f>SUM(J390,K390,Q390,R390,X390,Y390,AD390,AE390,AF390)</f>
        <v/>
      </c>
    </row>
    <row r="391">
      <c r="A391" s="9" t="n">
        <v>385</v>
      </c>
      <c r="B391" s="9" t="inlineStr">
        <is>
          <t>Лавров Владимир Викторович</t>
        </is>
      </c>
      <c r="C391" s="9" t="inlineStr">
        <is>
          <t>Отдел технической поддержки</t>
        </is>
      </c>
      <c r="D391" s="9" t="inlineStr">
        <is>
          <t>Системный администратор</t>
        </is>
      </c>
      <c r="E391" s="9" t="inlineStr">
        <is>
          <t>ИТОГО:</t>
        </is>
      </c>
      <c r="F391" s="9" t="n"/>
      <c r="G391" s="9" t="n"/>
      <c r="H391" s="9" t="n">
        <v>8</v>
      </c>
      <c r="I391" s="9" t="n">
        <v>8</v>
      </c>
      <c r="J391" s="9" t="n">
        <v>0</v>
      </c>
      <c r="K391" s="9" t="n">
        <v>0</v>
      </c>
      <c r="L391" s="9" t="n">
        <v>8</v>
      </c>
      <c r="M391" s="9" t="n">
        <v>8</v>
      </c>
      <c r="N391" s="9" t="n">
        <v>8</v>
      </c>
      <c r="O391" s="9" t="n">
        <v>8</v>
      </c>
      <c r="P391" s="9" t="n">
        <v>8</v>
      </c>
      <c r="Q391" s="9" t="n">
        <v>0</v>
      </c>
      <c r="R391" s="9" t="n">
        <v>0</v>
      </c>
      <c r="S391" s="9" t="n">
        <v>8</v>
      </c>
      <c r="T391" s="9" t="n">
        <v>8</v>
      </c>
      <c r="U391" s="9" t="n">
        <v>8</v>
      </c>
      <c r="V391" s="9" t="n">
        <v>8</v>
      </c>
      <c r="W391" s="9" t="n">
        <v>8</v>
      </c>
      <c r="X391" s="9" t="n">
        <v>0</v>
      </c>
      <c r="Y391" s="9" t="n">
        <v>0</v>
      </c>
      <c r="Z391" s="9" t="n">
        <v>8</v>
      </c>
      <c r="AA391" s="9" t="n">
        <v>8</v>
      </c>
      <c r="AB391" s="9" t="n">
        <v>8</v>
      </c>
      <c r="AC391" s="9" t="n">
        <v>7</v>
      </c>
      <c r="AD391" s="9" t="n">
        <v>0</v>
      </c>
      <c r="AE391" s="9" t="n">
        <v>0</v>
      </c>
      <c r="AF391" s="9" t="n">
        <v>0</v>
      </c>
      <c r="AG391" s="9" t="n">
        <v>8</v>
      </c>
      <c r="AH391" s="9" t="n">
        <v>8</v>
      </c>
      <c r="AI391" s="9" t="n">
        <v>8</v>
      </c>
      <c r="AJ391" s="9" t="n">
        <v>8</v>
      </c>
      <c r="AK391" s="9" t="n"/>
      <c r="AL391" s="9" t="n"/>
      <c r="AM391" s="9">
        <f>COUNT(IF(SUM(H390,H389,H388)&gt;0,1,"FALSE"),IF(SUM(I388)&gt;0,1,"FALSE"),IF(SUM(J388)&gt;0,1,"FALSE"),IF(SUM(K388)&gt;0,1,"FALSE"),IF(SUM(L388)&gt;0,1,"FALSE"),IF(SUM(M388)&gt;0,1,"FALSE"),IF(SUM(N388)&gt;0,1,"FALSE"),IF(SUM(O388)&gt;0,1,"FALSE"),IF(SUM(P388)&gt;0,1,"FALSE"),IF(SUM(Q388)&gt;0,1,"FALSE"),IF(SUM(R388)&gt;0,1,"FALSE"),IF(SUM(S388)&gt;0,1,"FALSE"),IF(SUM(T388)&gt;0,1,"FALSE"),IF(SUM(U388)&gt;0,1,"FALSE"),IF(SUM(V388,V390)&gt;0,1,"FALSE"),IF(SUM(W388)&gt;0,1,"FALSE"),IF(SUM(X388)&gt;0,1,"FALSE"),IF(SUM(Y388)&gt;0,1,"FALSE"),IF(SUM(Z388,Z390)&gt;0,1,"FALSE"),IF(SUM(AA388)&gt;0,1,"FALSE"),IF(SUM(AB388)&gt;0,1,"FALSE"),IF(SUM(AC388)&gt;0,1,"FALSE"),IF(SUM(AD388)&gt;0,1,"FALSE"),IF(SUM(AE388)&gt;0,1,"FALSE"),IF(SUM(AF388)&gt;0,1,"FALSE"),IF(SUM(AG388)&gt;0,1,"FALSE"),IF(SUM(AH388)&gt;0,1,"FALSE"),IF(SUM(AI388)&gt;0,1,"FALSE"),IF(SUM(AJ388)&gt;0,1,"FALSE"))</f>
        <v/>
      </c>
      <c r="AN391" s="9" t="n"/>
      <c r="AO391" s="9">
        <f>MAX(AO388:AO390)</f>
        <v/>
      </c>
      <c r="AP391" s="9">
        <f>MAX(AP388:AP390)</f>
        <v/>
      </c>
      <c r="AQ391" s="9">
        <f>MAX(AQ388:AQ390)</f>
        <v/>
      </c>
      <c r="AR391" s="9">
        <f>MAX(AR388:AR390)</f>
        <v/>
      </c>
      <c r="AS391" s="9">
        <f>SUM(AS388:AS390)</f>
        <v/>
      </c>
      <c r="AT391" s="9">
        <f>SUM(AT388:AT390)</f>
        <v/>
      </c>
      <c r="AU391" s="9">
        <f>SUM(AU388:AU390)</f>
        <v/>
      </c>
      <c r="AV391" s="9">
        <f>SUM(AV388:AV390)</f>
        <v/>
      </c>
      <c r="AW391" s="9">
        <f>SUM(AW388:AW390)</f>
        <v/>
      </c>
    </row>
    <row r="392" ht="15.5" customHeight="1" s="1">
      <c r="A392" t="n">
        <v>386</v>
      </c>
      <c r="B392" t="inlineStr">
        <is>
          <t>Лобанов Роман Валерьевич</t>
        </is>
      </c>
      <c r="C392" t="inlineStr">
        <is>
          <t>Отдел технической поддержки</t>
        </is>
      </c>
      <c r="D392" t="inlineStr">
        <is>
          <t>Ведущий специалист администратор WIM</t>
        </is>
      </c>
      <c r="E392" t="inlineStr">
        <is>
          <t>Общехозяйственный</t>
        </is>
      </c>
      <c r="F392" t="inlineStr">
        <is>
          <t>День</t>
        </is>
      </c>
      <c r="J392" t="inlineStr">
        <is>
          <t>В</t>
        </is>
      </c>
      <c r="K392" t="inlineStr">
        <is>
          <t>В</t>
        </is>
      </c>
      <c r="L392" s="11" t="inlineStr">
        <is>
          <t>От</t>
        </is>
      </c>
      <c r="Q392" t="inlineStr">
        <is>
          <t>В</t>
        </is>
      </c>
      <c r="R392" t="inlineStr">
        <is>
          <t>В</t>
        </is>
      </c>
      <c r="X392" t="inlineStr">
        <is>
          <t>В</t>
        </is>
      </c>
      <c r="Y392" t="inlineStr">
        <is>
          <t>В</t>
        </is>
      </c>
      <c r="AD392" t="inlineStr">
        <is>
          <t>В</t>
        </is>
      </c>
      <c r="AE392" t="inlineStr">
        <is>
          <t>В</t>
        </is>
      </c>
      <c r="AF392" t="inlineStr">
        <is>
          <t>В</t>
        </is>
      </c>
      <c r="AM392" s="9">
        <f>COUNT(H392:AL392)</f>
        <v/>
      </c>
      <c r="AO392" s="9">
        <f>COUNTIF(H392:AL392,"О")</f>
        <v/>
      </c>
      <c r="AP392" s="9">
        <f>COUNTIF(H392:AL392,"От")</f>
        <v/>
      </c>
      <c r="AQ392" s="9">
        <f>COUNTIF(H392:AL392,"Б")</f>
        <v/>
      </c>
      <c r="AR392" s="9">
        <f>COUNTIF(H392:AL392,"Н")</f>
        <v/>
      </c>
      <c r="AT392" s="9">
        <f>SUM(H392:AL392)</f>
        <v/>
      </c>
      <c r="AV392" s="9">
        <f>SUM(J392,K392,Q392,R392,X392,Y392,AD392,AE392,AF392)</f>
        <v/>
      </c>
    </row>
    <row r="393" ht="15.5" customHeight="1" s="1">
      <c r="A393" t="n">
        <v>387</v>
      </c>
      <c r="B393" t="inlineStr">
        <is>
          <t>Лобанов Роман Валерьевич</t>
        </is>
      </c>
      <c r="C393" t="inlineStr">
        <is>
          <t>Отдел технической поддержки</t>
        </is>
      </c>
      <c r="D393" t="inlineStr">
        <is>
          <t>Ведущий специалист администратор WIM</t>
        </is>
      </c>
      <c r="E393" t="inlineStr">
        <is>
          <t>Контракт № 615 - КГКУ Хабаровскуправтодор</t>
        </is>
      </c>
      <c r="F393" t="inlineStr">
        <is>
          <t>День</t>
        </is>
      </c>
      <c r="H393" s="11" t="inlineStr">
        <is>
          <t>https://jira.its-sib.ru/issues/?jql=issue in (TECHWIM-3496)</t>
        </is>
      </c>
      <c r="AM393" s="9">
        <f>COUNT(H393:AL393)</f>
        <v/>
      </c>
      <c r="AT393" s="9">
        <f>SUM(H393:AL393)</f>
        <v/>
      </c>
      <c r="AV393" s="9">
        <f>SUM(J393,K393,Q393,R393,X393,Y393,AD393,AE393,AF393)</f>
        <v/>
      </c>
    </row>
    <row r="394" ht="15.5" customHeight="1" s="1">
      <c r="A394" t="n">
        <v>388</v>
      </c>
      <c r="B394" t="inlineStr">
        <is>
          <t>Лобанов Роман Валерьевич</t>
        </is>
      </c>
      <c r="C394" t="inlineStr">
        <is>
          <t>Отдел технической поддержки</t>
        </is>
      </c>
      <c r="D394" t="inlineStr">
        <is>
          <t>Ведущий специалист администратор WIM</t>
        </is>
      </c>
      <c r="E394" t="inlineStr">
        <is>
          <t>Контракт № 625 - Нижний Новгород</t>
        </is>
      </c>
      <c r="F394" t="inlineStr">
        <is>
          <t>День</t>
        </is>
      </c>
      <c r="H394" s="11" t="n">
        <v>3.97765</v>
      </c>
      <c r="I394" s="11" t="n">
        <v>4</v>
      </c>
      <c r="M394" s="11" t="n">
        <v>3.88104</v>
      </c>
      <c r="N394" s="11" t="n">
        <v>3.74721</v>
      </c>
      <c r="O394" s="11" t="n">
        <v>2.95911</v>
      </c>
      <c r="P394" s="11" t="n">
        <v>3.91837</v>
      </c>
      <c r="S394" s="11" t="n">
        <v>4</v>
      </c>
      <c r="T394" s="11" t="n">
        <v>4</v>
      </c>
      <c r="U394" s="11" t="n">
        <v>4</v>
      </c>
      <c r="V394" s="11" t="n">
        <v>4.76723</v>
      </c>
      <c r="W394" s="11" t="n">
        <v>4.31911</v>
      </c>
      <c r="Z394" s="11" t="n">
        <v>2.92937</v>
      </c>
      <c r="AA394" s="11" t="n">
        <v>3.31343</v>
      </c>
      <c r="AB394" s="11" t="n">
        <v>4.97217</v>
      </c>
      <c r="AC394" s="11" t="n">
        <v>4.66667</v>
      </c>
      <c r="AM394" s="9">
        <f>COUNT(H394:AL394)</f>
        <v/>
      </c>
      <c r="AT394" s="9">
        <f>SUM(H394:AL394)</f>
        <v/>
      </c>
      <c r="AV394" s="9">
        <f>SUM(J394,K394,Q394,R394,X394,Y394,AD394,AE394,AF394)</f>
        <v/>
      </c>
    </row>
    <row r="395" ht="15.5" customHeight="1" s="1">
      <c r="A395" t="n">
        <v>389</v>
      </c>
      <c r="B395" t="inlineStr">
        <is>
          <t>Лобанов Роман Валерьевич</t>
        </is>
      </c>
      <c r="C395" t="inlineStr">
        <is>
          <t>Отдел технической поддержки</t>
        </is>
      </c>
      <c r="D395" t="inlineStr">
        <is>
          <t>Ведущий специалист администратор WIM</t>
        </is>
      </c>
      <c r="E395" t="inlineStr">
        <is>
          <t>Контракт № 626 - ТЕХНО-СЕРВИС</t>
        </is>
      </c>
      <c r="F395" t="inlineStr">
        <is>
          <t>День</t>
        </is>
      </c>
      <c r="H395" s="11" t="inlineStr">
        <is>
          <t>https://jira.its-sib.ru/issues/?jql=issue in (TECHWIM-3483)</t>
        </is>
      </c>
      <c r="V395" s="11" t="n">
        <v>0.0298</v>
      </c>
      <c r="AM395" s="9">
        <f>COUNT(H395:AL395)</f>
        <v/>
      </c>
      <c r="AT395" s="9">
        <f>SUM(H395:AL395)</f>
        <v/>
      </c>
      <c r="AV395" s="9">
        <f>SUM(J395,K395,Q395,R395,X395,Y395,AD395,AE395,AF395)</f>
        <v/>
      </c>
    </row>
    <row r="396" ht="15.5" customHeight="1" s="1">
      <c r="A396" t="n">
        <v>390</v>
      </c>
      <c r="B396" t="inlineStr">
        <is>
          <t>Лобанов Роман Валерьевич</t>
        </is>
      </c>
      <c r="C396" t="inlineStr">
        <is>
          <t>Отдел технической поддержки</t>
        </is>
      </c>
      <c r="D396" t="inlineStr">
        <is>
          <t>Ведущий специалист администратор WIM</t>
        </is>
      </c>
      <c r="E396" t="inlineStr">
        <is>
          <t>Контракт № 619 - ГБУ ПО Псковавтодор</t>
        </is>
      </c>
      <c r="F396" t="inlineStr">
        <is>
          <t>День</t>
        </is>
      </c>
      <c r="H396" s="11" t="n">
        <v>0.05959</v>
      </c>
      <c r="AM396" s="9">
        <f>COUNT(H396:AL396)</f>
        <v/>
      </c>
      <c r="AT396" s="9">
        <f>SUM(H396:AL396)</f>
        <v/>
      </c>
      <c r="AV396" s="9">
        <f>SUM(J396,K396,Q396,R396,X396,Y396,AD396,AE396,AF396)</f>
        <v/>
      </c>
    </row>
    <row r="397" ht="15.5" customHeight="1" s="1">
      <c r="A397" t="n">
        <v>391</v>
      </c>
      <c r="B397" t="inlineStr">
        <is>
          <t>Лобанов Роман Валерьевич</t>
        </is>
      </c>
      <c r="C397" t="inlineStr">
        <is>
          <t>Отдел технической поддержки</t>
        </is>
      </c>
      <c r="D397" t="inlineStr">
        <is>
          <t>Ведущий специалист администратор WIM</t>
        </is>
      </c>
      <c r="E397" t="inlineStr">
        <is>
          <t>Контракт № 632 - ГКУ НСО ТУАД</t>
        </is>
      </c>
      <c r="F397" t="inlineStr">
        <is>
          <t>День</t>
        </is>
      </c>
      <c r="H397" s="11" t="n">
        <v>3.96276</v>
      </c>
      <c r="I397" s="11" t="n">
        <v>4</v>
      </c>
      <c r="M397" s="11" t="n">
        <v>3.88104</v>
      </c>
      <c r="N397" s="11" t="n">
        <v>3.94052</v>
      </c>
      <c r="O397" s="11" t="n">
        <v>2.7658</v>
      </c>
      <c r="P397" s="11" t="n">
        <v>2.61224</v>
      </c>
      <c r="S397" s="11" t="n">
        <v>2.66667</v>
      </c>
      <c r="T397" s="11" t="n">
        <v>2.66667</v>
      </c>
      <c r="U397" s="11" t="n">
        <v>2.66667</v>
      </c>
      <c r="V397" s="11" t="n">
        <v>3.17318</v>
      </c>
      <c r="W397" s="11" t="n">
        <v>3.68089</v>
      </c>
      <c r="Z397" s="11" t="n">
        <v>2.92937</v>
      </c>
      <c r="AA397" s="11" t="n">
        <v>3.31343</v>
      </c>
      <c r="AB397" s="11" t="n">
        <v>3.02783</v>
      </c>
      <c r="AC397" s="11" t="n">
        <v>2.33333</v>
      </c>
      <c r="AM397" s="9">
        <f>COUNT(H397:AL397)</f>
        <v/>
      </c>
      <c r="AT397" s="9">
        <f>SUM(H397:AL397)</f>
        <v/>
      </c>
      <c r="AV397" s="9">
        <f>SUM(J397,K397,Q397,R397,X397,Y397,AD397,AE397,AF397)</f>
        <v/>
      </c>
    </row>
    <row r="398" ht="15.5" customHeight="1" s="1">
      <c r="A398" t="n">
        <v>392</v>
      </c>
      <c r="B398" t="inlineStr">
        <is>
          <t>Лобанов Роман Валерьевич</t>
        </is>
      </c>
      <c r="C398" t="inlineStr">
        <is>
          <t>Отдел технической поддержки</t>
        </is>
      </c>
      <c r="D398" t="inlineStr">
        <is>
          <t>Ведущий специалист администратор WIM</t>
        </is>
      </c>
      <c r="E398" t="inlineStr">
        <is>
          <t>Контракт № 622 - ГКУ СО  Управление дорог</t>
        </is>
      </c>
      <c r="F398" t="inlineStr">
        <is>
          <t>День</t>
        </is>
      </c>
      <c r="M398" s="11" t="n">
        <v>0.23792</v>
      </c>
      <c r="N398" s="11" t="n">
        <v>0.31227</v>
      </c>
      <c r="O398" s="11" t="n">
        <v>1.13011</v>
      </c>
      <c r="P398" s="11" t="n">
        <v>0.16327</v>
      </c>
      <c r="AM398" s="9">
        <f>COUNT(H398:AL398)</f>
        <v/>
      </c>
      <c r="AT398" s="9">
        <f>SUM(H398:AL398)</f>
        <v/>
      </c>
      <c r="AV398" s="9">
        <f>SUM(J398,K398,Q398,R398,X398,Y398,AD398,AE398,AF398)</f>
        <v/>
      </c>
    </row>
    <row r="399" ht="15.5" customHeight="1" s="1">
      <c r="A399" t="n">
        <v>393</v>
      </c>
      <c r="B399" t="inlineStr">
        <is>
          <t>Лобанов Роман Валерьевич</t>
        </is>
      </c>
      <c r="C399" t="inlineStr">
        <is>
          <t>Отдел технической поддержки</t>
        </is>
      </c>
      <c r="D399" t="inlineStr">
        <is>
          <t>Ведущий специалист администратор WIM</t>
        </is>
      </c>
      <c r="E399" t="inlineStr">
        <is>
          <t>Контракт № 635 - ИСК-ГРУПП</t>
        </is>
      </c>
      <c r="F399" t="inlineStr">
        <is>
          <t>День</t>
        </is>
      </c>
      <c r="O399" s="11" t="n">
        <v>1.14498</v>
      </c>
      <c r="P399" s="11" t="n">
        <v>1.30612</v>
      </c>
      <c r="S399" s="11" t="n">
        <v>1.33333</v>
      </c>
      <c r="T399" s="11" t="n">
        <v>1.33333</v>
      </c>
      <c r="U399" s="11" t="n">
        <v>1.33333</v>
      </c>
      <c r="V399" s="11" t="n">
        <v>0.0298</v>
      </c>
      <c r="Z399" s="11" t="n">
        <v>1.14498</v>
      </c>
      <c r="AA399" s="11" t="n">
        <v>0.83582</v>
      </c>
      <c r="AM399" s="9">
        <f>COUNT(H399:AL399)</f>
        <v/>
      </c>
      <c r="AT399" s="9">
        <f>SUM(H399:AL399)</f>
        <v/>
      </c>
      <c r="AV399" s="9">
        <f>SUM(J399,K399,Q399,R399,X399,Y399,AD399,AE399,AF399)</f>
        <v/>
      </c>
    </row>
    <row r="400" ht="15.5" customHeight="1" s="1">
      <c r="A400" t="n">
        <v>394</v>
      </c>
      <c r="B400" t="inlineStr">
        <is>
          <t>Лобанов Роман Валерьевич</t>
        </is>
      </c>
      <c r="C400" t="inlineStr">
        <is>
          <t>Отдел технической поддержки</t>
        </is>
      </c>
      <c r="D400" t="inlineStr">
        <is>
          <t>Ведущий специалист администратор WIM</t>
        </is>
      </c>
      <c r="E400" t="inlineStr">
        <is>
          <t>Контракт № 576 - Восток-М</t>
        </is>
      </c>
      <c r="F400" t="inlineStr">
        <is>
          <t>День</t>
        </is>
      </c>
      <c r="Z400" s="11" t="n">
        <v>0.9962800000000001</v>
      </c>
      <c r="AA400" s="11" t="n">
        <v>0.01493</v>
      </c>
      <c r="AM400" s="9">
        <f>COUNT(H400:AL400)</f>
        <v/>
      </c>
      <c r="AT400" s="9">
        <f>SUM(H400:AL400)</f>
        <v/>
      </c>
      <c r="AV400" s="9">
        <f>SUM(J400,K400,Q400,R400,X400,Y400,AD400,AE400,AF400)</f>
        <v/>
      </c>
    </row>
    <row r="401" ht="15.5" customHeight="1" s="1">
      <c r="A401" t="n">
        <v>395</v>
      </c>
      <c r="B401" t="inlineStr">
        <is>
          <t>Лобанов Роман Валерьевич</t>
        </is>
      </c>
      <c r="C401" t="inlineStr">
        <is>
          <t>Отдел технической поддержки</t>
        </is>
      </c>
      <c r="D401" t="inlineStr">
        <is>
          <t>Ведущий специалист администратор WIM</t>
        </is>
      </c>
      <c r="E401" t="inlineStr">
        <is>
          <t>Контракт № 494 - КГКУ «Алтайавтодор»</t>
        </is>
      </c>
      <c r="F401" t="inlineStr">
        <is>
          <t>День</t>
        </is>
      </c>
      <c r="AA401" s="11" t="n">
        <v>0.52239</v>
      </c>
      <c r="AM401" s="9">
        <f>COUNT(H401:AL401)</f>
        <v/>
      </c>
      <c r="AT401" s="9">
        <f>SUM(H401:AL401)</f>
        <v/>
      </c>
      <c r="AV401" s="9">
        <f>SUM(J401,K401,Q401,R401,X401,Y401,AD401,AE401,AF401)</f>
        <v/>
      </c>
    </row>
    <row r="402">
      <c r="A402" s="9" t="n">
        <v>396</v>
      </c>
      <c r="B402" s="9" t="inlineStr">
        <is>
          <t>Лобанов Роман Валерьевич</t>
        </is>
      </c>
      <c r="C402" s="9" t="inlineStr">
        <is>
          <t>Отдел технической поддержки</t>
        </is>
      </c>
      <c r="D402" s="9" t="inlineStr">
        <is>
          <t>Ведущий специалист администратор WIM</t>
        </is>
      </c>
      <c r="E402" s="9" t="inlineStr">
        <is>
          <t>ИТОГО:</t>
        </is>
      </c>
      <c r="F402" s="9" t="n"/>
      <c r="G402" s="9" t="n"/>
      <c r="H402" s="9" t="n">
        <v>8</v>
      </c>
      <c r="I402" s="9" t="n">
        <v>8</v>
      </c>
      <c r="J402" s="9" t="n">
        <v>0</v>
      </c>
      <c r="K402" s="9" t="n">
        <v>0</v>
      </c>
      <c r="L402" s="9" t="n">
        <v>0</v>
      </c>
      <c r="M402" s="9" t="n">
        <v>8</v>
      </c>
      <c r="N402" s="9" t="n">
        <v>8</v>
      </c>
      <c r="O402" s="9" t="n">
        <v>8</v>
      </c>
      <c r="P402" s="9" t="n">
        <v>8</v>
      </c>
      <c r="Q402" s="9" t="n">
        <v>0</v>
      </c>
      <c r="R402" s="9" t="n">
        <v>0</v>
      </c>
      <c r="S402" s="9" t="n">
        <v>8</v>
      </c>
      <c r="T402" s="9" t="n">
        <v>8</v>
      </c>
      <c r="U402" s="9" t="n">
        <v>8</v>
      </c>
      <c r="V402" s="9" t="n">
        <v>8</v>
      </c>
      <c r="W402" s="9" t="n">
        <v>8</v>
      </c>
      <c r="X402" s="9" t="n">
        <v>0</v>
      </c>
      <c r="Y402" s="9" t="n">
        <v>0</v>
      </c>
      <c r="Z402" s="9" t="n">
        <v>8</v>
      </c>
      <c r="AA402" s="9" t="n">
        <v>8</v>
      </c>
      <c r="AB402" s="9" t="n">
        <v>8</v>
      </c>
      <c r="AC402" s="9" t="n">
        <v>7</v>
      </c>
      <c r="AD402" s="9" t="n">
        <v>0</v>
      </c>
      <c r="AE402" s="9" t="n">
        <v>0</v>
      </c>
      <c r="AF402" s="9" t="n">
        <v>0</v>
      </c>
      <c r="AG402" s="9" t="n"/>
      <c r="AH402" s="9" t="n"/>
      <c r="AI402" s="9" t="n"/>
      <c r="AJ402" s="9" t="n"/>
      <c r="AK402" s="9" t="n"/>
      <c r="AL402" s="9" t="n"/>
      <c r="AM402" s="9">
        <f>COUNT(IF(SUM(H395,H397,H392,H394,H396,H393)&gt;0,1,"FALSE"),IF(SUM(I397,I394,I392)&gt;0,1,"FALSE"),IF(SUM(J392,J397,J394)&gt;0,1,"FALSE"),IF(SUM(K392,K394,K397)&gt;0,1,"FALSE"),IF(SUM(L392)&gt;0,1,"FALSE"),IF(SUM(M392,M398,M397,M394)&gt;0,1,"FALSE"),IF(SUM(N394,N392,N397,N398)&gt;0,1,"FALSE"),IF(SUM(O392,O398,O394,O397,O399)&gt;0,1,"FALSE"),IF(SUM(P397,P392,P399,P398,P394)&gt;0,1,"FALSE"),IF(SUM(Q399,Q392,Q394,Q397)&gt;0,1,"FALSE"),IF(SUM(R392,R397,R399,R394)&gt;0,1,"FALSE"),IF(SUM(S394,S399,S392,S397)&gt;0,1,"FALSE"),IF(SUM(T397,T399,T394,T392)&gt;0,1,"FALSE"),IF(SUM(U394,U397,U392,U399)&gt;0,1,"FALSE"),IF(SUM(V392,V395,V399,V394,V397)&gt;0,1,"FALSE"),IF(SUM(W394,W392,W397)&gt;0,1,"FALSE"),IF(SUM(X392,X394,X397)&gt;0,1,"FALSE"),IF(SUM(Y394,Y397,Y392)&gt;0,1,"FALSE"),IF(SUM(Z399,Z400,Z394,Z392,Z397)&gt;0,1,"FALSE"),IF(SUM(AA397,AA400,AA399,AA401,AA392,AA394)&gt;0,1,"FALSE"),IF(SUM(AB392,AB394,AB397)&gt;0,1,"FALSE"),IF(SUM(AC397,AC394,AC392)&gt;0,1,"FALSE"),IF(SUM(AD397,AD394,AD392)&gt;0,1,"FALSE"),IF(SUM(AE392,AE394,AE397)&gt;0,1,"FALSE"),IF(SUM(AF397,AF394,AF392)&gt;0,1,"FALSE"))</f>
        <v/>
      </c>
      <c r="AN402" s="9" t="n"/>
      <c r="AO402" s="9">
        <f>MAX(AO392:AO401)</f>
        <v/>
      </c>
      <c r="AP402" s="9">
        <f>MAX(AP392:AP401)</f>
        <v/>
      </c>
      <c r="AQ402" s="9">
        <f>MAX(AQ392:AQ401)</f>
        <v/>
      </c>
      <c r="AR402" s="9">
        <f>MAX(AR392:AR401)</f>
        <v/>
      </c>
      <c r="AS402" s="9">
        <f>SUM(AS392:AS401)</f>
        <v/>
      </c>
      <c r="AT402" s="9">
        <f>SUM(AT392:AT401)</f>
        <v/>
      </c>
      <c r="AU402" s="9">
        <f>SUM(AU392:AU401)</f>
        <v/>
      </c>
      <c r="AV402" s="9">
        <f>SUM(AV392:AV401)</f>
        <v/>
      </c>
      <c r="AW402" s="9">
        <f>SUM(AW392:AW401)</f>
        <v/>
      </c>
    </row>
    <row r="403">
      <c r="A403" t="n">
        <v>397</v>
      </c>
      <c r="B403" t="inlineStr">
        <is>
          <t>Махнев Михаил Евгеньевич</t>
        </is>
      </c>
      <c r="C403" t="inlineStr">
        <is>
          <t>Отдел технической поддержки</t>
        </is>
      </c>
      <c r="D403" t="inlineStr">
        <is>
          <t>Специалист технической поддержки</t>
        </is>
      </c>
      <c r="E403" t="inlineStr">
        <is>
          <t>Офис</t>
        </is>
      </c>
      <c r="F403" t="inlineStr">
        <is>
          <t>День</t>
        </is>
      </c>
      <c r="Y403" t="n">
        <v>12</v>
      </c>
      <c r="Z403" t="n">
        <v>12</v>
      </c>
      <c r="AC403" t="n">
        <v>12</v>
      </c>
      <c r="AD403" t="n">
        <v>12</v>
      </c>
      <c r="AG403" t="n">
        <v>12</v>
      </c>
      <c r="AH403" t="n">
        <v>12</v>
      </c>
      <c r="AM403" s="9">
        <f>COUNT(H403:AL403)</f>
        <v/>
      </c>
      <c r="AO403" s="9">
        <f>COUNTIF(H403:AL403,"О")</f>
        <v/>
      </c>
      <c r="AP403" s="9">
        <f>COUNTIF(H403:AL403,"От")</f>
        <v/>
      </c>
      <c r="AQ403" s="9">
        <f>COUNTIF(H403:AL403,"Б")</f>
        <v/>
      </c>
      <c r="AR403" s="9">
        <f>COUNTIF(H403:AL403,"Н")</f>
        <v/>
      </c>
      <c r="AT403" s="9">
        <f>SUM(H403:AL403)</f>
        <v/>
      </c>
      <c r="AV403" s="9">
        <f>SUM(J403,K403,Q403,R403,X403,Y403,AD403,AE403,AF403)</f>
        <v/>
      </c>
    </row>
    <row r="404">
      <c r="A404" t="n">
        <v>398</v>
      </c>
      <c r="B404" t="inlineStr">
        <is>
          <t>Махнев Михаил Евгеньевич</t>
        </is>
      </c>
      <c r="C404" t="inlineStr">
        <is>
          <t>Отдел технической поддержки</t>
        </is>
      </c>
      <c r="D404" t="inlineStr">
        <is>
          <t>Специалист технической поддержки</t>
        </is>
      </c>
      <c r="E404" t="inlineStr">
        <is>
          <t>Офис</t>
        </is>
      </c>
      <c r="F404" t="inlineStr">
        <is>
          <t>Ночь</t>
        </is>
      </c>
      <c r="M404" t="n">
        <v>12</v>
      </c>
      <c r="N404" t="n">
        <v>12</v>
      </c>
      <c r="Q404" t="n">
        <v>12</v>
      </c>
      <c r="R404" t="n">
        <v>12</v>
      </c>
      <c r="U404" t="n">
        <v>12</v>
      </c>
      <c r="V404" t="n">
        <v>12</v>
      </c>
      <c r="AN404" s="9">
        <f>COUNT(H404:AL404)</f>
        <v/>
      </c>
      <c r="AO404" s="9">
        <f>COUNTIF(H404:AL404,"О")</f>
        <v/>
      </c>
      <c r="AP404" s="9">
        <f>COUNTIF(H404:AL404,"От")</f>
        <v/>
      </c>
      <c r="AQ404" s="9">
        <f>COUNTIF(H404:AL404,"Б")</f>
        <v/>
      </c>
      <c r="AR404" s="9">
        <f>COUNTIF(H404:AL404,"Н")</f>
        <v/>
      </c>
      <c r="AU404" s="9">
        <f>SUM(H404:AL404)</f>
        <v/>
      </c>
      <c r="AW404" s="9">
        <f>SUM(J404,K404,Q404,R404,X404,Y404,AD404,AE404,AF404)</f>
        <v/>
      </c>
    </row>
    <row r="405">
      <c r="A405" s="9" t="n">
        <v>399</v>
      </c>
      <c r="B405" s="9" t="inlineStr">
        <is>
          <t>Махнев Михаил Евгеньевич</t>
        </is>
      </c>
      <c r="C405" s="9" t="inlineStr">
        <is>
          <t>Отдел технической поддержки</t>
        </is>
      </c>
      <c r="D405" s="9" t="inlineStr">
        <is>
          <t>Специалист технической поддержки</t>
        </is>
      </c>
      <c r="E405" s="9" t="inlineStr">
        <is>
          <t>ИТОГО:</t>
        </is>
      </c>
      <c r="F405" s="9" t="n"/>
      <c r="G405" s="9" t="n"/>
      <c r="H405" s="9" t="n"/>
      <c r="I405" s="9" t="n"/>
      <c r="J405" s="9" t="n"/>
      <c r="K405" s="9" t="n"/>
      <c r="L405" s="9" t="n"/>
      <c r="M405" s="9" t="n">
        <v>12</v>
      </c>
      <c r="N405" s="9" t="n">
        <v>12</v>
      </c>
      <c r="O405" s="9" t="n"/>
      <c r="P405" s="9" t="n"/>
      <c r="Q405" s="9" t="n">
        <v>12</v>
      </c>
      <c r="R405" s="9" t="n">
        <v>12</v>
      </c>
      <c r="S405" s="9" t="n"/>
      <c r="T405" s="9" t="n"/>
      <c r="U405" s="9" t="n">
        <v>12</v>
      </c>
      <c r="V405" s="9" t="n">
        <v>12</v>
      </c>
      <c r="W405" s="9" t="n"/>
      <c r="X405" s="9" t="n"/>
      <c r="Y405" s="9" t="n">
        <v>12</v>
      </c>
      <c r="Z405" s="9" t="n">
        <v>12</v>
      </c>
      <c r="AA405" s="9" t="n"/>
      <c r="AB405" s="9" t="n"/>
      <c r="AC405" s="9" t="n">
        <v>12</v>
      </c>
      <c r="AD405" s="9" t="n">
        <v>12</v>
      </c>
      <c r="AE405" s="9" t="n"/>
      <c r="AF405" s="9" t="n"/>
      <c r="AG405" s="9" t="n">
        <v>12</v>
      </c>
      <c r="AH405" s="9" t="n">
        <v>12</v>
      </c>
      <c r="AI405" s="9" t="n"/>
      <c r="AJ405" s="9" t="n"/>
      <c r="AK405" s="9" t="n"/>
      <c r="AL405" s="9" t="n"/>
      <c r="AM405" s="9">
        <f>COUNT(IF(SUM(Y403)&gt;0,1,"FALSE"),IF(SUM(Z403)&gt;0,1,"FALSE"),IF(SUM(AC403)&gt;0,1,"FALSE"),IF(SUM(AD403)&gt;0,1,"FALSE"),IF(SUM(AG403)&gt;0,1,"FALSE"),IF(SUM(AH403)&gt;0,1,"FALSE"))</f>
        <v/>
      </c>
      <c r="AN405" s="9">
        <f>COUNT(IF(SUM(M404)&gt;0,1,"FALSE"),IF(SUM(N404)&gt;0,1,"FALSE"),IF(SUM(Q404)&gt;0,1,"FALSE"),IF(SUM(R404)&gt;0,1,"FALSE"),IF(SUM(U404)&gt;0,1,"FALSE"),IF(SUM(V404)&gt;0,1,"FALSE"))</f>
        <v/>
      </c>
      <c r="AO405" s="9">
        <f>MAX(AO403:AO404)</f>
        <v/>
      </c>
      <c r="AP405" s="9">
        <f>MAX(AP403:AP404)</f>
        <v/>
      </c>
      <c r="AQ405" s="9">
        <f>MAX(AQ403:AQ404)</f>
        <v/>
      </c>
      <c r="AR405" s="9">
        <f>MAX(AR403:AR404)</f>
        <v/>
      </c>
      <c r="AS405" s="9">
        <f>SUM(AS403:AS404)</f>
        <v/>
      </c>
      <c r="AT405" s="9">
        <f>SUM(AT403:AT404)</f>
        <v/>
      </c>
      <c r="AU405" s="9">
        <f>SUM(AU403:AU404)</f>
        <v/>
      </c>
      <c r="AV405" s="9">
        <f>SUM(AV403:AV404)</f>
        <v/>
      </c>
      <c r="AW405" s="9">
        <f>SUM(AW403:AW404)</f>
        <v/>
      </c>
    </row>
    <row r="406">
      <c r="A406" t="n">
        <v>400</v>
      </c>
      <c r="B406" t="inlineStr">
        <is>
          <t>Маяцкий Сергей Анатольевич</t>
        </is>
      </c>
      <c r="C406" t="inlineStr">
        <is>
          <t>Отдел технической поддержки</t>
        </is>
      </c>
      <c r="D406" t="inlineStr">
        <is>
          <t>Администратор ИТС</t>
        </is>
      </c>
      <c r="E406" t="inlineStr">
        <is>
          <t>Офис</t>
        </is>
      </c>
      <c r="F406" t="inlineStr">
        <is>
          <t>День</t>
        </is>
      </c>
      <c r="H406" t="n">
        <v>8</v>
      </c>
      <c r="I406" t="n">
        <v>8</v>
      </c>
      <c r="J406" t="inlineStr">
        <is>
          <t>В</t>
        </is>
      </c>
      <c r="K406" t="inlineStr">
        <is>
          <t>В</t>
        </is>
      </c>
      <c r="L406" t="n">
        <v>8</v>
      </c>
      <c r="M406" t="n">
        <v>8</v>
      </c>
      <c r="N406" t="n">
        <v>8</v>
      </c>
      <c r="O406" t="n">
        <v>8</v>
      </c>
      <c r="P406" t="n">
        <v>8</v>
      </c>
      <c r="Q406" t="inlineStr">
        <is>
          <t>В</t>
        </is>
      </c>
      <c r="R406" t="inlineStr">
        <is>
          <t>В</t>
        </is>
      </c>
      <c r="S406" t="n">
        <v>8</v>
      </c>
      <c r="T406" t="n">
        <v>8</v>
      </c>
      <c r="U406" t="n">
        <v>8</v>
      </c>
      <c r="V406" t="n">
        <v>8</v>
      </c>
      <c r="W406" t="n">
        <v>8</v>
      </c>
      <c r="X406" t="inlineStr">
        <is>
          <t>В</t>
        </is>
      </c>
      <c r="Y406" t="inlineStr">
        <is>
          <t>В</t>
        </is>
      </c>
      <c r="Z406" t="n">
        <v>8</v>
      </c>
      <c r="AA406" t="n">
        <v>8</v>
      </c>
      <c r="AB406" t="n">
        <v>8</v>
      </c>
      <c r="AC406" t="n">
        <v>7</v>
      </c>
      <c r="AD406" t="inlineStr">
        <is>
          <t>В</t>
        </is>
      </c>
      <c r="AE406" t="inlineStr">
        <is>
          <t>В</t>
        </is>
      </c>
      <c r="AF406" t="inlineStr">
        <is>
          <t>В</t>
        </is>
      </c>
      <c r="AG406" t="n">
        <v>8</v>
      </c>
      <c r="AH406" t="n">
        <v>8</v>
      </c>
      <c r="AI406" t="n">
        <v>8</v>
      </c>
      <c r="AJ406" t="n">
        <v>8</v>
      </c>
      <c r="AM406" s="9">
        <f>COUNT(H406:AL406)</f>
        <v/>
      </c>
      <c r="AO406" s="9">
        <f>COUNTIF(H406:AL406,"О")</f>
        <v/>
      </c>
      <c r="AP406" s="9">
        <f>COUNTIF(H406:AL406,"От")</f>
        <v/>
      </c>
      <c r="AQ406" s="9">
        <f>COUNTIF(H406:AL406,"Б")</f>
        <v/>
      </c>
      <c r="AR406" s="9">
        <f>COUNTIF(H406:AL406,"Н")</f>
        <v/>
      </c>
      <c r="AT406" s="9">
        <f>SUM(H406:AL406)</f>
        <v/>
      </c>
      <c r="AV406" s="9">
        <f>SUM(J406,K406,Q406,R406,X406,Y406,AD406,AE406,AF406)</f>
        <v/>
      </c>
    </row>
    <row r="407">
      <c r="A407" s="9" t="n">
        <v>401</v>
      </c>
      <c r="B407" s="9" t="inlineStr">
        <is>
          <t>Маяцкий Сергей Анатольевич</t>
        </is>
      </c>
      <c r="C407" s="9" t="inlineStr">
        <is>
          <t>Отдел технической поддержки</t>
        </is>
      </c>
      <c r="D407" s="9" t="inlineStr">
        <is>
          <t>Администратор ИТС</t>
        </is>
      </c>
      <c r="E407" s="9" t="inlineStr">
        <is>
          <t>ИТОГО:</t>
        </is>
      </c>
      <c r="F407" s="9" t="n"/>
      <c r="G407" s="9" t="n"/>
      <c r="H407" s="9" t="n">
        <v>8</v>
      </c>
      <c r="I407" s="9" t="n">
        <v>8</v>
      </c>
      <c r="J407" s="9" t="n">
        <v>0</v>
      </c>
      <c r="K407" s="9" t="n">
        <v>0</v>
      </c>
      <c r="L407" s="9" t="n">
        <v>8</v>
      </c>
      <c r="M407" s="9" t="n">
        <v>8</v>
      </c>
      <c r="N407" s="9" t="n">
        <v>8</v>
      </c>
      <c r="O407" s="9" t="n">
        <v>8</v>
      </c>
      <c r="P407" s="9" t="n">
        <v>8</v>
      </c>
      <c r="Q407" s="9" t="n">
        <v>0</v>
      </c>
      <c r="R407" s="9" t="n">
        <v>0</v>
      </c>
      <c r="S407" s="9" t="n">
        <v>8</v>
      </c>
      <c r="T407" s="9" t="n">
        <v>8</v>
      </c>
      <c r="U407" s="9" t="n">
        <v>8</v>
      </c>
      <c r="V407" s="9" t="n">
        <v>8</v>
      </c>
      <c r="W407" s="9" t="n">
        <v>8</v>
      </c>
      <c r="X407" s="9" t="n">
        <v>0</v>
      </c>
      <c r="Y407" s="9" t="n">
        <v>0</v>
      </c>
      <c r="Z407" s="9" t="n">
        <v>8</v>
      </c>
      <c r="AA407" s="9" t="n">
        <v>8</v>
      </c>
      <c r="AB407" s="9" t="n">
        <v>8</v>
      </c>
      <c r="AC407" s="9" t="n">
        <v>7</v>
      </c>
      <c r="AD407" s="9" t="n">
        <v>0</v>
      </c>
      <c r="AE407" s="9" t="n">
        <v>0</v>
      </c>
      <c r="AF407" s="9" t="n">
        <v>0</v>
      </c>
      <c r="AG407" s="9" t="n">
        <v>8</v>
      </c>
      <c r="AH407" s="9" t="n">
        <v>8</v>
      </c>
      <c r="AI407" s="9" t="n">
        <v>8</v>
      </c>
      <c r="AJ407" s="9" t="n">
        <v>8</v>
      </c>
      <c r="AK407" s="9" t="n"/>
      <c r="AL407" s="9" t="n"/>
      <c r="AM407" s="9">
        <f>COUNT(IF(SUM(H406)&gt;0,1,"FALSE"),IF(SUM(I406)&gt;0,1,"FALSE"),IF(SUM(J406)&gt;0,1,"FALSE"),IF(SUM(K406)&gt;0,1,"FALSE"),IF(SUM(L406)&gt;0,1,"FALSE"),IF(SUM(M406)&gt;0,1,"FALSE"),IF(SUM(N406)&gt;0,1,"FALSE"),IF(SUM(O406)&gt;0,1,"FALSE"),IF(SUM(P406)&gt;0,1,"FALSE"),IF(SUM(Q406)&gt;0,1,"FALSE"),IF(SUM(R406)&gt;0,1,"FALSE"),IF(SUM(S406)&gt;0,1,"FALSE"),IF(SUM(T406)&gt;0,1,"FALSE"),IF(SUM(U406)&gt;0,1,"FALSE"),IF(SUM(V406)&gt;0,1,"FALSE"),IF(SUM(W406)&gt;0,1,"FALSE"),IF(SUM(X406)&gt;0,1,"FALSE"),IF(SUM(Y406)&gt;0,1,"FALSE"),IF(SUM(Z406)&gt;0,1,"FALSE"),IF(SUM(AA406)&gt;0,1,"FALSE"),IF(SUM(AB406)&gt;0,1,"FALSE"),IF(SUM(AC406)&gt;0,1,"FALSE"),IF(SUM(AD406)&gt;0,1,"FALSE"),IF(SUM(AE406)&gt;0,1,"FALSE"),IF(SUM(AF406)&gt;0,1,"FALSE"),IF(SUM(AG406)&gt;0,1,"FALSE"),IF(SUM(AH406)&gt;0,1,"FALSE"),IF(SUM(AI406)&gt;0,1,"FALSE"),IF(SUM(AJ406)&gt;0,1,"FALSE"))</f>
        <v/>
      </c>
      <c r="AN407" s="9" t="n"/>
      <c r="AO407" s="9">
        <f>MAX(AO406:AO406)</f>
        <v/>
      </c>
      <c r="AP407" s="9">
        <f>MAX(AP406:AP406)</f>
        <v/>
      </c>
      <c r="AQ407" s="9">
        <f>MAX(AQ406:AQ406)</f>
        <v/>
      </c>
      <c r="AR407" s="9">
        <f>MAX(AR406:AR406)</f>
        <v/>
      </c>
      <c r="AS407" s="9">
        <f>SUM(AS406:AS406)</f>
        <v/>
      </c>
      <c r="AT407" s="9">
        <f>SUM(AT406:AT406)</f>
        <v/>
      </c>
      <c r="AU407" s="9">
        <f>SUM(AU406:AU406)</f>
        <v/>
      </c>
      <c r="AV407" s="9">
        <f>SUM(AV406:AV406)</f>
        <v/>
      </c>
      <c r="AW407" s="9">
        <f>SUM(AW406:AW406)</f>
        <v/>
      </c>
    </row>
    <row r="408">
      <c r="A408" t="n">
        <v>402</v>
      </c>
      <c r="B408" t="inlineStr">
        <is>
          <t>Мезенцев Петр Владимирович</t>
        </is>
      </c>
      <c r="C408" t="inlineStr">
        <is>
          <t>Отдел технической поддержки</t>
        </is>
      </c>
      <c r="D408" t="inlineStr">
        <is>
          <t>Инженер-администратор ИТС-систем</t>
        </is>
      </c>
      <c r="E408" t="inlineStr">
        <is>
          <t>Общехозяйственный</t>
        </is>
      </c>
      <c r="F408" t="inlineStr">
        <is>
          <t>День</t>
        </is>
      </c>
      <c r="H408" t="n">
        <v>8</v>
      </c>
      <c r="I408" t="n">
        <v>8</v>
      </c>
      <c r="J408" t="inlineStr">
        <is>
          <t>В</t>
        </is>
      </c>
      <c r="K408" t="inlineStr">
        <is>
          <t>В</t>
        </is>
      </c>
      <c r="L408" t="n">
        <v>8</v>
      </c>
      <c r="M408" t="n">
        <v>8</v>
      </c>
      <c r="N408" t="n">
        <v>8</v>
      </c>
      <c r="O408" t="n">
        <v>8</v>
      </c>
      <c r="P408" t="n">
        <v>8</v>
      </c>
      <c r="Q408" t="inlineStr">
        <is>
          <t>В</t>
        </is>
      </c>
      <c r="R408" t="inlineStr">
        <is>
          <t>В</t>
        </is>
      </c>
      <c r="S408" t="n">
        <v>8</v>
      </c>
      <c r="T408" t="n">
        <v>8</v>
      </c>
      <c r="U408" t="n">
        <v>8</v>
      </c>
      <c r="V408" t="n">
        <v>8</v>
      </c>
      <c r="W408" t="n">
        <v>8</v>
      </c>
      <c r="X408" t="inlineStr">
        <is>
          <t>В</t>
        </is>
      </c>
      <c r="Y408" t="inlineStr">
        <is>
          <t>В</t>
        </is>
      </c>
      <c r="Z408" t="n">
        <v>8</v>
      </c>
      <c r="AA408" t="n">
        <v>8</v>
      </c>
      <c r="AB408" t="n">
        <v>8</v>
      </c>
      <c r="AC408" t="n">
        <v>7</v>
      </c>
      <c r="AD408" t="inlineStr">
        <is>
          <t>В</t>
        </is>
      </c>
      <c r="AE408" t="inlineStr">
        <is>
          <t>В</t>
        </is>
      </c>
      <c r="AF408" t="inlineStr">
        <is>
          <t>В</t>
        </is>
      </c>
      <c r="AG408" t="n">
        <v>8</v>
      </c>
      <c r="AH408" t="n">
        <v>8</v>
      </c>
      <c r="AI408" t="n">
        <v>8</v>
      </c>
      <c r="AJ408" t="n">
        <v>8</v>
      </c>
      <c r="AM408" s="9">
        <f>COUNT(H408:AL408)</f>
        <v/>
      </c>
      <c r="AO408" s="9">
        <f>COUNTIF(H408:AL408,"О")</f>
        <v/>
      </c>
      <c r="AP408" s="9">
        <f>COUNTIF(H408:AL408,"От")</f>
        <v/>
      </c>
      <c r="AQ408" s="9">
        <f>COUNTIF(H408:AL408,"Б")</f>
        <v/>
      </c>
      <c r="AR408" s="9">
        <f>COUNTIF(H408:AL408,"Н")</f>
        <v/>
      </c>
      <c r="AT408" s="9">
        <f>SUM(H408:AL408)</f>
        <v/>
      </c>
      <c r="AV408" s="9">
        <f>SUM(J408,K408,Q408,R408,X408,Y408,AD408,AE408,AF408)</f>
        <v/>
      </c>
    </row>
    <row r="409">
      <c r="A409" s="9" t="n">
        <v>403</v>
      </c>
      <c r="B409" s="9" t="inlineStr">
        <is>
          <t>Мезенцев Петр Владимирович</t>
        </is>
      </c>
      <c r="C409" s="9" t="inlineStr">
        <is>
          <t>Отдел технической поддержки</t>
        </is>
      </c>
      <c r="D409" s="9" t="inlineStr">
        <is>
          <t>Инженер-администратор ИТС-систем</t>
        </is>
      </c>
      <c r="E409" s="9" t="inlineStr">
        <is>
          <t>ИТОГО:</t>
        </is>
      </c>
      <c r="F409" s="9" t="n"/>
      <c r="G409" s="9" t="n"/>
      <c r="H409" s="9" t="n">
        <v>8</v>
      </c>
      <c r="I409" s="9" t="n">
        <v>8</v>
      </c>
      <c r="J409" s="9" t="n">
        <v>0</v>
      </c>
      <c r="K409" s="9" t="n">
        <v>0</v>
      </c>
      <c r="L409" s="9" t="n">
        <v>8</v>
      </c>
      <c r="M409" s="9" t="n">
        <v>8</v>
      </c>
      <c r="N409" s="9" t="n">
        <v>8</v>
      </c>
      <c r="O409" s="9" t="n">
        <v>8</v>
      </c>
      <c r="P409" s="9" t="n">
        <v>8</v>
      </c>
      <c r="Q409" s="9" t="n">
        <v>0</v>
      </c>
      <c r="R409" s="9" t="n">
        <v>0</v>
      </c>
      <c r="S409" s="9" t="n">
        <v>8</v>
      </c>
      <c r="T409" s="9" t="n">
        <v>8</v>
      </c>
      <c r="U409" s="9" t="n">
        <v>8</v>
      </c>
      <c r="V409" s="9" t="n">
        <v>8</v>
      </c>
      <c r="W409" s="9" t="n">
        <v>8</v>
      </c>
      <c r="X409" s="9" t="n">
        <v>0</v>
      </c>
      <c r="Y409" s="9" t="n">
        <v>0</v>
      </c>
      <c r="Z409" s="9" t="n">
        <v>8</v>
      </c>
      <c r="AA409" s="9" t="n">
        <v>8</v>
      </c>
      <c r="AB409" s="9" t="n">
        <v>8</v>
      </c>
      <c r="AC409" s="9" t="n">
        <v>7</v>
      </c>
      <c r="AD409" s="9" t="n">
        <v>0</v>
      </c>
      <c r="AE409" s="9" t="n">
        <v>0</v>
      </c>
      <c r="AF409" s="9" t="n">
        <v>0</v>
      </c>
      <c r="AG409" s="9" t="n">
        <v>8</v>
      </c>
      <c r="AH409" s="9" t="n">
        <v>8</v>
      </c>
      <c r="AI409" s="9" t="n">
        <v>8</v>
      </c>
      <c r="AJ409" s="9" t="n">
        <v>8</v>
      </c>
      <c r="AK409" s="9" t="n"/>
      <c r="AL409" s="9" t="n"/>
      <c r="AM409" s="9">
        <f>COUNT(IF(SUM(H408)&gt;0,1,"FALSE"),IF(SUM(I408)&gt;0,1,"FALSE"),IF(SUM(J408)&gt;0,1,"FALSE"),IF(SUM(K408)&gt;0,1,"FALSE"),IF(SUM(L408)&gt;0,1,"FALSE"),IF(SUM(M408)&gt;0,1,"FALSE"),IF(SUM(N408)&gt;0,1,"FALSE"),IF(SUM(O408)&gt;0,1,"FALSE"),IF(SUM(P408)&gt;0,1,"FALSE"),IF(SUM(Q408)&gt;0,1,"FALSE"),IF(SUM(R408)&gt;0,1,"FALSE"),IF(SUM(S408)&gt;0,1,"FALSE"),IF(SUM(T408)&gt;0,1,"FALSE"),IF(SUM(U408)&gt;0,1,"FALSE"),IF(SUM(V408)&gt;0,1,"FALSE"),IF(SUM(W408)&gt;0,1,"FALSE"),IF(SUM(X408)&gt;0,1,"FALSE"),IF(SUM(Y408)&gt;0,1,"FALSE"),IF(SUM(Z408)&gt;0,1,"FALSE"),IF(SUM(AA408)&gt;0,1,"FALSE"),IF(SUM(AB408)&gt;0,1,"FALSE"),IF(SUM(AC408)&gt;0,1,"FALSE"),IF(SUM(AD408)&gt;0,1,"FALSE"),IF(SUM(AE408)&gt;0,1,"FALSE"),IF(SUM(AF408)&gt;0,1,"FALSE"),IF(SUM(AG408)&gt;0,1,"FALSE"),IF(SUM(AH408)&gt;0,1,"FALSE"),IF(SUM(AI408)&gt;0,1,"FALSE"),IF(SUM(AJ408)&gt;0,1,"FALSE"))</f>
        <v/>
      </c>
      <c r="AN409" s="9" t="n"/>
      <c r="AO409" s="9">
        <f>MAX(AO408:AO408)</f>
        <v/>
      </c>
      <c r="AP409" s="9">
        <f>MAX(AP408:AP408)</f>
        <v/>
      </c>
      <c r="AQ409" s="9">
        <f>MAX(AQ408:AQ408)</f>
        <v/>
      </c>
      <c r="AR409" s="9">
        <f>MAX(AR408:AR408)</f>
        <v/>
      </c>
      <c r="AS409" s="9">
        <f>SUM(AS408:AS408)</f>
        <v/>
      </c>
      <c r="AT409" s="9">
        <f>SUM(AT408:AT408)</f>
        <v/>
      </c>
      <c r="AU409" s="9">
        <f>SUM(AU408:AU408)</f>
        <v/>
      </c>
      <c r="AV409" s="9">
        <f>SUM(AV408:AV408)</f>
        <v/>
      </c>
      <c r="AW409" s="9">
        <f>SUM(AW408:AW408)</f>
        <v/>
      </c>
    </row>
    <row r="410">
      <c r="A410" t="n">
        <v>404</v>
      </c>
      <c r="B410" t="inlineStr">
        <is>
          <t>Мисевич Павел Викторович</t>
        </is>
      </c>
      <c r="C410" t="inlineStr">
        <is>
          <t>Отдел технической поддержки</t>
        </is>
      </c>
      <c r="D410" t="inlineStr">
        <is>
          <t>Руководитель службы</t>
        </is>
      </c>
      <c r="E410" t="inlineStr">
        <is>
          <t>Офис</t>
        </is>
      </c>
      <c r="F410" t="inlineStr">
        <is>
          <t>День</t>
        </is>
      </c>
      <c r="J410" t="inlineStr">
        <is>
          <t>В</t>
        </is>
      </c>
      <c r="K410" t="inlineStr">
        <is>
          <t>В</t>
        </is>
      </c>
      <c r="M410" t="n">
        <v>0.93333</v>
      </c>
      <c r="N410" t="n">
        <v>8</v>
      </c>
      <c r="O410" t="n">
        <v>8</v>
      </c>
      <c r="P410" t="n">
        <v>8</v>
      </c>
      <c r="Q410" t="inlineStr">
        <is>
          <t>В</t>
        </is>
      </c>
      <c r="R410" t="inlineStr">
        <is>
          <t>В</t>
        </is>
      </c>
      <c r="S410" t="n">
        <v>8</v>
      </c>
      <c r="T410" t="n">
        <v>8</v>
      </c>
      <c r="U410" t="n">
        <v>8</v>
      </c>
      <c r="V410" t="n">
        <v>8</v>
      </c>
      <c r="W410" t="n">
        <v>8</v>
      </c>
      <c r="X410" t="inlineStr">
        <is>
          <t>В</t>
        </is>
      </c>
      <c r="Y410" t="inlineStr">
        <is>
          <t>В</t>
        </is>
      </c>
      <c r="Z410" t="n">
        <v>8</v>
      </c>
      <c r="AA410" t="n">
        <v>8</v>
      </c>
      <c r="AB410" t="n">
        <v>8</v>
      </c>
      <c r="AC410" t="n">
        <v>7</v>
      </c>
      <c r="AD410" t="inlineStr">
        <is>
          <t>В</t>
        </is>
      </c>
      <c r="AE410" t="inlineStr">
        <is>
          <t>В</t>
        </is>
      </c>
      <c r="AF410" t="inlineStr">
        <is>
          <t>В</t>
        </is>
      </c>
      <c r="AG410" t="n">
        <v>8</v>
      </c>
      <c r="AH410" t="n">
        <v>8</v>
      </c>
      <c r="AI410" t="n">
        <v>8</v>
      </c>
      <c r="AJ410" t="n">
        <v>8</v>
      </c>
      <c r="AM410" s="9">
        <f>COUNT(H410:AL410)</f>
        <v/>
      </c>
      <c r="AO410" s="9">
        <f>COUNTIF(H410:AL410,"О")</f>
        <v/>
      </c>
      <c r="AP410" s="9">
        <f>COUNTIF(H410:AL410,"От")</f>
        <v/>
      </c>
      <c r="AQ410" s="9">
        <f>COUNTIF(H410:AL410,"Б")</f>
        <v/>
      </c>
      <c r="AR410" s="9">
        <f>COUNTIF(H410:AL410,"Н")</f>
        <v/>
      </c>
      <c r="AT410" s="9">
        <f>SUM(H410:AL410)</f>
        <v/>
      </c>
      <c r="AV410" s="9">
        <f>SUM(J410,K410,Q410,R410,X410,Y410,AD410,AE410,AF410)</f>
        <v/>
      </c>
    </row>
    <row r="411" ht="15.5" customHeight="1" s="1">
      <c r="A411" t="n">
        <v>405</v>
      </c>
      <c r="B411" t="inlineStr">
        <is>
          <t>Мисевич Павел Викторович</t>
        </is>
      </c>
      <c r="C411" t="inlineStr">
        <is>
          <t>Отдел технической поддержки</t>
        </is>
      </c>
      <c r="D411" t="inlineStr">
        <is>
          <t>Руководитель службы</t>
        </is>
      </c>
      <c r="E411" t="inlineStr">
        <is>
          <t>Контракт № 626 - ТЕХНО-СЕРВИС</t>
        </is>
      </c>
      <c r="F411" t="inlineStr">
        <is>
          <t>День</t>
        </is>
      </c>
      <c r="H411" s="11" t="n">
        <v>8</v>
      </c>
      <c r="I411" s="11" t="n">
        <v>8</v>
      </c>
      <c r="L411" s="11" t="n">
        <v>8</v>
      </c>
      <c r="M411" s="11" t="n">
        <v>7.06667</v>
      </c>
      <c r="AM411" s="9">
        <f>COUNT(H411:AL411)</f>
        <v/>
      </c>
      <c r="AT411" s="9">
        <f>SUM(H411:AL411)</f>
        <v/>
      </c>
      <c r="AV411" s="9">
        <f>SUM(J411,K411,Q411,R411,X411,Y411,AD411,AE411,AF411)</f>
        <v/>
      </c>
    </row>
    <row r="412">
      <c r="A412" s="9" t="n">
        <v>406</v>
      </c>
      <c r="B412" s="9" t="inlineStr">
        <is>
          <t>Мисевич Павел Викторович</t>
        </is>
      </c>
      <c r="C412" s="9" t="inlineStr">
        <is>
          <t>Отдел технической поддержки</t>
        </is>
      </c>
      <c r="D412" s="9" t="inlineStr">
        <is>
          <t>Руководитель службы</t>
        </is>
      </c>
      <c r="E412" s="9" t="inlineStr">
        <is>
          <t>ИТОГО:</t>
        </is>
      </c>
      <c r="F412" s="9" t="n"/>
      <c r="G412" s="9" t="n"/>
      <c r="H412" s="9" t="n">
        <v>8</v>
      </c>
      <c r="I412" s="9" t="n">
        <v>8</v>
      </c>
      <c r="J412" s="9" t="n">
        <v>0</v>
      </c>
      <c r="K412" s="9" t="n">
        <v>0</v>
      </c>
      <c r="L412" s="9" t="n">
        <v>8</v>
      </c>
      <c r="M412" s="9" t="n">
        <v>8</v>
      </c>
      <c r="N412" s="9" t="n">
        <v>8</v>
      </c>
      <c r="O412" s="9" t="n">
        <v>8</v>
      </c>
      <c r="P412" s="9" t="n">
        <v>8</v>
      </c>
      <c r="Q412" s="9" t="n">
        <v>0</v>
      </c>
      <c r="R412" s="9" t="n">
        <v>0</v>
      </c>
      <c r="S412" s="9" t="n">
        <v>8</v>
      </c>
      <c r="T412" s="9" t="n">
        <v>8</v>
      </c>
      <c r="U412" s="9" t="n">
        <v>8</v>
      </c>
      <c r="V412" s="9" t="n">
        <v>8</v>
      </c>
      <c r="W412" s="9" t="n">
        <v>8</v>
      </c>
      <c r="X412" s="9" t="n">
        <v>0</v>
      </c>
      <c r="Y412" s="9" t="n">
        <v>0</v>
      </c>
      <c r="Z412" s="9" t="n">
        <v>8</v>
      </c>
      <c r="AA412" s="9" t="n">
        <v>8</v>
      </c>
      <c r="AB412" s="9" t="n">
        <v>8</v>
      </c>
      <c r="AC412" s="9" t="n">
        <v>7</v>
      </c>
      <c r="AD412" s="9" t="n">
        <v>0</v>
      </c>
      <c r="AE412" s="9" t="n">
        <v>0</v>
      </c>
      <c r="AF412" s="9" t="n">
        <v>0</v>
      </c>
      <c r="AG412" s="9" t="n">
        <v>8</v>
      </c>
      <c r="AH412" s="9" t="n">
        <v>8</v>
      </c>
      <c r="AI412" s="9" t="n">
        <v>8</v>
      </c>
      <c r="AJ412" s="9" t="n">
        <v>8</v>
      </c>
      <c r="AK412" s="9" t="n"/>
      <c r="AL412" s="9" t="n"/>
      <c r="AM412" s="9">
        <f>COUNT(IF(SUM(H410,H411)&gt;0,1,"FALSE"),IF(SUM(I411,I410)&gt;0,1,"FALSE"),IF(SUM(J410,J411)&gt;0,1,"FALSE"),IF(SUM(K411,K410)&gt;0,1,"FALSE"),IF(SUM(L411,L410)&gt;0,1,"FALSE"),IF(SUM(M410,M411)&gt;0,1,"FALSE"),IF(SUM(N410)&gt;0,1,"FALSE"),IF(SUM(O410)&gt;0,1,"FALSE"),IF(SUM(P410)&gt;0,1,"FALSE"),IF(SUM(Q410)&gt;0,1,"FALSE"),IF(SUM(R410)&gt;0,1,"FALSE"),IF(SUM(S410)&gt;0,1,"FALSE"),IF(SUM(T410)&gt;0,1,"FALSE"),IF(SUM(U410)&gt;0,1,"FALSE"),IF(SUM(V410)&gt;0,1,"FALSE"),IF(SUM(W410)&gt;0,1,"FALSE"),IF(SUM(X410)&gt;0,1,"FALSE"),IF(SUM(Y410)&gt;0,1,"FALSE"),IF(SUM(Z410)&gt;0,1,"FALSE"),IF(SUM(AA410)&gt;0,1,"FALSE"),IF(SUM(AB410)&gt;0,1,"FALSE"),IF(SUM(AC410)&gt;0,1,"FALSE"),IF(SUM(AD410)&gt;0,1,"FALSE"),IF(SUM(AE410)&gt;0,1,"FALSE"),IF(SUM(AF410)&gt;0,1,"FALSE"),IF(SUM(AG410)&gt;0,1,"FALSE"),IF(SUM(AH410)&gt;0,1,"FALSE"),IF(SUM(AI410)&gt;0,1,"FALSE"),IF(SUM(AJ410)&gt;0,1,"FALSE"))</f>
        <v/>
      </c>
      <c r="AN412" s="9" t="n"/>
      <c r="AO412" s="9">
        <f>MAX(AO410:AO411)</f>
        <v/>
      </c>
      <c r="AP412" s="9">
        <f>MAX(AP410:AP411)</f>
        <v/>
      </c>
      <c r="AQ412" s="9">
        <f>MAX(AQ410:AQ411)</f>
        <v/>
      </c>
      <c r="AR412" s="9">
        <f>MAX(AR410:AR411)</f>
        <v/>
      </c>
      <c r="AS412" s="9">
        <f>SUM(AS410:AS411)</f>
        <v/>
      </c>
      <c r="AT412" s="9">
        <f>SUM(AT410:AT411)</f>
        <v/>
      </c>
      <c r="AU412" s="9">
        <f>SUM(AU410:AU411)</f>
        <v/>
      </c>
      <c r="AV412" s="9">
        <f>SUM(AV410:AV411)</f>
        <v/>
      </c>
      <c r="AW412" s="9">
        <f>SUM(AW410:AW411)</f>
        <v/>
      </c>
    </row>
    <row r="413">
      <c r="A413" t="n">
        <v>407</v>
      </c>
      <c r="B413" t="inlineStr">
        <is>
          <t>Перевалов Евгений Владимирович</t>
        </is>
      </c>
      <c r="C413" t="inlineStr">
        <is>
          <t>Отдел технической поддержки</t>
        </is>
      </c>
      <c r="D413" t="inlineStr">
        <is>
          <t>Инженер</t>
        </is>
      </c>
      <c r="E413" t="inlineStr">
        <is>
          <t>Общехозяйственный</t>
        </is>
      </c>
      <c r="F413" t="inlineStr">
        <is>
          <t>День</t>
        </is>
      </c>
      <c r="I413" t="n">
        <v>8</v>
      </c>
      <c r="J413" t="inlineStr">
        <is>
          <t>В</t>
        </is>
      </c>
      <c r="K413" t="inlineStr">
        <is>
          <t>В</t>
        </is>
      </c>
      <c r="AM413" s="9">
        <f>COUNT(H413:AL413)</f>
        <v/>
      </c>
      <c r="AO413" s="9">
        <f>COUNTIF(H413:AL413,"О")</f>
        <v/>
      </c>
      <c r="AP413" s="9">
        <f>COUNTIF(H413:AL413,"От")</f>
        <v/>
      </c>
      <c r="AQ413" s="9">
        <f>COUNTIF(H413:AL413,"Б")</f>
        <v/>
      </c>
      <c r="AR413" s="9">
        <f>COUNTIF(H413:AL413,"Н")</f>
        <v/>
      </c>
      <c r="AT413" s="9">
        <f>SUM(H413:AL413)</f>
        <v/>
      </c>
      <c r="AV413" s="9">
        <f>SUM(J413,K413,Q413,R413,X413,Y413,AD413,AE413,AF413)</f>
        <v/>
      </c>
    </row>
    <row r="414" ht="15.5" customHeight="1" s="1">
      <c r="A414" t="n">
        <v>408</v>
      </c>
      <c r="B414" t="inlineStr">
        <is>
          <t>Перевалов Евгений Владимирович</t>
        </is>
      </c>
      <c r="C414" t="inlineStr">
        <is>
          <t>Отдел технической поддержки</t>
        </is>
      </c>
      <c r="D414" t="inlineStr">
        <is>
          <t>Инженер</t>
        </is>
      </c>
      <c r="E414" t="inlineStr">
        <is>
          <t>Контракт № 580 - ОГКУ «Томскавтодор»</t>
        </is>
      </c>
      <c r="F414" t="inlineStr">
        <is>
          <t>День</t>
        </is>
      </c>
      <c r="G414" t="inlineStr">
        <is>
          <t>К-ка</t>
        </is>
      </c>
      <c r="H414" s="11" t="n">
        <v>8</v>
      </c>
      <c r="AM414" s="9">
        <f>SUM(H414:AL414)/8</f>
        <v/>
      </c>
      <c r="AS414" s="9">
        <f>COUNTIF(H414:AL414,"В")+SUM(H414:AL414)/8</f>
        <v/>
      </c>
      <c r="AT414" s="9">
        <f>SUM(H414:AL414)</f>
        <v/>
      </c>
    </row>
    <row r="415" ht="15.5" customHeight="1" s="1">
      <c r="A415" t="n">
        <v>409</v>
      </c>
      <c r="B415" t="inlineStr">
        <is>
          <t>Перевалов Евгений Владимирович</t>
        </is>
      </c>
      <c r="C415" t="inlineStr">
        <is>
          <t>Отдел технической поддержки</t>
        </is>
      </c>
      <c r="D415" t="inlineStr">
        <is>
          <t>Инженер</t>
        </is>
      </c>
      <c r="E415" t="inlineStr">
        <is>
          <t>Контракт № 625 - Нижний Новгород</t>
        </is>
      </c>
      <c r="F415" t="inlineStr">
        <is>
          <t>День</t>
        </is>
      </c>
      <c r="G415" t="inlineStr">
        <is>
          <t>К-ка</t>
        </is>
      </c>
      <c r="L415" s="11" t="n">
        <v>8</v>
      </c>
      <c r="M415" s="11" t="n">
        <v>8</v>
      </c>
      <c r="N415" s="11" t="n">
        <v>8</v>
      </c>
      <c r="O415" s="11" t="n">
        <v>8</v>
      </c>
      <c r="P415" s="11" t="n">
        <v>8</v>
      </c>
      <c r="Q415" s="11" t="inlineStr">
        <is>
          <t>В</t>
        </is>
      </c>
      <c r="R415" s="11" t="inlineStr">
        <is>
          <t>В</t>
        </is>
      </c>
      <c r="S415" s="11" t="n">
        <v>8</v>
      </c>
      <c r="T415" s="11" t="n">
        <v>8</v>
      </c>
      <c r="U415" s="11" t="n">
        <v>8</v>
      </c>
      <c r="V415" s="11" t="n">
        <v>8</v>
      </c>
      <c r="W415" s="11" t="n">
        <v>8</v>
      </c>
      <c r="X415" s="11" t="inlineStr">
        <is>
          <t>В</t>
        </is>
      </c>
      <c r="Y415" s="11" t="inlineStr">
        <is>
          <t>В</t>
        </is>
      </c>
      <c r="Z415" s="11" t="n">
        <v>8</v>
      </c>
      <c r="AA415" s="11" t="n">
        <v>8</v>
      </c>
      <c r="AB415" s="11" t="n">
        <v>8</v>
      </c>
      <c r="AC415" s="11" t="n">
        <v>7</v>
      </c>
      <c r="AD415" s="11" t="inlineStr">
        <is>
          <t>В</t>
        </is>
      </c>
      <c r="AE415" s="11" t="inlineStr">
        <is>
          <t>В</t>
        </is>
      </c>
      <c r="AF415" s="11" t="inlineStr">
        <is>
          <t>В</t>
        </is>
      </c>
      <c r="AG415" s="11" t="n">
        <v>8</v>
      </c>
      <c r="AH415" s="11" t="n">
        <v>8</v>
      </c>
      <c r="AI415" s="11" t="n">
        <v>8</v>
      </c>
      <c r="AJ415" s="11" t="n">
        <v>8</v>
      </c>
      <c r="AM415" s="9">
        <f>SUM(H415:AL415)/8</f>
        <v/>
      </c>
      <c r="AS415" s="9">
        <f>COUNTIF(H415:AL415,"В")+SUM(H415:AL415)/8</f>
        <v/>
      </c>
      <c r="AT415" s="9">
        <f>SUM(H415:AL415)</f>
        <v/>
      </c>
    </row>
    <row r="416">
      <c r="A416" s="9" t="n">
        <v>410</v>
      </c>
      <c r="B416" s="9" t="inlineStr">
        <is>
          <t>Перевалов Евгений Владимирович</t>
        </is>
      </c>
      <c r="C416" s="9" t="inlineStr">
        <is>
          <t>Отдел технической поддержки</t>
        </is>
      </c>
      <c r="D416" s="9" t="inlineStr">
        <is>
          <t>Инженер</t>
        </is>
      </c>
      <c r="E416" s="9" t="inlineStr">
        <is>
          <t>ИТОГО:</t>
        </is>
      </c>
      <c r="F416" s="9" t="n"/>
      <c r="G416" s="9" t="n"/>
      <c r="H416" s="9" t="n">
        <v>8</v>
      </c>
      <c r="I416" s="9" t="n">
        <v>8</v>
      </c>
      <c r="J416" s="9" t="n">
        <v>0</v>
      </c>
      <c r="K416" s="9" t="n">
        <v>0</v>
      </c>
      <c r="L416" s="9" t="n">
        <v>8</v>
      </c>
      <c r="M416" s="9" t="n">
        <v>8</v>
      </c>
      <c r="N416" s="9" t="n">
        <v>8</v>
      </c>
      <c r="O416" s="9" t="n">
        <v>8</v>
      </c>
      <c r="P416" s="9" t="n">
        <v>8</v>
      </c>
      <c r="Q416" s="9" t="n">
        <v>0</v>
      </c>
      <c r="R416" s="9" t="n">
        <v>0</v>
      </c>
      <c r="S416" s="9" t="n">
        <v>8</v>
      </c>
      <c r="T416" s="9" t="n">
        <v>8</v>
      </c>
      <c r="U416" s="9" t="n">
        <v>8</v>
      </c>
      <c r="V416" s="9" t="n">
        <v>8</v>
      </c>
      <c r="W416" s="9" t="n">
        <v>8</v>
      </c>
      <c r="X416" s="9" t="n">
        <v>0</v>
      </c>
      <c r="Y416" s="9" t="n">
        <v>0</v>
      </c>
      <c r="Z416" s="9" t="n">
        <v>8</v>
      </c>
      <c r="AA416" s="9" t="n">
        <v>8</v>
      </c>
      <c r="AB416" s="9" t="n">
        <v>8</v>
      </c>
      <c r="AC416" s="9" t="n">
        <v>7</v>
      </c>
      <c r="AD416" s="9" t="n">
        <v>0</v>
      </c>
      <c r="AE416" s="9" t="n">
        <v>0</v>
      </c>
      <c r="AF416" s="9" t="n">
        <v>0</v>
      </c>
      <c r="AG416" s="9" t="n">
        <v>8</v>
      </c>
      <c r="AH416" s="9" t="n">
        <v>8</v>
      </c>
      <c r="AI416" s="9" t="n">
        <v>8</v>
      </c>
      <c r="AJ416" s="9" t="n">
        <v>8</v>
      </c>
      <c r="AK416" s="9" t="n"/>
      <c r="AL416" s="9" t="n"/>
      <c r="AM416" s="9">
        <f>COUNT(IF(SUM(I413)&gt;0,1,"FALSE"),IF(SUM(J413)&gt;0,1,"FALSE"),IF(SUM(K413)&gt;0,1,"FALSE"),IF(SUM(H414)&gt;0,1,"FALSE"),IF(SUM(L415)&gt;0,1,"FALSE"),IF(SUM(M415)&gt;0,1,"FALSE"),IF(SUM(N415)&gt;0,1,"FALSE"),IF(SUM(O415)&gt;0,1,"FALSE"),IF(SUM(P415)&gt;0,1,"FALSE"),IF(SUM(Q415)&gt;0,1,"FALSE"),IF(SUM(R415)&gt;0,1,"FALSE"),IF(SUM(S415)&gt;0,1,"FALSE"),IF(SUM(T415)&gt;0,1,"FALSE"),IF(SUM(U415)&gt;0,1,"FALSE"),IF(SUM(V415)&gt;0,1,"FALSE"),IF(SUM(W415)&gt;0,1,"FALSE"),IF(SUM(X415)&gt;0,1,"FALSE"),IF(SUM(Y415)&gt;0,1,"FALSE"),IF(SUM(Z415)&gt;0,1,"FALSE"),IF(SUM(AA415)&gt;0,1,"FALSE"),IF(SUM(AB415)&gt;0,1,"FALSE"),IF(SUM(AC415)&gt;0,1,"FALSE"),IF(SUM(AD415)&gt;0,1,"FALSE"),IF(SUM(AE415)&gt;0,1,"FALSE"),IF(SUM(AF415)&gt;0,1,"FALSE"),IF(SUM(AG415)&gt;0,1,"FALSE"),IF(SUM(AH415)&gt;0,1,"FALSE"),IF(SUM(AI415)&gt;0,1,"FALSE"),IF(SUM(AJ415)&gt;0,1,"FALSE"))</f>
        <v/>
      </c>
      <c r="AN416" s="9" t="n"/>
      <c r="AO416" s="9">
        <f>MAX(AO413:AO415)</f>
        <v/>
      </c>
      <c r="AP416" s="9">
        <f>MAX(AP413:AP415)</f>
        <v/>
      </c>
      <c r="AQ416" s="9">
        <f>MAX(AQ413:AQ415)</f>
        <v/>
      </c>
      <c r="AR416" s="9">
        <f>MAX(AR413:AR415)</f>
        <v/>
      </c>
      <c r="AS416" s="9">
        <f>SUM(AS413:AS415)</f>
        <v/>
      </c>
      <c r="AT416" s="9">
        <f>SUM(AT413:AT415)</f>
        <v/>
      </c>
      <c r="AU416" s="9">
        <f>SUM(AU413:AU415)</f>
        <v/>
      </c>
      <c r="AV416" s="9">
        <f>SUM(AV413:AV415)</f>
        <v/>
      </c>
      <c r="AW416" s="9">
        <f>SUM(AW413:AW415)</f>
        <v/>
      </c>
    </row>
    <row r="417">
      <c r="A417" t="n">
        <v>411</v>
      </c>
      <c r="B417" t="inlineStr">
        <is>
          <t>Пурбуев Аркадий Норбо-Самбуевич</t>
        </is>
      </c>
      <c r="C417" t="inlineStr">
        <is>
          <t>Отдел технической поддержки</t>
        </is>
      </c>
      <c r="D417" t="inlineStr">
        <is>
          <t>Специалист технической поддержки</t>
        </is>
      </c>
      <c r="E417" t="inlineStr">
        <is>
          <t>Офис</t>
        </is>
      </c>
      <c r="F417" t="inlineStr">
        <is>
          <t>День</t>
        </is>
      </c>
      <c r="H417" t="n">
        <v>12</v>
      </c>
      <c r="S417" t="n">
        <v>12</v>
      </c>
      <c r="T417" t="n">
        <v>12</v>
      </c>
      <c r="AA417" t="n">
        <v>12</v>
      </c>
      <c r="AB417" t="n">
        <v>12</v>
      </c>
      <c r="AM417" s="9">
        <f>COUNT(H417:AL417)</f>
        <v/>
      </c>
      <c r="AO417" s="9">
        <f>COUNTIF(H417:AL417,"О")</f>
        <v/>
      </c>
      <c r="AP417" s="9">
        <f>COUNTIF(H417:AL417,"От")</f>
        <v/>
      </c>
      <c r="AQ417" s="9">
        <f>COUNTIF(H417:AL417,"Б")</f>
        <v/>
      </c>
      <c r="AR417" s="9">
        <f>COUNTIF(H417:AL417,"Н")</f>
        <v/>
      </c>
      <c r="AT417" s="9">
        <f>SUM(H417:AL417)</f>
        <v/>
      </c>
      <c r="AV417" s="9">
        <f>SUM(J417,K417,Q417,R417,X417,Y417,AD417,AE417,AF417)</f>
        <v/>
      </c>
    </row>
    <row r="418">
      <c r="A418" t="n">
        <v>412</v>
      </c>
      <c r="B418" t="inlineStr">
        <is>
          <t>Пурбуев Аркадий Норбо-Самбуевич</t>
        </is>
      </c>
      <c r="C418" t="inlineStr">
        <is>
          <t>Отдел технической поддержки</t>
        </is>
      </c>
      <c r="D418" t="inlineStr">
        <is>
          <t>Специалист технической поддержки</t>
        </is>
      </c>
      <c r="E418" t="inlineStr">
        <is>
          <t>Офис</t>
        </is>
      </c>
      <c r="F418" t="inlineStr">
        <is>
          <t>Ночь</t>
        </is>
      </c>
      <c r="J418" t="n">
        <v>12</v>
      </c>
      <c r="K418" t="n">
        <v>12</v>
      </c>
      <c r="L418" t="n">
        <v>12</v>
      </c>
      <c r="O418" t="n">
        <v>12</v>
      </c>
      <c r="P418" t="n">
        <v>12</v>
      </c>
      <c r="W418" t="n">
        <v>12</v>
      </c>
      <c r="X418" t="n">
        <v>12</v>
      </c>
      <c r="AN418" s="9">
        <f>COUNT(H418:AL418)</f>
        <v/>
      </c>
      <c r="AO418" s="9">
        <f>COUNTIF(H418:AL418,"О")</f>
        <v/>
      </c>
      <c r="AP418" s="9">
        <f>COUNTIF(H418:AL418,"От")</f>
        <v/>
      </c>
      <c r="AQ418" s="9">
        <f>COUNTIF(H418:AL418,"Б")</f>
        <v/>
      </c>
      <c r="AR418" s="9">
        <f>COUNTIF(H418:AL418,"Н")</f>
        <v/>
      </c>
      <c r="AU418" s="9">
        <f>SUM(H418:AL418)</f>
        <v/>
      </c>
      <c r="AW418" s="9">
        <f>SUM(J418,K418,Q418,R418,X418,Y418,AD418,AE418,AF418)</f>
        <v/>
      </c>
    </row>
    <row r="419">
      <c r="A419" s="9" t="n">
        <v>413</v>
      </c>
      <c r="B419" s="9" t="inlineStr">
        <is>
          <t>Пурбуев Аркадий Норбо-Самбуевич</t>
        </is>
      </c>
      <c r="C419" s="9" t="inlineStr">
        <is>
          <t>Отдел технической поддержки</t>
        </is>
      </c>
      <c r="D419" s="9" t="inlineStr">
        <is>
          <t>Специалист технической поддержки</t>
        </is>
      </c>
      <c r="E419" s="9" t="inlineStr">
        <is>
          <t>ИТОГО:</t>
        </is>
      </c>
      <c r="F419" s="9" t="n"/>
      <c r="G419" s="9" t="n"/>
      <c r="H419" s="9" t="n">
        <v>12</v>
      </c>
      <c r="I419" s="9" t="n"/>
      <c r="J419" s="9" t="n">
        <v>12</v>
      </c>
      <c r="K419" s="9" t="n">
        <v>12</v>
      </c>
      <c r="L419" s="9" t="n">
        <v>12</v>
      </c>
      <c r="M419" s="9" t="n"/>
      <c r="N419" s="9" t="n"/>
      <c r="O419" s="9" t="n">
        <v>12</v>
      </c>
      <c r="P419" s="9" t="n">
        <v>12</v>
      </c>
      <c r="Q419" s="9" t="n"/>
      <c r="R419" s="9" t="n"/>
      <c r="S419" s="9" t="n">
        <v>12</v>
      </c>
      <c r="T419" s="9" t="n">
        <v>12</v>
      </c>
      <c r="U419" s="9" t="n"/>
      <c r="V419" s="9" t="n"/>
      <c r="W419" s="9" t="n">
        <v>12</v>
      </c>
      <c r="X419" s="9" t="n">
        <v>12</v>
      </c>
      <c r="Y419" s="9" t="n"/>
      <c r="Z419" s="9" t="n"/>
      <c r="AA419" s="9" t="n">
        <v>12</v>
      </c>
      <c r="AB419" s="9" t="n">
        <v>12</v>
      </c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>
        <f>COUNT(IF(SUM(H417)&gt;0,1,"FALSE"),IF(SUM(S417)&gt;0,1,"FALSE"),IF(SUM(T417)&gt;0,1,"FALSE"),IF(SUM(AA417)&gt;0,1,"FALSE"),IF(SUM(AB417)&gt;0,1,"FALSE"))</f>
        <v/>
      </c>
      <c r="AN419" s="9">
        <f>COUNT(IF(SUM(J418)&gt;0,1,"FALSE"),IF(SUM(K418)&gt;0,1,"FALSE"),IF(SUM(L418)&gt;0,1,"FALSE"),IF(SUM(O418)&gt;0,1,"FALSE"),IF(SUM(P418)&gt;0,1,"FALSE"),IF(SUM(W418)&gt;0,1,"FALSE"),IF(SUM(X418)&gt;0,1,"FALSE"))</f>
        <v/>
      </c>
      <c r="AO419" s="9">
        <f>MAX(AO417:AO418)</f>
        <v/>
      </c>
      <c r="AP419" s="9">
        <f>MAX(AP417:AP418)</f>
        <v/>
      </c>
      <c r="AQ419" s="9">
        <f>MAX(AQ417:AQ418)</f>
        <v/>
      </c>
      <c r="AR419" s="9">
        <f>MAX(AR417:AR418)</f>
        <v/>
      </c>
      <c r="AS419" s="9">
        <f>SUM(AS417:AS418)</f>
        <v/>
      </c>
      <c r="AT419" s="9">
        <f>SUM(AT417:AT418)</f>
        <v/>
      </c>
      <c r="AU419" s="9">
        <f>SUM(AU417:AU418)</f>
        <v/>
      </c>
      <c r="AV419" s="9">
        <f>SUM(AV417:AV418)</f>
        <v/>
      </c>
      <c r="AW419" s="9">
        <f>SUM(AW417:AW418)</f>
        <v/>
      </c>
    </row>
    <row r="420">
      <c r="A420" t="n">
        <v>414</v>
      </c>
      <c r="B420" t="inlineStr">
        <is>
          <t>Пыкин Михаил Алексеевич</t>
        </is>
      </c>
      <c r="C420" t="inlineStr">
        <is>
          <t>Отдел технической поддержки</t>
        </is>
      </c>
      <c r="D420" t="inlineStr">
        <is>
          <t>Администратор WIM</t>
        </is>
      </c>
      <c r="E420" t="inlineStr">
        <is>
          <t>Офис</t>
        </is>
      </c>
      <c r="F420" t="inlineStr">
        <is>
          <t>День</t>
        </is>
      </c>
      <c r="H420" t="n">
        <v>0.45</v>
      </c>
      <c r="J420" t="inlineStr">
        <is>
          <t>В</t>
        </is>
      </c>
      <c r="K420" t="inlineStr">
        <is>
          <t>В</t>
        </is>
      </c>
      <c r="L420" t="n">
        <v>5.03333</v>
      </c>
      <c r="M420" t="n">
        <v>8</v>
      </c>
      <c r="N420" t="n">
        <v>5.45</v>
      </c>
      <c r="O420" t="n">
        <v>8</v>
      </c>
      <c r="P420" t="n">
        <v>8</v>
      </c>
      <c r="Q420" t="inlineStr">
        <is>
          <t>В</t>
        </is>
      </c>
      <c r="R420" t="inlineStr">
        <is>
          <t>В</t>
        </is>
      </c>
      <c r="S420" t="n">
        <v>8</v>
      </c>
      <c r="T420" t="n">
        <v>8</v>
      </c>
      <c r="U420" t="n">
        <v>2.86667</v>
      </c>
      <c r="V420" t="n">
        <v>8</v>
      </c>
      <c r="X420" t="inlineStr">
        <is>
          <t>В</t>
        </is>
      </c>
      <c r="Y420" t="inlineStr">
        <is>
          <t>В</t>
        </is>
      </c>
      <c r="AC420" t="n">
        <v>0.9</v>
      </c>
      <c r="AD420" t="inlineStr">
        <is>
          <t>В</t>
        </is>
      </c>
      <c r="AE420" t="inlineStr">
        <is>
          <t>В</t>
        </is>
      </c>
      <c r="AF420" t="inlineStr">
        <is>
          <t>В</t>
        </is>
      </c>
      <c r="AG420" t="n">
        <v>2.06667</v>
      </c>
      <c r="AM420" s="9">
        <f>COUNT(H420:AL420)</f>
        <v/>
      </c>
      <c r="AO420" s="9">
        <f>COUNTIF(H420:AL420,"О")</f>
        <v/>
      </c>
      <c r="AP420" s="9">
        <f>COUNTIF(H420:AL420,"От")</f>
        <v/>
      </c>
      <c r="AQ420" s="9">
        <f>COUNTIF(H420:AL420,"Б")</f>
        <v/>
      </c>
      <c r="AR420" s="9">
        <f>COUNTIF(H420:AL420,"Н")</f>
        <v/>
      </c>
      <c r="AT420" s="9">
        <f>SUM(H420:AL420)</f>
        <v/>
      </c>
      <c r="AV420" s="9">
        <f>SUM(J420,K420,Q420,R420,X420,Y420,AD420,AE420,AF420)</f>
        <v/>
      </c>
    </row>
    <row r="421" ht="15.5" customHeight="1" s="1">
      <c r="A421" t="n">
        <v>415</v>
      </c>
      <c r="B421" t="inlineStr">
        <is>
          <t>Пыкин Михаил Алексеевич</t>
        </is>
      </c>
      <c r="C421" t="inlineStr">
        <is>
          <t>Отдел технической поддержки</t>
        </is>
      </c>
      <c r="D421" t="inlineStr">
        <is>
          <t>Администратор WIM</t>
        </is>
      </c>
      <c r="E421" t="inlineStr">
        <is>
          <t>Контракт № 600 - ГКУ Бурятрегионавтодор</t>
        </is>
      </c>
      <c r="F421" t="inlineStr">
        <is>
          <t>День</t>
        </is>
      </c>
      <c r="H421" s="11" t="n">
        <v>6.5</v>
      </c>
      <c r="I421" s="11" t="n">
        <v>0.03738</v>
      </c>
      <c r="J421" t="n">
        <v>15</v>
      </c>
      <c r="K421" t="n">
        <v>16</v>
      </c>
      <c r="L421" s="11" t="n">
        <v>2.96667</v>
      </c>
      <c r="AM421" s="9">
        <f>COUNT(H421:AL421)</f>
        <v/>
      </c>
      <c r="AT421" s="9">
        <f>SUM(H421:AL421)</f>
        <v/>
      </c>
      <c r="AV421" s="9">
        <f>SUM(J421,K421,Q421,R421,X421,Y421,AD421,AE421,AF421)</f>
        <v/>
      </c>
    </row>
    <row r="422" ht="15.5" customHeight="1" s="1">
      <c r="A422" t="n">
        <v>416</v>
      </c>
      <c r="B422" t="inlineStr">
        <is>
          <t>Пыкин Михаил Алексеевич</t>
        </is>
      </c>
      <c r="C422" t="inlineStr">
        <is>
          <t>Отдел технической поддержки</t>
        </is>
      </c>
      <c r="D422" t="inlineStr">
        <is>
          <t>Администратор WIM</t>
        </is>
      </c>
      <c r="E422" t="inlineStr">
        <is>
          <t>Контракт № 548 - ГКУ Управление Региональных автомобильных дорог Республики Бурятия</t>
        </is>
      </c>
      <c r="F422" t="inlineStr">
        <is>
          <t>День</t>
        </is>
      </c>
      <c r="H422" s="11" t="n">
        <v>3.51667</v>
      </c>
      <c r="I422" s="11" t="n">
        <v>7.96262</v>
      </c>
      <c r="AH422" s="11" t="inlineStr">
        <is>
          <t>https://jira.its-sib.ru/issues/?jql=issue in (TECHWIM-3729)</t>
        </is>
      </c>
      <c r="AI422" s="11" t="n">
        <v>1.38333</v>
      </c>
      <c r="AM422" s="9">
        <f>COUNT(H422:AL422)</f>
        <v/>
      </c>
      <c r="AT422" s="9">
        <f>SUM(H422:AL422)</f>
        <v/>
      </c>
      <c r="AV422" s="9">
        <f>SUM(J422,K422,Q422,R422,X422,Y422,AD422,AE422,AF422)</f>
        <v/>
      </c>
    </row>
    <row r="423" ht="15.5" customHeight="1" s="1">
      <c r="A423" t="n">
        <v>417</v>
      </c>
      <c r="B423" t="inlineStr">
        <is>
          <t>Пыкин Михаил Алексеевич</t>
        </is>
      </c>
      <c r="C423" t="inlineStr">
        <is>
          <t>Отдел технической поддержки</t>
        </is>
      </c>
      <c r="D423" t="inlineStr">
        <is>
          <t>Администратор WIM</t>
        </is>
      </c>
      <c r="E423" t="inlineStr">
        <is>
          <t>Контракт № 617 - КУ РК Управтодор РК</t>
        </is>
      </c>
      <c r="F423" t="inlineStr">
        <is>
          <t>День</t>
        </is>
      </c>
      <c r="H423" s="11" t="n">
        <v>2.53333</v>
      </c>
      <c r="I423" s="11" t="inlineStr">
        <is>
          <t>https://jira.its-sib.ru/issues/?jql=issue in (TECHWIM-3504)</t>
        </is>
      </c>
      <c r="AA423" s="11" t="n">
        <v>1.14286</v>
      </c>
      <c r="AC423" s="11" t="n">
        <v>3.56667</v>
      </c>
      <c r="AM423" s="9">
        <f>COUNT(H423:AL423)</f>
        <v/>
      </c>
      <c r="AT423" s="9">
        <f>SUM(H423:AL423)</f>
        <v/>
      </c>
      <c r="AV423" s="9">
        <f>SUM(J423,K423,Q423,R423,X423,Y423,AD423,AE423,AF423)</f>
        <v/>
      </c>
    </row>
    <row r="424" ht="15.5" customHeight="1" s="1">
      <c r="A424" t="n">
        <v>418</v>
      </c>
      <c r="B424" t="inlineStr">
        <is>
          <t>Пыкин Михаил Алексеевич</t>
        </is>
      </c>
      <c r="C424" t="inlineStr">
        <is>
          <t>Отдел технической поддержки</t>
        </is>
      </c>
      <c r="D424" t="inlineStr">
        <is>
          <t>Администратор WIM</t>
        </is>
      </c>
      <c r="E424" t="inlineStr">
        <is>
          <t>Контракт № 632 - ГКУ НСО ТУАД</t>
        </is>
      </c>
      <c r="F424" t="inlineStr">
        <is>
          <t>День</t>
        </is>
      </c>
      <c r="N424" s="11" t="n">
        <v>2.55</v>
      </c>
      <c r="X424" t="n">
        <v>6.13333</v>
      </c>
      <c r="Z424" s="11" t="n">
        <v>4</v>
      </c>
      <c r="AA424" s="11" t="n">
        <v>5.83302</v>
      </c>
      <c r="AB424" s="11" t="n">
        <v>8</v>
      </c>
      <c r="AC424" s="11" t="n">
        <v>2.53333</v>
      </c>
      <c r="AM424" s="9">
        <f>COUNT(H424:AL424)</f>
        <v/>
      </c>
      <c r="AT424" s="9">
        <f>SUM(H424:AL424)</f>
        <v/>
      </c>
      <c r="AV424" s="9">
        <f>SUM(J424,K424,Q424,R424,X424,Y424,AD424,AE424,AF424)</f>
        <v/>
      </c>
    </row>
    <row r="425" ht="15.5" customHeight="1" s="1">
      <c r="A425" t="n">
        <v>419</v>
      </c>
      <c r="B425" t="inlineStr">
        <is>
          <t>Пыкин Михаил Алексеевич</t>
        </is>
      </c>
      <c r="C425" t="inlineStr">
        <is>
          <t>Отдел технической поддержки</t>
        </is>
      </c>
      <c r="D425" t="inlineStr">
        <is>
          <t>Администратор WIM</t>
        </is>
      </c>
      <c r="E425" t="inlineStr">
        <is>
          <t>Контракт № 625 - Нижний Новгород</t>
        </is>
      </c>
      <c r="F425" t="inlineStr">
        <is>
          <t>День</t>
        </is>
      </c>
      <c r="U425" s="11" t="n">
        <v>5.13333</v>
      </c>
      <c r="AH425" s="11" t="n">
        <v>3.66667</v>
      </c>
      <c r="AI425" s="11" t="n">
        <v>4.31667</v>
      </c>
      <c r="AJ425" s="11" t="inlineStr">
        <is>
          <t>https://jira.its-sib.ru/issues/?jql=issue in (TECHWIM-3739)</t>
        </is>
      </c>
      <c r="AM425" s="9">
        <f>COUNT(H425:AL425)</f>
        <v/>
      </c>
      <c r="AT425" s="9">
        <f>SUM(H425:AL425)</f>
        <v/>
      </c>
      <c r="AV425" s="9">
        <f>SUM(J425,K425,Q425,R425,X425,Y425,AD425,AE425,AF425)</f>
        <v/>
      </c>
    </row>
    <row r="426" ht="15.5" customHeight="1" s="1">
      <c r="A426" t="n">
        <v>420</v>
      </c>
      <c r="B426" t="inlineStr">
        <is>
          <t>Пыкин Михаил Алексеевич</t>
        </is>
      </c>
      <c r="C426" t="inlineStr">
        <is>
          <t>Отдел технической поддержки</t>
        </is>
      </c>
      <c r="D426" t="inlineStr">
        <is>
          <t>Администратор WIM</t>
        </is>
      </c>
      <c r="E426" t="inlineStr">
        <is>
          <t>Контракт № 621 - Томскавтодор</t>
        </is>
      </c>
      <c r="F426" t="inlineStr">
        <is>
          <t>День</t>
        </is>
      </c>
      <c r="W426" s="11" t="n">
        <v>8</v>
      </c>
      <c r="X426" t="n">
        <v>4.86667</v>
      </c>
      <c r="Z426" s="11" t="n">
        <v>4</v>
      </c>
      <c r="AA426" s="11" t="n">
        <v>1.02412</v>
      </c>
      <c r="AM426" s="9">
        <f>COUNT(H426:AL426)</f>
        <v/>
      </c>
      <c r="AT426" s="9">
        <f>SUM(H426:AL426)</f>
        <v/>
      </c>
      <c r="AV426" s="9">
        <f>SUM(J426,K426,Q426,R426,X426,Y426,AD426,AE426,AF426)</f>
        <v/>
      </c>
    </row>
    <row r="427" ht="15.5" customHeight="1" s="1">
      <c r="A427" t="n">
        <v>421</v>
      </c>
      <c r="B427" t="inlineStr">
        <is>
          <t>Пыкин Михаил Алексеевич</t>
        </is>
      </c>
      <c r="C427" t="inlineStr">
        <is>
          <t>Отдел технической поддержки</t>
        </is>
      </c>
      <c r="D427" t="inlineStr">
        <is>
          <t>Администратор WIM</t>
        </is>
      </c>
      <c r="E427" t="inlineStr">
        <is>
          <t>Контракт № 622 - ГКУ СО  Управление дорог</t>
        </is>
      </c>
      <c r="F427" t="inlineStr">
        <is>
          <t>День</t>
        </is>
      </c>
      <c r="AG427" s="11" t="n">
        <v>5.93333</v>
      </c>
      <c r="AH427" s="11" t="n">
        <v>8.31667</v>
      </c>
      <c r="AI427" s="11" t="n">
        <v>6.28333</v>
      </c>
      <c r="AJ427" s="11" t="n">
        <v>8</v>
      </c>
      <c r="AM427" s="9">
        <f>COUNT(H427:AL427)</f>
        <v/>
      </c>
      <c r="AT427" s="9">
        <f>SUM(H427:AL427)</f>
        <v/>
      </c>
      <c r="AV427" s="9">
        <f>SUM(J427,K427,Q427,R427,X427,Y427,AD427,AE427,AF427)</f>
        <v/>
      </c>
    </row>
    <row r="428">
      <c r="A428" s="9" t="n">
        <v>422</v>
      </c>
      <c r="B428" s="9" t="inlineStr">
        <is>
          <t>Пыкин Михаил Алексеевич</t>
        </is>
      </c>
      <c r="C428" s="9" t="inlineStr">
        <is>
          <t>Отдел технической поддержки</t>
        </is>
      </c>
      <c r="D428" s="9" t="inlineStr">
        <is>
          <t>Администратор WIM</t>
        </is>
      </c>
      <c r="E428" s="9" t="inlineStr">
        <is>
          <t>ИТОГО:</t>
        </is>
      </c>
      <c r="F428" s="9" t="n"/>
      <c r="G428" s="9" t="n"/>
      <c r="H428" s="9" t="n">
        <v>8</v>
      </c>
      <c r="I428" s="9" t="n">
        <v>8</v>
      </c>
      <c r="J428" s="9" t="n">
        <v>0</v>
      </c>
      <c r="K428" s="9" t="n">
        <v>0</v>
      </c>
      <c r="L428" s="9" t="n">
        <v>8</v>
      </c>
      <c r="M428" s="9" t="n">
        <v>8</v>
      </c>
      <c r="N428" s="9" t="n">
        <v>8</v>
      </c>
      <c r="O428" s="9" t="n">
        <v>8</v>
      </c>
      <c r="P428" s="9" t="n">
        <v>8</v>
      </c>
      <c r="Q428" s="9" t="n">
        <v>0</v>
      </c>
      <c r="R428" s="9" t="n">
        <v>0</v>
      </c>
      <c r="S428" s="9" t="n">
        <v>8</v>
      </c>
      <c r="T428" s="9" t="n">
        <v>8</v>
      </c>
      <c r="U428" s="9" t="n">
        <v>8</v>
      </c>
      <c r="V428" s="9" t="n">
        <v>8</v>
      </c>
      <c r="W428" s="9" t="n">
        <v>8</v>
      </c>
      <c r="X428" s="9" t="n">
        <v>0</v>
      </c>
      <c r="Y428" s="9" t="n">
        <v>0</v>
      </c>
      <c r="Z428" s="9" t="n">
        <v>8</v>
      </c>
      <c r="AA428" s="9" t="n">
        <v>8</v>
      </c>
      <c r="AB428" s="9" t="n">
        <v>8</v>
      </c>
      <c r="AC428" s="9" t="n">
        <v>7</v>
      </c>
      <c r="AD428" s="9" t="n">
        <v>0</v>
      </c>
      <c r="AE428" s="9" t="n">
        <v>0</v>
      </c>
      <c r="AF428" s="9" t="n">
        <v>0</v>
      </c>
      <c r="AG428" s="9" t="n">
        <v>8</v>
      </c>
      <c r="AH428" s="9" t="n">
        <v>8</v>
      </c>
      <c r="AI428" s="9" t="n">
        <v>8</v>
      </c>
      <c r="AJ428" s="9" t="n">
        <v>8</v>
      </c>
      <c r="AK428" s="9" t="n"/>
      <c r="AL428" s="9" t="n"/>
      <c r="AM428" s="9">
        <f>COUNT(IF(SUM(H423,H420,H422,H421)&gt;0,1,"FALSE"),IF(SUM(I423,I421,I422,I420)&gt;0,1,"FALSE"),IF(SUM(J420,J421)&gt;0,1,"FALSE"),IF(SUM(K420,K421)&gt;0,1,"FALSE"),IF(SUM(L421,L420)&gt;0,1,"FALSE"),IF(SUM(M420)&gt;0,1,"FALSE"),IF(SUM(N424,N420)&gt;0,1,"FALSE"),IF(SUM(O420)&gt;0,1,"FALSE"),IF(SUM(P420)&gt;0,1,"FALSE"),IF(SUM(Q420)&gt;0,1,"FALSE"),IF(SUM(R420)&gt;0,1,"FALSE"),IF(SUM(S420)&gt;0,1,"FALSE"),IF(SUM(T420)&gt;0,1,"FALSE"),IF(SUM(U425,U420)&gt;0,1,"FALSE"),IF(SUM(V420)&gt;0,1,"FALSE"),IF(SUM(W420,W426)&gt;0,1,"FALSE"),IF(SUM(X426,X420,X424)&gt;0,1,"FALSE"),IF(SUM(Y424,Y420,Y426)&gt;0,1,"FALSE"),IF(SUM(Z426,Z420,Z424)&gt;0,1,"FALSE"),IF(SUM(AA423,AA426,AA420,AA424)&gt;0,1,"FALSE"),IF(SUM(AB424,AB420)&gt;0,1,"FALSE"),IF(SUM(AC423,AC424,AC420)&gt;0,1,"FALSE"),IF(SUM(AD420)&gt;0,1,"FALSE"),IF(SUM(AE420)&gt;0,1,"FALSE"),IF(SUM(AF420)&gt;0,1,"FALSE"),IF(SUM(AG420,AG427)&gt;0,1,"FALSE"),IF(SUM(AH420,AH422,AH427,AH425)&gt;0,1,"FALSE"),IF(SUM(AI427,AI425,AI422,AI420)&gt;0,1,"FALSE"),IF(SUM(AJ427,AJ420,AJ425)&gt;0,1,"FALSE"))</f>
        <v/>
      </c>
      <c r="AN428" s="9" t="n"/>
      <c r="AO428" s="9">
        <f>MAX(AO420:AO427)</f>
        <v/>
      </c>
      <c r="AP428" s="9">
        <f>MAX(AP420:AP427)</f>
        <v/>
      </c>
      <c r="AQ428" s="9">
        <f>MAX(AQ420:AQ427)</f>
        <v/>
      </c>
      <c r="AR428" s="9">
        <f>MAX(AR420:AR427)</f>
        <v/>
      </c>
      <c r="AS428" s="9">
        <f>SUM(AS420:AS427)</f>
        <v/>
      </c>
      <c r="AT428" s="9">
        <f>SUM(AT420:AT427)</f>
        <v/>
      </c>
      <c r="AU428" s="9">
        <f>SUM(AU420:AU427)</f>
        <v/>
      </c>
      <c r="AV428" s="9">
        <f>SUM(AV420:AV427)</f>
        <v/>
      </c>
      <c r="AW428" s="9">
        <f>SUM(AW420:AW427)</f>
        <v/>
      </c>
    </row>
    <row r="429">
      <c r="A429" t="n">
        <v>423</v>
      </c>
      <c r="B429" t="inlineStr">
        <is>
          <t>Сушко Алексей Викторович</t>
        </is>
      </c>
      <c r="C429" t="inlineStr">
        <is>
          <t>Отдел технической поддержки</t>
        </is>
      </c>
      <c r="D429" t="inlineStr">
        <is>
          <t>Ведущий специалист по комплексам ФВФ</t>
        </is>
      </c>
      <c r="E429" t="inlineStr">
        <is>
          <t>Офис</t>
        </is>
      </c>
      <c r="F429" t="inlineStr">
        <is>
          <t>День</t>
        </is>
      </c>
      <c r="J429" t="inlineStr">
        <is>
          <t>В</t>
        </is>
      </c>
      <c r="K429" t="inlineStr">
        <is>
          <t>В</t>
        </is>
      </c>
      <c r="M429" t="n">
        <v>4.25</v>
      </c>
      <c r="N429" t="n">
        <v>7.93333</v>
      </c>
      <c r="Q429" t="inlineStr">
        <is>
          <t>В</t>
        </is>
      </c>
      <c r="R429" t="inlineStr">
        <is>
          <t>В</t>
        </is>
      </c>
      <c r="X429" t="inlineStr">
        <is>
          <t>В</t>
        </is>
      </c>
      <c r="Y429" t="inlineStr">
        <is>
          <t>В</t>
        </is>
      </c>
      <c r="AD429" t="inlineStr">
        <is>
          <t>В</t>
        </is>
      </c>
      <c r="AE429" t="inlineStr">
        <is>
          <t>В</t>
        </is>
      </c>
      <c r="AF429" t="inlineStr">
        <is>
          <t>В</t>
        </is>
      </c>
      <c r="AM429" s="9">
        <f>COUNT(H429:AL429)</f>
        <v/>
      </c>
      <c r="AO429" s="9">
        <f>COUNTIF(H429:AL429,"О")</f>
        <v/>
      </c>
      <c r="AP429" s="9">
        <f>COUNTIF(H429:AL429,"От")</f>
        <v/>
      </c>
      <c r="AQ429" s="9">
        <f>COUNTIF(H429:AL429,"Б")</f>
        <v/>
      </c>
      <c r="AR429" s="9">
        <f>COUNTIF(H429:AL429,"Н")</f>
        <v/>
      </c>
      <c r="AT429" s="9">
        <f>SUM(H429:AL429)</f>
        <v/>
      </c>
      <c r="AV429" s="9">
        <f>SUM(J429,K429,Q429,R429,X429,Y429,AD429,AE429,AF429)</f>
        <v/>
      </c>
    </row>
    <row r="430" ht="15.5" customHeight="1" s="1">
      <c r="A430" t="n">
        <v>424</v>
      </c>
      <c r="B430" t="inlineStr">
        <is>
          <t>Сушко Алексей Викторович</t>
        </is>
      </c>
      <c r="C430" t="inlineStr">
        <is>
          <t>Отдел технической поддержки</t>
        </is>
      </c>
      <c r="D430" t="inlineStr">
        <is>
          <t>Ведущий специалист по комплексам ФВФ</t>
        </is>
      </c>
      <c r="E430" t="inlineStr">
        <is>
          <t>Контракт № 617 - КУ РК Управтодор РК</t>
        </is>
      </c>
      <c r="F430" t="inlineStr">
        <is>
          <t>День</t>
        </is>
      </c>
      <c r="H430" s="11" t="n">
        <v>0.15971</v>
      </c>
      <c r="AI430" s="11" t="n">
        <v>0.16327</v>
      </c>
      <c r="AJ430" s="11" t="n">
        <v>0.0149</v>
      </c>
      <c r="AM430" s="9">
        <f>COUNT(H430:AL430)</f>
        <v/>
      </c>
      <c r="AT430" s="9">
        <f>SUM(H430:AL430)</f>
        <v/>
      </c>
      <c r="AV430" s="9">
        <f>SUM(J430,K430,Q430,R430,X430,Y430,AD430,AE430,AF430)</f>
        <v/>
      </c>
    </row>
    <row r="431" ht="15.5" customHeight="1" s="1">
      <c r="A431" t="n">
        <v>425</v>
      </c>
      <c r="B431" t="inlineStr">
        <is>
          <t>Сушко Алексей Викторович</t>
        </is>
      </c>
      <c r="C431" t="inlineStr">
        <is>
          <t>Отдел технической поддержки</t>
        </is>
      </c>
      <c r="D431" t="inlineStr">
        <is>
          <t>Ведущий специалист по комплексам ФВФ</t>
        </is>
      </c>
      <c r="E431" t="inlineStr">
        <is>
          <t>Контракт № 494 - КГКУ «Алтайавтодор»</t>
        </is>
      </c>
      <c r="F431" t="inlineStr">
        <is>
          <t>День</t>
        </is>
      </c>
      <c r="H431" s="11" t="inlineStr">
        <is>
          <t>https://jira.its-sib.ru/issues/?jql=issue in (TECHWIM-3477)</t>
        </is>
      </c>
      <c r="T431" s="11" t="n">
        <v>8</v>
      </c>
      <c r="U431" s="11" t="n">
        <v>8</v>
      </c>
      <c r="V431" s="11" t="n">
        <v>8</v>
      </c>
      <c r="W431" s="11" t="n">
        <v>5.92208</v>
      </c>
      <c r="Z431" s="11" t="inlineStr">
        <is>
          <t>https://jira.its-sib.ru/issues/?jql=issue in (TECHWIM-3603)</t>
        </is>
      </c>
      <c r="AJ431" s="11" t="n">
        <v>0.23836</v>
      </c>
      <c r="AM431" s="9">
        <f>COUNT(H431:AL431)</f>
        <v/>
      </c>
      <c r="AT431" s="9">
        <f>SUM(H431:AL431)</f>
        <v/>
      </c>
      <c r="AV431" s="9">
        <f>SUM(J431,K431,Q431,R431,X431,Y431,AD431,AE431,AF431)</f>
        <v/>
      </c>
    </row>
    <row r="432" ht="15.5" customHeight="1" s="1">
      <c r="A432" t="n">
        <v>426</v>
      </c>
      <c r="B432" t="inlineStr">
        <is>
          <t>Сушко Алексей Викторович</t>
        </is>
      </c>
      <c r="C432" t="inlineStr">
        <is>
          <t>Отдел технической поддержки</t>
        </is>
      </c>
      <c r="D432" t="inlineStr">
        <is>
          <t>Ведущий специалист по комплексам ФВФ</t>
        </is>
      </c>
      <c r="E432" t="inlineStr">
        <is>
          <t>Контракт № 632 - ГКУ НСО ТУАД</t>
        </is>
      </c>
      <c r="F432" t="inlineStr">
        <is>
          <t>День</t>
        </is>
      </c>
      <c r="H432" s="11" t="n">
        <v>7.84029</v>
      </c>
      <c r="I432" s="11" t="n">
        <v>6.9462</v>
      </c>
      <c r="L432" s="11" t="n">
        <v>6.53061</v>
      </c>
      <c r="M432" s="11" t="n">
        <v>3.75</v>
      </c>
      <c r="Z432" s="11" t="n">
        <v>0.17391</v>
      </c>
      <c r="AC432" s="11" t="n">
        <v>0.12727</v>
      </c>
      <c r="AM432" s="9">
        <f>COUNT(H432:AL432)</f>
        <v/>
      </c>
      <c r="AT432" s="9">
        <f>SUM(H432:AL432)</f>
        <v/>
      </c>
      <c r="AV432" s="9">
        <f>SUM(J432,K432,Q432,R432,X432,Y432,AD432,AE432,AF432)</f>
        <v/>
      </c>
    </row>
    <row r="433" ht="15.5" customHeight="1" s="1">
      <c r="A433" t="n">
        <v>427</v>
      </c>
      <c r="B433" t="inlineStr">
        <is>
          <t>Сушко Алексей Викторович</t>
        </is>
      </c>
      <c r="C433" t="inlineStr">
        <is>
          <t>Отдел технической поддержки</t>
        </is>
      </c>
      <c r="D433" t="inlineStr">
        <is>
          <t>Ведущий специалист по комплексам ФВФ</t>
        </is>
      </c>
      <c r="E433" t="inlineStr">
        <is>
          <t>Контракт № 626 - ТЕХНО-СЕРВИС</t>
        </is>
      </c>
      <c r="F433" t="inlineStr">
        <is>
          <t>День</t>
        </is>
      </c>
      <c r="I433" s="11" t="n">
        <v>1.0538</v>
      </c>
      <c r="L433" s="11" t="n">
        <v>1.36549</v>
      </c>
      <c r="W433" s="11" t="n">
        <v>2.07792</v>
      </c>
      <c r="Z433" s="11" t="n">
        <v>7.82609</v>
      </c>
      <c r="AA433" s="11" t="n">
        <v>8</v>
      </c>
      <c r="AB433" s="11" t="n">
        <v>8</v>
      </c>
      <c r="AC433" s="11" t="n">
        <v>6.87273</v>
      </c>
      <c r="AG433" s="11" t="n">
        <v>7.63636</v>
      </c>
      <c r="AH433" s="11" t="n">
        <v>8</v>
      </c>
      <c r="AI433" s="11" t="n">
        <v>7.83673</v>
      </c>
      <c r="AJ433" s="11" t="n">
        <v>7.71695</v>
      </c>
      <c r="AM433" s="9">
        <f>COUNT(H433:AL433)</f>
        <v/>
      </c>
      <c r="AT433" s="9">
        <f>SUM(H433:AL433)</f>
        <v/>
      </c>
      <c r="AV433" s="9">
        <f>SUM(J433,K433,Q433,R433,X433,Y433,AD433,AE433,AF433)</f>
        <v/>
      </c>
    </row>
    <row r="434" ht="15.5" customHeight="1" s="1">
      <c r="A434" t="n">
        <v>428</v>
      </c>
      <c r="B434" t="inlineStr">
        <is>
          <t>Сушко Алексей Викторович</t>
        </is>
      </c>
      <c r="C434" t="inlineStr">
        <is>
          <t>Отдел технической поддержки</t>
        </is>
      </c>
      <c r="D434" t="inlineStr">
        <is>
          <t>Ведущий специалист по комплексам ФВФ</t>
        </is>
      </c>
      <c r="E434" t="inlineStr">
        <is>
          <t>Контракт № 625 - Нижний Новгород</t>
        </is>
      </c>
      <c r="F434" t="inlineStr">
        <is>
          <t>День</t>
        </is>
      </c>
      <c r="L434" s="11" t="n">
        <v>0.1039</v>
      </c>
      <c r="AM434" s="9">
        <f>COUNT(H434:AL434)</f>
        <v/>
      </c>
      <c r="AT434" s="9">
        <f>SUM(H434:AL434)</f>
        <v/>
      </c>
      <c r="AV434" s="9">
        <f>SUM(J434,K434,Q434,R434,X434,Y434,AD434,AE434,AF434)</f>
        <v/>
      </c>
    </row>
    <row r="435" ht="15.5" customHeight="1" s="1">
      <c r="A435" t="n">
        <v>429</v>
      </c>
      <c r="B435" t="inlineStr">
        <is>
          <t>Сушко Алексей Викторович</t>
        </is>
      </c>
      <c r="C435" t="inlineStr">
        <is>
          <t>Отдел технической поддержки</t>
        </is>
      </c>
      <c r="D435" t="inlineStr">
        <is>
          <t>Ведущий специалист по комплексам ФВФ</t>
        </is>
      </c>
      <c r="E435" t="inlineStr">
        <is>
          <t>Контракт № 600 - ГКУ Бурятрегионавтодор</t>
        </is>
      </c>
      <c r="F435" t="inlineStr">
        <is>
          <t>День</t>
        </is>
      </c>
      <c r="N435" s="11" t="n">
        <v>0.06666999999999999</v>
      </c>
      <c r="O435" s="11" t="n">
        <v>8</v>
      </c>
      <c r="P435" s="11" t="n">
        <v>8</v>
      </c>
      <c r="S435" s="11" t="n">
        <v>8</v>
      </c>
      <c r="T435" s="11" t="inlineStr">
        <is>
          <t>https://jira.its-sib.ru/issues/?jql=issue in (TECHWIM-3555)</t>
        </is>
      </c>
      <c r="AG435" s="11" t="n">
        <v>0.36364</v>
      </c>
      <c r="AM435" s="9">
        <f>COUNT(H435:AL435)</f>
        <v/>
      </c>
      <c r="AT435" s="9">
        <f>SUM(H435:AL435)</f>
        <v/>
      </c>
      <c r="AV435" s="9">
        <f>SUM(J435,K435,Q435,R435,X435,Y435,AD435,AE435,AF435)</f>
        <v/>
      </c>
    </row>
    <row r="436" ht="15.5" customHeight="1" s="1">
      <c r="A436" t="n">
        <v>430</v>
      </c>
      <c r="B436" t="inlineStr">
        <is>
          <t>Сушко Алексей Викторович</t>
        </is>
      </c>
      <c r="C436" t="inlineStr">
        <is>
          <t>Отдел технической поддержки</t>
        </is>
      </c>
      <c r="D436" t="inlineStr">
        <is>
          <t>Ведущий специалист по комплексам ФВФ</t>
        </is>
      </c>
      <c r="E436" t="inlineStr">
        <is>
          <t>Контракт № 622 - ГКУ СО  Управление дорог</t>
        </is>
      </c>
      <c r="F436" t="inlineStr">
        <is>
          <t>День</t>
        </is>
      </c>
      <c r="AJ436" s="11" t="n">
        <v>0.0149</v>
      </c>
      <c r="AM436" s="9">
        <f>COUNT(H436:AL436)</f>
        <v/>
      </c>
      <c r="AT436" s="9">
        <f>SUM(H436:AL436)</f>
        <v/>
      </c>
      <c r="AV436" s="9">
        <f>SUM(J436,K436,Q436,R436,X436,Y436,AD436,AE436,AF436)</f>
        <v/>
      </c>
    </row>
    <row r="437" ht="15.5" customHeight="1" s="1">
      <c r="A437" t="n">
        <v>431</v>
      </c>
      <c r="B437" t="inlineStr">
        <is>
          <t>Сушко Алексей Викторович</t>
        </is>
      </c>
      <c r="C437" t="inlineStr">
        <is>
          <t>Отдел технической поддержки</t>
        </is>
      </c>
      <c r="D437" t="inlineStr">
        <is>
          <t>Ведущий специалист по комплексам ФВФ</t>
        </is>
      </c>
      <c r="E437" t="inlineStr">
        <is>
          <t>Контракт № 529 - КГКУ «Алтайавтодор»</t>
        </is>
      </c>
      <c r="F437" t="inlineStr">
        <is>
          <t>День</t>
        </is>
      </c>
      <c r="AJ437" s="11" t="n">
        <v>0.0149</v>
      </c>
      <c r="AM437" s="9">
        <f>COUNT(H437:AL437)</f>
        <v/>
      </c>
      <c r="AT437" s="9">
        <f>SUM(H437:AL437)</f>
        <v/>
      </c>
      <c r="AV437" s="9">
        <f>SUM(J437,K437,Q437,R437,X437,Y437,AD437,AE437,AF437)</f>
        <v/>
      </c>
    </row>
    <row r="438">
      <c r="A438" s="9" t="n">
        <v>432</v>
      </c>
      <c r="B438" s="9" t="inlineStr">
        <is>
          <t>Сушко Алексей Викторович</t>
        </is>
      </c>
      <c r="C438" s="9" t="inlineStr">
        <is>
          <t>Отдел технической поддержки</t>
        </is>
      </c>
      <c r="D438" s="9" t="inlineStr">
        <is>
          <t>Ведущий специалист по комплексам ФВФ</t>
        </is>
      </c>
      <c r="E438" s="9" t="inlineStr">
        <is>
          <t>ИТОГО:</t>
        </is>
      </c>
      <c r="F438" s="9" t="n"/>
      <c r="G438" s="9" t="n"/>
      <c r="H438" s="9" t="n">
        <v>8</v>
      </c>
      <c r="I438" s="9" t="n">
        <v>8</v>
      </c>
      <c r="J438" s="9" t="n">
        <v>0</v>
      </c>
      <c r="K438" s="9" t="n">
        <v>0</v>
      </c>
      <c r="L438" s="9" t="n">
        <v>8</v>
      </c>
      <c r="M438" s="9" t="n">
        <v>8</v>
      </c>
      <c r="N438" s="9" t="n">
        <v>8</v>
      </c>
      <c r="O438" s="9" t="n">
        <v>8</v>
      </c>
      <c r="P438" s="9" t="n">
        <v>8</v>
      </c>
      <c r="Q438" s="9" t="n">
        <v>0</v>
      </c>
      <c r="R438" s="9" t="n">
        <v>0</v>
      </c>
      <c r="S438" s="9" t="n">
        <v>8</v>
      </c>
      <c r="T438" s="9" t="n">
        <v>8</v>
      </c>
      <c r="U438" s="9" t="n">
        <v>8</v>
      </c>
      <c r="V438" s="9" t="n">
        <v>8</v>
      </c>
      <c r="W438" s="9" t="n">
        <v>8</v>
      </c>
      <c r="X438" s="9" t="n">
        <v>0</v>
      </c>
      <c r="Y438" s="9" t="n">
        <v>0</v>
      </c>
      <c r="Z438" s="9" t="n">
        <v>8</v>
      </c>
      <c r="AA438" s="9" t="n">
        <v>8</v>
      </c>
      <c r="AB438" s="9" t="n">
        <v>8</v>
      </c>
      <c r="AC438" s="9" t="n">
        <v>7</v>
      </c>
      <c r="AD438" s="9" t="n">
        <v>0</v>
      </c>
      <c r="AE438" s="9" t="n">
        <v>0</v>
      </c>
      <c r="AF438" s="9" t="n">
        <v>0</v>
      </c>
      <c r="AG438" s="9" t="n">
        <v>8</v>
      </c>
      <c r="AH438" s="9" t="n">
        <v>8</v>
      </c>
      <c r="AI438" s="9" t="n">
        <v>8</v>
      </c>
      <c r="AJ438" s="9" t="n">
        <v>8</v>
      </c>
      <c r="AK438" s="9" t="n"/>
      <c r="AL438" s="9" t="n"/>
      <c r="AM438" s="9">
        <f>COUNT(IF(SUM(H432,H430,H431,H429)&gt;0,1,"FALSE"),IF(SUM(I429,I432,I433)&gt;0,1,"FALSE"),IF(SUM(J433,J429,J432)&gt;0,1,"FALSE"),IF(SUM(K432,K433,K429)&gt;0,1,"FALSE"),IF(SUM(L432,L429,L433,L434)&gt;0,1,"FALSE"),IF(SUM(M429,M432)&gt;0,1,"FALSE"),IF(SUM(N429,N435)&gt;0,1,"FALSE"),IF(SUM(O429,O435)&gt;0,1,"FALSE"),IF(SUM(P435,P429)&gt;0,1,"FALSE"),IF(SUM(Q435,Q429)&gt;0,1,"FALSE"),IF(SUM(R435,R429)&gt;0,1,"FALSE"),IF(SUM(S435,S429)&gt;0,1,"FALSE"),IF(SUM(T435,T431,T429)&gt;0,1,"FALSE"),IF(SUM(U429,U431)&gt;0,1,"FALSE"),IF(SUM(V431,V429)&gt;0,1,"FALSE"),IF(SUM(W429,W431,W433)&gt;0,1,"FALSE"),IF(SUM(X431,X429,X433)&gt;0,1,"FALSE"),IF(SUM(Y433,Y431,Y429)&gt;0,1,"FALSE"),IF(SUM(Z431,Z433,Z432,Z429)&gt;0,1,"FALSE"),IF(SUM(AA429,AA433)&gt;0,1,"FALSE"),IF(SUM(AB429,AB433)&gt;0,1,"FALSE"),IF(SUM(AC432,AC429,AC433)&gt;0,1,"FALSE"),IF(SUM(AD429,AD433)&gt;0,1,"FALSE"),IF(SUM(AE429,AE433)&gt;0,1,"FALSE"),IF(SUM(AF429,AF433)&gt;0,1,"FALSE"),IF(SUM(AG433,AG435,AG429)&gt;0,1,"FALSE"),IF(SUM(AH433,AH429)&gt;0,1,"FALSE"),IF(SUM(AI433,AI429,AI430)&gt;0,1,"FALSE"),IF(SUM(AJ431,AJ430,AJ437,AJ429,AJ436,AJ433)&gt;0,1,"FALSE"))</f>
        <v/>
      </c>
      <c r="AN438" s="9" t="n"/>
      <c r="AO438" s="9">
        <f>MAX(AO429:AO437)</f>
        <v/>
      </c>
      <c r="AP438" s="9">
        <f>MAX(AP429:AP437)</f>
        <v/>
      </c>
      <c r="AQ438" s="9">
        <f>MAX(AQ429:AQ437)</f>
        <v/>
      </c>
      <c r="AR438" s="9">
        <f>MAX(AR429:AR437)</f>
        <v/>
      </c>
      <c r="AS438" s="9">
        <f>SUM(AS429:AS437)</f>
        <v/>
      </c>
      <c r="AT438" s="9">
        <f>SUM(AT429:AT437)</f>
        <v/>
      </c>
      <c r="AU438" s="9">
        <f>SUM(AU429:AU437)</f>
        <v/>
      </c>
      <c r="AV438" s="9">
        <f>SUM(AV429:AV437)</f>
        <v/>
      </c>
      <c r="AW438" s="9">
        <f>SUM(AW429:AW437)</f>
        <v/>
      </c>
    </row>
    <row r="439">
      <c r="A439" t="n">
        <v>433</v>
      </c>
      <c r="B439" t="inlineStr">
        <is>
          <t>Мальгин Денис Михайлович</t>
        </is>
      </c>
      <c r="C439" t="inlineStr">
        <is>
          <t>ПТО</t>
        </is>
      </c>
      <c r="D439" t="inlineStr">
        <is>
          <t>Инженер ПТО</t>
        </is>
      </c>
      <c r="E439" t="inlineStr">
        <is>
          <t>Общехозяйственный</t>
        </is>
      </c>
      <c r="F439" t="inlineStr">
        <is>
          <t>День</t>
        </is>
      </c>
      <c r="H439" t="n">
        <v>8</v>
      </c>
      <c r="I439" t="n">
        <v>8</v>
      </c>
      <c r="J439" t="inlineStr">
        <is>
          <t>В</t>
        </is>
      </c>
      <c r="K439" t="inlineStr">
        <is>
          <t>В</t>
        </is>
      </c>
      <c r="L439" t="n">
        <v>8</v>
      </c>
      <c r="M439" t="n">
        <v>8</v>
      </c>
      <c r="N439" t="n">
        <v>8</v>
      </c>
      <c r="O439" t="n">
        <v>8</v>
      </c>
      <c r="P439" t="n">
        <v>8</v>
      </c>
      <c r="Q439" t="inlineStr">
        <is>
          <t>В</t>
        </is>
      </c>
      <c r="R439" t="inlineStr">
        <is>
          <t>В</t>
        </is>
      </c>
      <c r="S439" t="n">
        <v>8</v>
      </c>
      <c r="T439" t="n">
        <v>8</v>
      </c>
      <c r="U439" t="n">
        <v>8</v>
      </c>
      <c r="V439" t="n">
        <v>8</v>
      </c>
      <c r="W439" t="n">
        <v>8</v>
      </c>
      <c r="X439" t="inlineStr">
        <is>
          <t>В</t>
        </is>
      </c>
      <c r="Y439" t="inlineStr">
        <is>
          <t>В</t>
        </is>
      </c>
      <c r="Z439" t="n">
        <v>8</v>
      </c>
      <c r="AA439" t="n">
        <v>8</v>
      </c>
      <c r="AB439" t="n">
        <v>8</v>
      </c>
      <c r="AC439" t="n">
        <v>7</v>
      </c>
      <c r="AD439" t="inlineStr">
        <is>
          <t>В</t>
        </is>
      </c>
      <c r="AE439" t="inlineStr">
        <is>
          <t>В</t>
        </is>
      </c>
      <c r="AF439" t="inlineStr">
        <is>
          <t>В</t>
        </is>
      </c>
      <c r="AG439" t="n">
        <v>8</v>
      </c>
      <c r="AH439" t="n">
        <v>8</v>
      </c>
      <c r="AI439" t="n">
        <v>8</v>
      </c>
      <c r="AJ439" t="n">
        <v>8</v>
      </c>
      <c r="AM439" s="9">
        <f>COUNT(H439:AL439)</f>
        <v/>
      </c>
      <c r="AO439" s="9">
        <f>COUNTIF(H439:AL439,"О")</f>
        <v/>
      </c>
      <c r="AP439" s="9">
        <f>COUNTIF(H439:AL439,"От")</f>
        <v/>
      </c>
      <c r="AQ439" s="9">
        <f>COUNTIF(H439:AL439,"Б")</f>
        <v/>
      </c>
      <c r="AR439" s="9">
        <f>COUNTIF(H439:AL439,"Н")</f>
        <v/>
      </c>
      <c r="AT439" s="9">
        <f>SUM(H439:AL439)</f>
        <v/>
      </c>
      <c r="AV439" s="9">
        <f>SUM(J439,K439,Q439,R439,X439,Y439,AD439,AE439,AF439)</f>
        <v/>
      </c>
    </row>
    <row r="440">
      <c r="A440" s="9" t="n">
        <v>434</v>
      </c>
      <c r="B440" s="9" t="inlineStr">
        <is>
          <t>Мальгин Денис Михайлович</t>
        </is>
      </c>
      <c r="C440" s="9" t="inlineStr">
        <is>
          <t>ПТО</t>
        </is>
      </c>
      <c r="D440" s="9" t="inlineStr">
        <is>
          <t>Инженер ПТО</t>
        </is>
      </c>
      <c r="E440" s="9" t="inlineStr">
        <is>
          <t>ИТОГО:</t>
        </is>
      </c>
      <c r="F440" s="9" t="n"/>
      <c r="G440" s="9" t="n"/>
      <c r="H440" s="9" t="n">
        <v>8</v>
      </c>
      <c r="I440" s="9" t="n">
        <v>8</v>
      </c>
      <c r="J440" s="9" t="n">
        <v>0</v>
      </c>
      <c r="K440" s="9" t="n">
        <v>0</v>
      </c>
      <c r="L440" s="9" t="n">
        <v>8</v>
      </c>
      <c r="M440" s="9" t="n">
        <v>8</v>
      </c>
      <c r="N440" s="9" t="n">
        <v>8</v>
      </c>
      <c r="O440" s="9" t="n">
        <v>8</v>
      </c>
      <c r="P440" s="9" t="n">
        <v>8</v>
      </c>
      <c r="Q440" s="9" t="n">
        <v>0</v>
      </c>
      <c r="R440" s="9" t="n">
        <v>0</v>
      </c>
      <c r="S440" s="9" t="n">
        <v>8</v>
      </c>
      <c r="T440" s="9" t="n">
        <v>8</v>
      </c>
      <c r="U440" s="9" t="n">
        <v>8</v>
      </c>
      <c r="V440" s="9" t="n">
        <v>8</v>
      </c>
      <c r="W440" s="9" t="n">
        <v>8</v>
      </c>
      <c r="X440" s="9" t="n">
        <v>0</v>
      </c>
      <c r="Y440" s="9" t="n">
        <v>0</v>
      </c>
      <c r="Z440" s="9" t="n">
        <v>8</v>
      </c>
      <c r="AA440" s="9" t="n">
        <v>8</v>
      </c>
      <c r="AB440" s="9" t="n">
        <v>8</v>
      </c>
      <c r="AC440" s="9" t="n">
        <v>7</v>
      </c>
      <c r="AD440" s="9" t="n">
        <v>0</v>
      </c>
      <c r="AE440" s="9" t="n">
        <v>0</v>
      </c>
      <c r="AF440" s="9" t="n">
        <v>0</v>
      </c>
      <c r="AG440" s="9" t="n">
        <v>8</v>
      </c>
      <c r="AH440" s="9" t="n">
        <v>8</v>
      </c>
      <c r="AI440" s="9" t="n">
        <v>8</v>
      </c>
      <c r="AJ440" s="9" t="n">
        <v>8</v>
      </c>
      <c r="AK440" s="9" t="n"/>
      <c r="AL440" s="9" t="n"/>
      <c r="AM440" s="9">
        <f>COUNT(IF(SUM(H439)&gt;0,1,"FALSE"),IF(SUM(I439)&gt;0,1,"FALSE"),IF(SUM(J439)&gt;0,1,"FALSE"),IF(SUM(K439)&gt;0,1,"FALSE"),IF(SUM(L439)&gt;0,1,"FALSE"),IF(SUM(M439)&gt;0,1,"FALSE"),IF(SUM(N439)&gt;0,1,"FALSE"),IF(SUM(O439)&gt;0,1,"FALSE"),IF(SUM(P439)&gt;0,1,"FALSE"),IF(SUM(Q439)&gt;0,1,"FALSE"),IF(SUM(R439)&gt;0,1,"FALSE"),IF(SUM(S439)&gt;0,1,"FALSE"),IF(SUM(T439)&gt;0,1,"FALSE"),IF(SUM(U439)&gt;0,1,"FALSE"),IF(SUM(V439)&gt;0,1,"FALSE"),IF(SUM(W439)&gt;0,1,"FALSE"),IF(SUM(X439)&gt;0,1,"FALSE"),IF(SUM(Y439)&gt;0,1,"FALSE"),IF(SUM(Z439)&gt;0,1,"FALSE"),IF(SUM(AA439)&gt;0,1,"FALSE"),IF(SUM(AB439)&gt;0,1,"FALSE"),IF(SUM(AC439)&gt;0,1,"FALSE"),IF(SUM(AD439)&gt;0,1,"FALSE"),IF(SUM(AE439)&gt;0,1,"FALSE"),IF(SUM(AF439)&gt;0,1,"FALSE"),IF(SUM(AG439)&gt;0,1,"FALSE"),IF(SUM(AH439)&gt;0,1,"FALSE"),IF(SUM(AI439)&gt;0,1,"FALSE"),IF(SUM(AJ439)&gt;0,1,"FALSE"))</f>
        <v/>
      </c>
      <c r="AN440" s="9" t="n"/>
      <c r="AO440" s="9">
        <f>MAX(AO439:AO439)</f>
        <v/>
      </c>
      <c r="AP440" s="9">
        <f>MAX(AP439:AP439)</f>
        <v/>
      </c>
      <c r="AQ440" s="9">
        <f>MAX(AQ439:AQ439)</f>
        <v/>
      </c>
      <c r="AR440" s="9">
        <f>MAX(AR439:AR439)</f>
        <v/>
      </c>
      <c r="AS440" s="9">
        <f>SUM(AS439:AS439)</f>
        <v/>
      </c>
      <c r="AT440" s="9">
        <f>SUM(AT439:AT439)</f>
        <v/>
      </c>
      <c r="AU440" s="9">
        <f>SUM(AU439:AU439)</f>
        <v/>
      </c>
      <c r="AV440" s="9">
        <f>SUM(AV439:AV439)</f>
        <v/>
      </c>
      <c r="AW440" s="9">
        <f>SUM(AW439:AW439)</f>
        <v/>
      </c>
    </row>
    <row r="441">
      <c r="A441" t="n">
        <v>435</v>
      </c>
      <c r="B441" t="inlineStr">
        <is>
          <t>Селезнева Анна Евгеньевна</t>
        </is>
      </c>
      <c r="C441" t="inlineStr">
        <is>
          <t>ПТО</t>
        </is>
      </c>
      <c r="D441" t="inlineStr">
        <is>
          <t>Инженер ПТО</t>
        </is>
      </c>
      <c r="E441" t="inlineStr">
        <is>
          <t>Общехозяйственный</t>
        </is>
      </c>
      <c r="F441" t="inlineStr">
        <is>
          <t>День</t>
        </is>
      </c>
      <c r="H441" t="n">
        <v>8</v>
      </c>
      <c r="I441" t="n">
        <v>8</v>
      </c>
      <c r="J441" t="inlineStr">
        <is>
          <t>В</t>
        </is>
      </c>
      <c r="K441" t="inlineStr">
        <is>
          <t>В</t>
        </is>
      </c>
      <c r="L441" t="n">
        <v>8</v>
      </c>
      <c r="M441" t="n">
        <v>8</v>
      </c>
      <c r="N441" t="n">
        <v>8</v>
      </c>
      <c r="O441" t="n">
        <v>8</v>
      </c>
      <c r="P441" t="n">
        <v>8</v>
      </c>
      <c r="Q441" t="inlineStr">
        <is>
          <t>В</t>
        </is>
      </c>
      <c r="R441" t="inlineStr">
        <is>
          <t>В</t>
        </is>
      </c>
      <c r="S441" t="n">
        <v>8</v>
      </c>
      <c r="T441" t="n">
        <v>8</v>
      </c>
      <c r="U441" t="n">
        <v>8</v>
      </c>
      <c r="V441" t="n">
        <v>8</v>
      </c>
      <c r="W441" t="n">
        <v>8</v>
      </c>
      <c r="X441" t="inlineStr">
        <is>
          <t>В</t>
        </is>
      </c>
      <c r="Y441" t="inlineStr">
        <is>
          <t>В</t>
        </is>
      </c>
      <c r="Z441" t="n">
        <v>8</v>
      </c>
      <c r="AA441" t="n">
        <v>8</v>
      </c>
      <c r="AB441" t="n">
        <v>8</v>
      </c>
      <c r="AC441" t="n">
        <v>7</v>
      </c>
      <c r="AD441" t="inlineStr">
        <is>
          <t>В</t>
        </is>
      </c>
      <c r="AE441" t="inlineStr">
        <is>
          <t>В</t>
        </is>
      </c>
      <c r="AF441" t="inlineStr">
        <is>
          <t>В</t>
        </is>
      </c>
      <c r="AG441" t="n">
        <v>8</v>
      </c>
      <c r="AH441" t="n">
        <v>8</v>
      </c>
      <c r="AI441" t="n">
        <v>8</v>
      </c>
      <c r="AJ441" t="n">
        <v>8</v>
      </c>
      <c r="AM441" s="9">
        <f>COUNT(H441:AL441)</f>
        <v/>
      </c>
      <c r="AO441" s="9">
        <f>COUNTIF(H441:AL441,"О")</f>
        <v/>
      </c>
      <c r="AP441" s="9">
        <f>COUNTIF(H441:AL441,"От")</f>
        <v/>
      </c>
      <c r="AQ441" s="9">
        <f>COUNTIF(H441:AL441,"Б")</f>
        <v/>
      </c>
      <c r="AR441" s="9">
        <f>COUNTIF(H441:AL441,"Н")</f>
        <v/>
      </c>
      <c r="AT441" s="9">
        <f>SUM(H441:AL441)</f>
        <v/>
      </c>
      <c r="AV441" s="9">
        <f>SUM(J441,K441,Q441,R441,X441,Y441,AD441,AE441,AF441)</f>
        <v/>
      </c>
    </row>
    <row r="442">
      <c r="A442" s="9" t="n">
        <v>436</v>
      </c>
      <c r="B442" s="9" t="inlineStr">
        <is>
          <t>Селезнева Анна Евгеньевна</t>
        </is>
      </c>
      <c r="C442" s="9" t="inlineStr">
        <is>
          <t>ПТО</t>
        </is>
      </c>
      <c r="D442" s="9" t="inlineStr">
        <is>
          <t>Инженер ПТО</t>
        </is>
      </c>
      <c r="E442" s="9" t="inlineStr">
        <is>
          <t>ИТОГО:</t>
        </is>
      </c>
      <c r="F442" s="9" t="n"/>
      <c r="G442" s="9" t="n"/>
      <c r="H442" s="9" t="n">
        <v>8</v>
      </c>
      <c r="I442" s="9" t="n">
        <v>8</v>
      </c>
      <c r="J442" s="9" t="n">
        <v>0</v>
      </c>
      <c r="K442" s="9" t="n">
        <v>0</v>
      </c>
      <c r="L442" s="9" t="n">
        <v>8</v>
      </c>
      <c r="M442" s="9" t="n">
        <v>8</v>
      </c>
      <c r="N442" s="9" t="n">
        <v>8</v>
      </c>
      <c r="O442" s="9" t="n">
        <v>8</v>
      </c>
      <c r="P442" s="9" t="n">
        <v>8</v>
      </c>
      <c r="Q442" s="9" t="n">
        <v>0</v>
      </c>
      <c r="R442" s="9" t="n">
        <v>0</v>
      </c>
      <c r="S442" s="9" t="n">
        <v>8</v>
      </c>
      <c r="T442" s="9" t="n">
        <v>8</v>
      </c>
      <c r="U442" s="9" t="n">
        <v>8</v>
      </c>
      <c r="V442" s="9" t="n">
        <v>8</v>
      </c>
      <c r="W442" s="9" t="n">
        <v>8</v>
      </c>
      <c r="X442" s="9" t="n">
        <v>0</v>
      </c>
      <c r="Y442" s="9" t="n">
        <v>0</v>
      </c>
      <c r="Z442" s="9" t="n">
        <v>8</v>
      </c>
      <c r="AA442" s="9" t="n">
        <v>8</v>
      </c>
      <c r="AB442" s="9" t="n">
        <v>8</v>
      </c>
      <c r="AC442" s="9" t="n">
        <v>7</v>
      </c>
      <c r="AD442" s="9" t="n">
        <v>0</v>
      </c>
      <c r="AE442" s="9" t="n">
        <v>0</v>
      </c>
      <c r="AF442" s="9" t="n">
        <v>0</v>
      </c>
      <c r="AG442" s="9" t="n">
        <v>8</v>
      </c>
      <c r="AH442" s="9" t="n">
        <v>8</v>
      </c>
      <c r="AI442" s="9" t="n">
        <v>8</v>
      </c>
      <c r="AJ442" s="9" t="n">
        <v>8</v>
      </c>
      <c r="AK442" s="9" t="n"/>
      <c r="AL442" s="9" t="n"/>
      <c r="AM442" s="9">
        <f>COUNT(IF(SUM(H441)&gt;0,1,"FALSE"),IF(SUM(I441)&gt;0,1,"FALSE"),IF(SUM(J441)&gt;0,1,"FALSE"),IF(SUM(K441)&gt;0,1,"FALSE"),IF(SUM(L441)&gt;0,1,"FALSE"),IF(SUM(M441)&gt;0,1,"FALSE"),IF(SUM(N441)&gt;0,1,"FALSE"),IF(SUM(O441)&gt;0,1,"FALSE"),IF(SUM(P441)&gt;0,1,"FALSE"),IF(SUM(Q441)&gt;0,1,"FALSE"),IF(SUM(R441)&gt;0,1,"FALSE"),IF(SUM(S441)&gt;0,1,"FALSE"),IF(SUM(T441)&gt;0,1,"FALSE"),IF(SUM(U441)&gt;0,1,"FALSE"),IF(SUM(V441)&gt;0,1,"FALSE"),IF(SUM(W441)&gt;0,1,"FALSE"),IF(SUM(X441)&gt;0,1,"FALSE"),IF(SUM(Y441)&gt;0,1,"FALSE"),IF(SUM(Z441)&gt;0,1,"FALSE"),IF(SUM(AA441)&gt;0,1,"FALSE"),IF(SUM(AB441)&gt;0,1,"FALSE"),IF(SUM(AC441)&gt;0,1,"FALSE"),IF(SUM(AD441)&gt;0,1,"FALSE"),IF(SUM(AE441)&gt;0,1,"FALSE"),IF(SUM(AF441)&gt;0,1,"FALSE"),IF(SUM(AG441)&gt;0,1,"FALSE"),IF(SUM(AH441)&gt;0,1,"FALSE"),IF(SUM(AI441)&gt;0,1,"FALSE"),IF(SUM(AJ441)&gt;0,1,"FALSE"))</f>
        <v/>
      </c>
      <c r="AN442" s="9" t="n"/>
      <c r="AO442" s="9">
        <f>MAX(AO441:AO441)</f>
        <v/>
      </c>
      <c r="AP442" s="9">
        <f>MAX(AP441:AP441)</f>
        <v/>
      </c>
      <c r="AQ442" s="9">
        <f>MAX(AQ441:AQ441)</f>
        <v/>
      </c>
      <c r="AR442" s="9">
        <f>MAX(AR441:AR441)</f>
        <v/>
      </c>
      <c r="AS442" s="9">
        <f>SUM(AS441:AS441)</f>
        <v/>
      </c>
      <c r="AT442" s="9">
        <f>SUM(AT441:AT441)</f>
        <v/>
      </c>
      <c r="AU442" s="9">
        <f>SUM(AU441:AU441)</f>
        <v/>
      </c>
      <c r="AV442" s="9">
        <f>SUM(AV441:AV441)</f>
        <v/>
      </c>
      <c r="AW442" s="9">
        <f>SUM(AW441:AW441)</f>
        <v/>
      </c>
    </row>
    <row r="443" ht="15.5" customHeight="1" s="1">
      <c r="A443" t="n">
        <v>437</v>
      </c>
      <c r="B443" t="inlineStr">
        <is>
          <t>Сорокин Андрей Анатольевич</t>
        </is>
      </c>
      <c r="C443" t="inlineStr">
        <is>
          <t>ПТО</t>
        </is>
      </c>
      <c r="D443" t="inlineStr">
        <is>
          <t>Начальник ПТО</t>
        </is>
      </c>
      <c r="E443" t="inlineStr">
        <is>
          <t>Общехозяйственный</t>
        </is>
      </c>
      <c r="F443" t="inlineStr">
        <is>
          <t>День</t>
        </is>
      </c>
      <c r="H443" t="n">
        <v>8</v>
      </c>
      <c r="I443" t="n">
        <v>8</v>
      </c>
      <c r="J443" t="inlineStr">
        <is>
          <t>В</t>
        </is>
      </c>
      <c r="K443" t="inlineStr">
        <is>
          <t>В</t>
        </is>
      </c>
      <c r="L443" t="n">
        <v>8</v>
      </c>
      <c r="M443" t="n">
        <v>8</v>
      </c>
      <c r="N443" t="n">
        <v>8</v>
      </c>
      <c r="O443" s="11" t="inlineStr">
        <is>
          <t>О</t>
        </is>
      </c>
      <c r="P443" s="11" t="inlineStr">
        <is>
          <t>О</t>
        </is>
      </c>
      <c r="Q443" t="inlineStr">
        <is>
          <t>В</t>
        </is>
      </c>
      <c r="R443" t="inlineStr">
        <is>
          <t>В</t>
        </is>
      </c>
      <c r="S443" t="n">
        <v>8</v>
      </c>
      <c r="T443" t="n">
        <v>8</v>
      </c>
      <c r="U443" t="n">
        <v>8</v>
      </c>
      <c r="V443" t="n">
        <v>8</v>
      </c>
      <c r="W443" t="n">
        <v>8</v>
      </c>
      <c r="X443" t="inlineStr">
        <is>
          <t>В</t>
        </is>
      </c>
      <c r="Y443" t="inlineStr">
        <is>
          <t>В</t>
        </is>
      </c>
      <c r="Z443" t="n">
        <v>8</v>
      </c>
      <c r="AA443" t="n">
        <v>8</v>
      </c>
      <c r="AB443" t="n">
        <v>8</v>
      </c>
      <c r="AC443" t="n">
        <v>7</v>
      </c>
      <c r="AD443" t="inlineStr">
        <is>
          <t>В</t>
        </is>
      </c>
      <c r="AE443" t="inlineStr">
        <is>
          <t>В</t>
        </is>
      </c>
      <c r="AF443" t="inlineStr">
        <is>
          <t>В</t>
        </is>
      </c>
      <c r="AG443" t="n">
        <v>8</v>
      </c>
      <c r="AH443" t="n">
        <v>8</v>
      </c>
      <c r="AI443" t="n">
        <v>8</v>
      </c>
      <c r="AJ443" t="n">
        <v>8</v>
      </c>
      <c r="AM443" s="9">
        <f>COUNT(H443:AL443)</f>
        <v/>
      </c>
      <c r="AO443" s="9">
        <f>COUNTIF(H443:AL443,"О")</f>
        <v/>
      </c>
      <c r="AP443" s="9">
        <f>COUNTIF(H443:AL443,"От")</f>
        <v/>
      </c>
      <c r="AQ443" s="9">
        <f>COUNTIF(H443:AL443,"Б")</f>
        <v/>
      </c>
      <c r="AR443" s="9">
        <f>COUNTIF(H443:AL443,"Н")</f>
        <v/>
      </c>
      <c r="AT443" s="9">
        <f>SUM(H443:AL443)</f>
        <v/>
      </c>
      <c r="AV443" s="9">
        <f>SUM(J443,K443,Q443,R443,X443,Y443,AD443,AE443,AF443)</f>
        <v/>
      </c>
    </row>
    <row r="444">
      <c r="A444" s="9" t="n">
        <v>438</v>
      </c>
      <c r="B444" s="9" t="inlineStr">
        <is>
          <t>Сорокин Андрей Анатольевич</t>
        </is>
      </c>
      <c r="C444" s="9" t="inlineStr">
        <is>
          <t>ПТО</t>
        </is>
      </c>
      <c r="D444" s="9" t="inlineStr">
        <is>
          <t>Начальник ПТО</t>
        </is>
      </c>
      <c r="E444" s="9" t="inlineStr">
        <is>
          <t>ИТОГО:</t>
        </is>
      </c>
      <c r="F444" s="9" t="n"/>
      <c r="G444" s="9" t="n"/>
      <c r="H444" s="9" t="n">
        <v>8</v>
      </c>
      <c r="I444" s="9" t="n">
        <v>8</v>
      </c>
      <c r="J444" s="9" t="n">
        <v>0</v>
      </c>
      <c r="K444" s="9" t="n">
        <v>0</v>
      </c>
      <c r="L444" s="9" t="n">
        <v>8</v>
      </c>
      <c r="M444" s="9" t="n">
        <v>8</v>
      </c>
      <c r="N444" s="9" t="n">
        <v>8</v>
      </c>
      <c r="O444" s="9" t="n">
        <v>0</v>
      </c>
      <c r="P444" s="9" t="n">
        <v>0</v>
      </c>
      <c r="Q444" s="9" t="n">
        <v>0</v>
      </c>
      <c r="R444" s="9" t="n">
        <v>0</v>
      </c>
      <c r="S444" s="9" t="n">
        <v>8</v>
      </c>
      <c r="T444" s="9" t="n">
        <v>8</v>
      </c>
      <c r="U444" s="9" t="n">
        <v>8</v>
      </c>
      <c r="V444" s="9" t="n">
        <v>8</v>
      </c>
      <c r="W444" s="9" t="n">
        <v>8</v>
      </c>
      <c r="X444" s="9" t="n">
        <v>0</v>
      </c>
      <c r="Y444" s="9" t="n">
        <v>0</v>
      </c>
      <c r="Z444" s="9" t="n">
        <v>8</v>
      </c>
      <c r="AA444" s="9" t="n">
        <v>8</v>
      </c>
      <c r="AB444" s="9" t="n">
        <v>8</v>
      </c>
      <c r="AC444" s="9" t="n">
        <v>7</v>
      </c>
      <c r="AD444" s="9" t="n">
        <v>0</v>
      </c>
      <c r="AE444" s="9" t="n">
        <v>0</v>
      </c>
      <c r="AF444" s="9" t="n">
        <v>0</v>
      </c>
      <c r="AG444" s="9" t="n">
        <v>8</v>
      </c>
      <c r="AH444" s="9" t="n">
        <v>8</v>
      </c>
      <c r="AI444" s="9" t="n">
        <v>8</v>
      </c>
      <c r="AJ444" s="9" t="n">
        <v>8</v>
      </c>
      <c r="AK444" s="9" t="n"/>
      <c r="AL444" s="9" t="n"/>
      <c r="AM444" s="9">
        <f>COUNT(IF(SUM(H443)&gt;0,1,"FALSE"),IF(SUM(I443)&gt;0,1,"FALSE"),IF(SUM(J443)&gt;0,1,"FALSE"),IF(SUM(K443)&gt;0,1,"FALSE"),IF(SUM(L443)&gt;0,1,"FALSE"),IF(SUM(M443)&gt;0,1,"FALSE"),IF(SUM(N443)&gt;0,1,"FALSE"),IF(SUM(O443)&gt;0,1,"FALSE"),IF(SUM(P443)&gt;0,1,"FALSE"),IF(SUM(Q443)&gt;0,1,"FALSE"),IF(SUM(R443)&gt;0,1,"FALSE"),IF(SUM(S443)&gt;0,1,"FALSE"),IF(SUM(T443)&gt;0,1,"FALSE"),IF(SUM(U443)&gt;0,1,"FALSE"),IF(SUM(V443)&gt;0,1,"FALSE"),IF(SUM(W443)&gt;0,1,"FALSE"),IF(SUM(X443)&gt;0,1,"FALSE"),IF(SUM(Y443)&gt;0,1,"FALSE"),IF(SUM(Z443)&gt;0,1,"FALSE"),IF(SUM(AA443)&gt;0,1,"FALSE"),IF(SUM(AB443)&gt;0,1,"FALSE"),IF(SUM(AC443)&gt;0,1,"FALSE"),IF(SUM(AD443)&gt;0,1,"FALSE"),IF(SUM(AE443)&gt;0,1,"FALSE"),IF(SUM(AF443)&gt;0,1,"FALSE"),IF(SUM(AG443)&gt;0,1,"FALSE"),IF(SUM(AH443)&gt;0,1,"FALSE"),IF(SUM(AI443)&gt;0,1,"FALSE"),IF(SUM(AJ443)&gt;0,1,"FALSE"))</f>
        <v/>
      </c>
      <c r="AN444" s="9" t="n"/>
      <c r="AO444" s="9">
        <f>MAX(AO443:AO443)</f>
        <v/>
      </c>
      <c r="AP444" s="9">
        <f>MAX(AP443:AP443)</f>
        <v/>
      </c>
      <c r="AQ444" s="9">
        <f>MAX(AQ443:AQ443)</f>
        <v/>
      </c>
      <c r="AR444" s="9">
        <f>MAX(AR443:AR443)</f>
        <v/>
      </c>
      <c r="AS444" s="9">
        <f>SUM(AS443:AS443)</f>
        <v/>
      </c>
      <c r="AT444" s="9">
        <f>SUM(AT443:AT443)</f>
        <v/>
      </c>
      <c r="AU444" s="9">
        <f>SUM(AU443:AU443)</f>
        <v/>
      </c>
      <c r="AV444" s="9">
        <f>SUM(AV443:AV443)</f>
        <v/>
      </c>
      <c r="AW444" s="9">
        <f>SUM(AW443:AW443)</f>
        <v/>
      </c>
    </row>
    <row r="445">
      <c r="A445" t="n">
        <v>439</v>
      </c>
      <c r="B445" t="inlineStr">
        <is>
          <t>Магута Софья Сергеевна</t>
        </is>
      </c>
      <c r="C445" t="inlineStr">
        <is>
          <t>Планово-экономический отдел</t>
        </is>
      </c>
      <c r="D445" t="inlineStr">
        <is>
          <t>Начальник ПЭО</t>
        </is>
      </c>
      <c r="E445" t="inlineStr">
        <is>
          <t>Офис</t>
        </is>
      </c>
      <c r="F445" t="inlineStr">
        <is>
          <t>День</t>
        </is>
      </c>
      <c r="H445" t="n">
        <v>8</v>
      </c>
      <c r="I445" t="n">
        <v>8</v>
      </c>
      <c r="J445" t="inlineStr">
        <is>
          <t>В</t>
        </is>
      </c>
      <c r="K445" t="inlineStr">
        <is>
          <t>В</t>
        </is>
      </c>
      <c r="L445" t="n">
        <v>8</v>
      </c>
      <c r="M445" t="n">
        <v>8</v>
      </c>
      <c r="N445" t="n">
        <v>8</v>
      </c>
      <c r="O445" t="n">
        <v>8</v>
      </c>
      <c r="P445" t="n">
        <v>8</v>
      </c>
      <c r="Q445" t="inlineStr">
        <is>
          <t>В</t>
        </is>
      </c>
      <c r="R445" t="inlineStr">
        <is>
          <t>В</t>
        </is>
      </c>
      <c r="S445" t="n">
        <v>8</v>
      </c>
      <c r="T445" t="n">
        <v>8</v>
      </c>
      <c r="U445" t="n">
        <v>8</v>
      </c>
      <c r="V445" t="n">
        <v>8</v>
      </c>
      <c r="W445" t="n">
        <v>8</v>
      </c>
      <c r="X445" t="inlineStr">
        <is>
          <t>В</t>
        </is>
      </c>
      <c r="Y445" t="inlineStr">
        <is>
          <t>В</t>
        </is>
      </c>
      <c r="Z445" t="n">
        <v>8</v>
      </c>
      <c r="AA445" t="n">
        <v>8</v>
      </c>
      <c r="AB445" t="n">
        <v>8</v>
      </c>
      <c r="AC445" t="n">
        <v>7</v>
      </c>
      <c r="AD445" t="inlineStr">
        <is>
          <t>В</t>
        </is>
      </c>
      <c r="AE445" t="inlineStr">
        <is>
          <t>В</t>
        </is>
      </c>
      <c r="AF445" t="inlineStr">
        <is>
          <t>В</t>
        </is>
      </c>
      <c r="AG445" t="n">
        <v>8</v>
      </c>
      <c r="AH445" t="n">
        <v>8</v>
      </c>
      <c r="AI445" t="n">
        <v>8</v>
      </c>
      <c r="AJ445" t="n">
        <v>8</v>
      </c>
      <c r="AM445" s="9">
        <f>COUNT(H445:AL445)</f>
        <v/>
      </c>
      <c r="AO445" s="9">
        <f>COUNTIF(H445:AL445,"О")</f>
        <v/>
      </c>
      <c r="AP445" s="9">
        <f>COUNTIF(H445:AL445,"От")</f>
        <v/>
      </c>
      <c r="AQ445" s="9">
        <f>COUNTIF(H445:AL445,"Б")</f>
        <v/>
      </c>
      <c r="AR445" s="9">
        <f>COUNTIF(H445:AL445,"Н")</f>
        <v/>
      </c>
      <c r="AT445" s="9">
        <f>SUM(H445:AL445)</f>
        <v/>
      </c>
      <c r="AV445" s="9">
        <f>SUM(J445,K445,Q445,R445,X445,Y445,AD445,AE445,AF445)</f>
        <v/>
      </c>
    </row>
    <row r="446">
      <c r="A446" s="9" t="n">
        <v>440</v>
      </c>
      <c r="B446" s="9" t="inlineStr">
        <is>
          <t>Магута Софья Сергеевна</t>
        </is>
      </c>
      <c r="C446" s="9" t="inlineStr">
        <is>
          <t>Планово-экономический отдел</t>
        </is>
      </c>
      <c r="D446" s="9" t="inlineStr">
        <is>
          <t>Начальник ПЭО</t>
        </is>
      </c>
      <c r="E446" s="9" t="inlineStr">
        <is>
          <t>ИТОГО:</t>
        </is>
      </c>
      <c r="F446" s="9" t="n"/>
      <c r="G446" s="9" t="n"/>
      <c r="H446" s="9" t="n">
        <v>8</v>
      </c>
      <c r="I446" s="9" t="n">
        <v>8</v>
      </c>
      <c r="J446" s="9" t="n">
        <v>0</v>
      </c>
      <c r="K446" s="9" t="n">
        <v>0</v>
      </c>
      <c r="L446" s="9" t="n">
        <v>8</v>
      </c>
      <c r="M446" s="9" t="n">
        <v>8</v>
      </c>
      <c r="N446" s="9" t="n">
        <v>8</v>
      </c>
      <c r="O446" s="9" t="n">
        <v>8</v>
      </c>
      <c r="P446" s="9" t="n">
        <v>8</v>
      </c>
      <c r="Q446" s="9" t="n">
        <v>0</v>
      </c>
      <c r="R446" s="9" t="n">
        <v>0</v>
      </c>
      <c r="S446" s="9" t="n">
        <v>8</v>
      </c>
      <c r="T446" s="9" t="n">
        <v>8</v>
      </c>
      <c r="U446" s="9" t="n">
        <v>8</v>
      </c>
      <c r="V446" s="9" t="n">
        <v>8</v>
      </c>
      <c r="W446" s="9" t="n">
        <v>8</v>
      </c>
      <c r="X446" s="9" t="n">
        <v>0</v>
      </c>
      <c r="Y446" s="9" t="n">
        <v>0</v>
      </c>
      <c r="Z446" s="9" t="n">
        <v>8</v>
      </c>
      <c r="AA446" s="9" t="n">
        <v>8</v>
      </c>
      <c r="AB446" s="9" t="n">
        <v>8</v>
      </c>
      <c r="AC446" s="9" t="n">
        <v>7</v>
      </c>
      <c r="AD446" s="9" t="n">
        <v>0</v>
      </c>
      <c r="AE446" s="9" t="n">
        <v>0</v>
      </c>
      <c r="AF446" s="9" t="n">
        <v>0</v>
      </c>
      <c r="AG446" s="9" t="n">
        <v>8</v>
      </c>
      <c r="AH446" s="9" t="n">
        <v>8</v>
      </c>
      <c r="AI446" s="9" t="n">
        <v>8</v>
      </c>
      <c r="AJ446" s="9" t="n">
        <v>8</v>
      </c>
      <c r="AK446" s="9" t="n"/>
      <c r="AL446" s="9" t="n"/>
      <c r="AM446" s="9">
        <f>COUNT(IF(SUM(H445)&gt;0,1,"FALSE"),IF(SUM(I445)&gt;0,1,"FALSE"),IF(SUM(J445)&gt;0,1,"FALSE"),IF(SUM(K445)&gt;0,1,"FALSE"),IF(SUM(L445)&gt;0,1,"FALSE"),IF(SUM(M445)&gt;0,1,"FALSE"),IF(SUM(N445)&gt;0,1,"FALSE"),IF(SUM(O445)&gt;0,1,"FALSE"),IF(SUM(P445)&gt;0,1,"FALSE"),IF(SUM(Q445)&gt;0,1,"FALSE"),IF(SUM(R445)&gt;0,1,"FALSE"),IF(SUM(S445)&gt;0,1,"FALSE"),IF(SUM(T445)&gt;0,1,"FALSE"),IF(SUM(U445)&gt;0,1,"FALSE"),IF(SUM(V445)&gt;0,1,"FALSE"),IF(SUM(W445)&gt;0,1,"FALSE"),IF(SUM(X445)&gt;0,1,"FALSE"),IF(SUM(Y445)&gt;0,1,"FALSE"),IF(SUM(Z445)&gt;0,1,"FALSE"),IF(SUM(AA445)&gt;0,1,"FALSE"),IF(SUM(AB445)&gt;0,1,"FALSE"),IF(SUM(AC445)&gt;0,1,"FALSE"),IF(SUM(AD445)&gt;0,1,"FALSE"),IF(SUM(AE445)&gt;0,1,"FALSE"),IF(SUM(AF445)&gt;0,1,"FALSE"),IF(SUM(AG445)&gt;0,1,"FALSE"),IF(SUM(AH445)&gt;0,1,"FALSE"),IF(SUM(AI445)&gt;0,1,"FALSE"),IF(SUM(AJ445)&gt;0,1,"FALSE"))</f>
        <v/>
      </c>
      <c r="AN446" s="9" t="n"/>
      <c r="AO446" s="9">
        <f>MAX(AO445:AO445)</f>
        <v/>
      </c>
      <c r="AP446" s="9">
        <f>MAX(AP445:AP445)</f>
        <v/>
      </c>
      <c r="AQ446" s="9">
        <f>MAX(AQ445:AQ445)</f>
        <v/>
      </c>
      <c r="AR446" s="9">
        <f>MAX(AR445:AR445)</f>
        <v/>
      </c>
      <c r="AS446" s="9">
        <f>SUM(AS445:AS445)</f>
        <v/>
      </c>
      <c r="AT446" s="9">
        <f>SUM(AT445:AT445)</f>
        <v/>
      </c>
      <c r="AU446" s="9">
        <f>SUM(AU445:AU445)</f>
        <v/>
      </c>
      <c r="AV446" s="9">
        <f>SUM(AV445:AV445)</f>
        <v/>
      </c>
      <c r="AW446" s="9">
        <f>SUM(AW445:AW445)</f>
        <v/>
      </c>
    </row>
    <row r="447">
      <c r="A447" t="n">
        <v>441</v>
      </c>
      <c r="B447" t="inlineStr">
        <is>
          <t>Егоров Валентин Александрович</t>
        </is>
      </c>
      <c r="C447" t="inlineStr">
        <is>
          <t>Служба механика</t>
        </is>
      </c>
      <c r="D447" t="inlineStr">
        <is>
          <t>Водитель автомобиля</t>
        </is>
      </c>
      <c r="E447" t="inlineStr">
        <is>
          <t>Общехозяйственный</t>
        </is>
      </c>
      <c r="F447" t="inlineStr">
        <is>
          <t>День</t>
        </is>
      </c>
      <c r="H447" t="n">
        <v>8</v>
      </c>
      <c r="I447" t="n">
        <v>8</v>
      </c>
      <c r="J447" t="inlineStr">
        <is>
          <t>В</t>
        </is>
      </c>
      <c r="K447" t="inlineStr">
        <is>
          <t>В</t>
        </is>
      </c>
      <c r="L447" t="n">
        <v>8</v>
      </c>
      <c r="M447" t="n">
        <v>8</v>
      </c>
      <c r="N447" t="n">
        <v>8</v>
      </c>
      <c r="O447" t="n">
        <v>8</v>
      </c>
      <c r="P447" t="n">
        <v>8</v>
      </c>
      <c r="Q447" t="inlineStr">
        <is>
          <t>В</t>
        </is>
      </c>
      <c r="R447" t="inlineStr">
        <is>
          <t>В</t>
        </is>
      </c>
      <c r="S447" t="n">
        <v>8</v>
      </c>
      <c r="T447" t="n">
        <v>8</v>
      </c>
      <c r="U447" t="n">
        <v>8</v>
      </c>
      <c r="V447" t="n">
        <v>8</v>
      </c>
      <c r="W447" t="n">
        <v>8</v>
      </c>
      <c r="X447" t="inlineStr">
        <is>
          <t>В</t>
        </is>
      </c>
      <c r="Y447" t="inlineStr">
        <is>
          <t>В</t>
        </is>
      </c>
      <c r="Z447" t="n">
        <v>8</v>
      </c>
      <c r="AA447" t="n">
        <v>8</v>
      </c>
      <c r="AB447" t="n">
        <v>8</v>
      </c>
      <c r="AC447" t="n">
        <v>7</v>
      </c>
      <c r="AD447" t="inlineStr">
        <is>
          <t>В</t>
        </is>
      </c>
      <c r="AE447" t="inlineStr">
        <is>
          <t>В</t>
        </is>
      </c>
      <c r="AF447" t="inlineStr">
        <is>
          <t>В</t>
        </is>
      </c>
      <c r="AG447" t="n">
        <v>8</v>
      </c>
      <c r="AH447" t="n">
        <v>8</v>
      </c>
      <c r="AI447" t="n">
        <v>8</v>
      </c>
      <c r="AJ447" t="n">
        <v>8</v>
      </c>
      <c r="AM447" s="9">
        <f>COUNT(H447:AL447)</f>
        <v/>
      </c>
      <c r="AO447" s="9">
        <f>COUNTIF(H447:AL447,"О")</f>
        <v/>
      </c>
      <c r="AP447" s="9">
        <f>COUNTIF(H447:AL447,"От")</f>
        <v/>
      </c>
      <c r="AQ447" s="9">
        <f>COUNTIF(H447:AL447,"Б")</f>
        <v/>
      </c>
      <c r="AR447" s="9">
        <f>COUNTIF(H447:AL447,"Н")</f>
        <v/>
      </c>
      <c r="AT447" s="9">
        <f>SUM(H447:AL447)</f>
        <v/>
      </c>
      <c r="AV447" s="9">
        <f>SUM(J447,K447,Q447,R447,X447,Y447,AD447,AE447,AF447)</f>
        <v/>
      </c>
    </row>
    <row r="448">
      <c r="A448" s="9" t="n">
        <v>442</v>
      </c>
      <c r="B448" s="9" t="inlineStr">
        <is>
          <t>Егоров Валентин Александрович</t>
        </is>
      </c>
      <c r="C448" s="9" t="inlineStr">
        <is>
          <t>Служба механика</t>
        </is>
      </c>
      <c r="D448" s="9" t="inlineStr">
        <is>
          <t>Водитель автомобиля</t>
        </is>
      </c>
      <c r="E448" s="9" t="inlineStr">
        <is>
          <t>ИТОГО:</t>
        </is>
      </c>
      <c r="F448" s="9" t="n"/>
      <c r="G448" s="9" t="n"/>
      <c r="H448" s="9" t="n">
        <v>8</v>
      </c>
      <c r="I448" s="9" t="n">
        <v>8</v>
      </c>
      <c r="J448" s="9" t="n">
        <v>0</v>
      </c>
      <c r="K448" s="9" t="n">
        <v>0</v>
      </c>
      <c r="L448" s="9" t="n">
        <v>8</v>
      </c>
      <c r="M448" s="9" t="n">
        <v>8</v>
      </c>
      <c r="N448" s="9" t="n">
        <v>8</v>
      </c>
      <c r="O448" s="9" t="n">
        <v>8</v>
      </c>
      <c r="P448" s="9" t="n">
        <v>8</v>
      </c>
      <c r="Q448" s="9" t="n">
        <v>0</v>
      </c>
      <c r="R448" s="9" t="n">
        <v>0</v>
      </c>
      <c r="S448" s="9" t="n">
        <v>8</v>
      </c>
      <c r="T448" s="9" t="n">
        <v>8</v>
      </c>
      <c r="U448" s="9" t="n">
        <v>8</v>
      </c>
      <c r="V448" s="9" t="n">
        <v>8</v>
      </c>
      <c r="W448" s="9" t="n">
        <v>8</v>
      </c>
      <c r="X448" s="9" t="n">
        <v>0</v>
      </c>
      <c r="Y448" s="9" t="n">
        <v>0</v>
      </c>
      <c r="Z448" s="9" t="n">
        <v>8</v>
      </c>
      <c r="AA448" s="9" t="n">
        <v>8</v>
      </c>
      <c r="AB448" s="9" t="n">
        <v>8</v>
      </c>
      <c r="AC448" s="9" t="n">
        <v>7</v>
      </c>
      <c r="AD448" s="9" t="n">
        <v>0</v>
      </c>
      <c r="AE448" s="9" t="n">
        <v>0</v>
      </c>
      <c r="AF448" s="9" t="n">
        <v>0</v>
      </c>
      <c r="AG448" s="9" t="n">
        <v>8</v>
      </c>
      <c r="AH448" s="9" t="n">
        <v>8</v>
      </c>
      <c r="AI448" s="9" t="n">
        <v>8</v>
      </c>
      <c r="AJ448" s="9" t="n">
        <v>8</v>
      </c>
      <c r="AK448" s="9" t="n"/>
      <c r="AL448" s="9" t="n"/>
      <c r="AM448" s="9">
        <f>COUNT(IF(SUM(H447)&gt;0,1,"FALSE"),IF(SUM(I447)&gt;0,1,"FALSE"),IF(SUM(J447)&gt;0,1,"FALSE"),IF(SUM(K447)&gt;0,1,"FALSE"),IF(SUM(L447)&gt;0,1,"FALSE"),IF(SUM(M447)&gt;0,1,"FALSE"),IF(SUM(N447)&gt;0,1,"FALSE"),IF(SUM(O447)&gt;0,1,"FALSE"),IF(SUM(P447)&gt;0,1,"FALSE"),IF(SUM(Q447)&gt;0,1,"FALSE"),IF(SUM(R447)&gt;0,1,"FALSE"),IF(SUM(S447)&gt;0,1,"FALSE"),IF(SUM(T447)&gt;0,1,"FALSE"),IF(SUM(U447)&gt;0,1,"FALSE"),IF(SUM(V447)&gt;0,1,"FALSE"),IF(SUM(W447)&gt;0,1,"FALSE"),IF(SUM(X447)&gt;0,1,"FALSE"),IF(SUM(Y447)&gt;0,1,"FALSE"),IF(SUM(Z447)&gt;0,1,"FALSE"),IF(SUM(AA447)&gt;0,1,"FALSE"),IF(SUM(AB447)&gt;0,1,"FALSE"),IF(SUM(AC447)&gt;0,1,"FALSE"),IF(SUM(AD447)&gt;0,1,"FALSE"),IF(SUM(AE447)&gt;0,1,"FALSE"),IF(SUM(AF447)&gt;0,1,"FALSE"),IF(SUM(AG447)&gt;0,1,"FALSE"),IF(SUM(AH447)&gt;0,1,"FALSE"),IF(SUM(AI447)&gt;0,1,"FALSE"),IF(SUM(AJ447)&gt;0,1,"FALSE"))</f>
        <v/>
      </c>
      <c r="AN448" s="9" t="n"/>
      <c r="AO448" s="9">
        <f>MAX(AO447:AO447)</f>
        <v/>
      </c>
      <c r="AP448" s="9">
        <f>MAX(AP447:AP447)</f>
        <v/>
      </c>
      <c r="AQ448" s="9">
        <f>MAX(AQ447:AQ447)</f>
        <v/>
      </c>
      <c r="AR448" s="9">
        <f>MAX(AR447:AR447)</f>
        <v/>
      </c>
      <c r="AS448" s="9">
        <f>SUM(AS447:AS447)</f>
        <v/>
      </c>
      <c r="AT448" s="9">
        <f>SUM(AT447:AT447)</f>
        <v/>
      </c>
      <c r="AU448" s="9">
        <f>SUM(AU447:AU447)</f>
        <v/>
      </c>
      <c r="AV448" s="9">
        <f>SUM(AV447:AV447)</f>
        <v/>
      </c>
      <c r="AW448" s="9">
        <f>SUM(AW447:AW447)</f>
        <v/>
      </c>
    </row>
    <row r="449">
      <c r="A449" t="n">
        <v>443</v>
      </c>
      <c r="B449" t="inlineStr">
        <is>
          <t>Егоров Сергей Сергеевич</t>
        </is>
      </c>
      <c r="C449" t="inlineStr">
        <is>
          <t>Служба механика</t>
        </is>
      </c>
      <c r="D449" t="inlineStr">
        <is>
          <t>Водитель автомобиля</t>
        </is>
      </c>
      <c r="E449" t="inlineStr">
        <is>
          <t>Общехозяйственный</t>
        </is>
      </c>
      <c r="F449" t="inlineStr">
        <is>
          <t>День</t>
        </is>
      </c>
      <c r="W449" t="n">
        <v>8</v>
      </c>
      <c r="X449" t="inlineStr">
        <is>
          <t>В</t>
        </is>
      </c>
      <c r="Y449" t="inlineStr">
        <is>
          <t>В</t>
        </is>
      </c>
      <c r="Z449" t="n">
        <v>8</v>
      </c>
      <c r="AA449" t="n">
        <v>8</v>
      </c>
      <c r="AB449" t="n">
        <v>8</v>
      </c>
      <c r="AC449" t="n">
        <v>7</v>
      </c>
      <c r="AD449" t="inlineStr">
        <is>
          <t>В</t>
        </is>
      </c>
      <c r="AE449" t="inlineStr">
        <is>
          <t>В</t>
        </is>
      </c>
      <c r="AF449" t="inlineStr">
        <is>
          <t>В</t>
        </is>
      </c>
      <c r="AG449" t="n">
        <v>8</v>
      </c>
      <c r="AH449" t="n">
        <v>8</v>
      </c>
      <c r="AI449" t="n">
        <v>8</v>
      </c>
      <c r="AJ449" t="n">
        <v>8</v>
      </c>
      <c r="AM449" s="9">
        <f>COUNT(H449:AL449)</f>
        <v/>
      </c>
      <c r="AO449" s="9">
        <f>COUNTIF(H449:AL449,"О")</f>
        <v/>
      </c>
      <c r="AP449" s="9">
        <f>COUNTIF(H449:AL449,"От")</f>
        <v/>
      </c>
      <c r="AQ449" s="9">
        <f>COUNTIF(H449:AL449,"Б")</f>
        <v/>
      </c>
      <c r="AR449" s="9">
        <f>COUNTIF(H449:AL449,"Н")</f>
        <v/>
      </c>
      <c r="AT449" s="9">
        <f>SUM(H449:AL449)</f>
        <v/>
      </c>
      <c r="AV449" s="9">
        <f>SUM(J449,K449,Q449,R449,X449,Y449,AD449,AE449,AF449)</f>
        <v/>
      </c>
    </row>
    <row r="450" ht="15.5" customHeight="1" s="1">
      <c r="A450" t="n">
        <v>444</v>
      </c>
      <c r="B450" t="inlineStr">
        <is>
          <t>Егоров Сергей Сергеевич</t>
        </is>
      </c>
      <c r="C450" t="inlineStr">
        <is>
          <t>Служба механика</t>
        </is>
      </c>
      <c r="D450" t="inlineStr">
        <is>
          <t>Водитель автомобиля</t>
        </is>
      </c>
      <c r="E450" t="inlineStr">
        <is>
          <t>Контракт № 625 - Нижний Новгород</t>
        </is>
      </c>
      <c r="F450" t="inlineStr">
        <is>
          <t>День</t>
        </is>
      </c>
      <c r="G450" t="inlineStr">
        <is>
          <t>К-ка</t>
        </is>
      </c>
      <c r="H450" s="11" t="n">
        <v>8</v>
      </c>
      <c r="I450" s="11" t="n">
        <v>8</v>
      </c>
      <c r="J450" s="11" t="inlineStr">
        <is>
          <t>В</t>
        </is>
      </c>
      <c r="K450" s="11" t="inlineStr">
        <is>
          <t>В</t>
        </is>
      </c>
      <c r="L450" s="11" t="n">
        <v>8</v>
      </c>
      <c r="M450" s="11" t="n">
        <v>8</v>
      </c>
      <c r="N450" s="11" t="n">
        <v>8</v>
      </c>
      <c r="O450" s="11" t="n">
        <v>8</v>
      </c>
      <c r="P450" s="11" t="n">
        <v>8</v>
      </c>
      <c r="Q450" s="11" t="inlineStr">
        <is>
          <t>В</t>
        </is>
      </c>
      <c r="R450" s="11" t="inlineStr">
        <is>
          <t>В</t>
        </is>
      </c>
      <c r="S450" s="11" t="n">
        <v>8</v>
      </c>
      <c r="T450" s="11" t="n">
        <v>8</v>
      </c>
      <c r="U450" s="11" t="n">
        <v>8</v>
      </c>
      <c r="V450" s="11" t="n">
        <v>8</v>
      </c>
      <c r="AM450" s="9">
        <f>SUM(H450:AL450)/8</f>
        <v/>
      </c>
      <c r="AS450" s="9">
        <f>COUNTIF(H450:AL450,"В")+SUM(H450:AL450)/8</f>
        <v/>
      </c>
      <c r="AT450" s="9">
        <f>SUM(H450:AL450)</f>
        <v/>
      </c>
    </row>
    <row r="451" ht="15.5" customHeight="1" s="1">
      <c r="A451" t="n">
        <v>445</v>
      </c>
      <c r="B451" t="inlineStr">
        <is>
          <t>Егоров Сергей Сергеевич</t>
        </is>
      </c>
      <c r="C451" t="inlineStr">
        <is>
          <t>Служба механика</t>
        </is>
      </c>
      <c r="D451" t="inlineStr">
        <is>
          <t>Водитель автомобиля</t>
        </is>
      </c>
      <c r="E451" t="inlineStr">
        <is>
          <t>Контракт № 617 - КУ РК Управтодор РК</t>
        </is>
      </c>
      <c r="F451" t="inlineStr">
        <is>
          <t>День</t>
        </is>
      </c>
      <c r="J451" s="11" t="n">
        <v>8</v>
      </c>
      <c r="K451" s="11" t="n">
        <v>8</v>
      </c>
      <c r="Q451" s="11" t="n">
        <v>11</v>
      </c>
      <c r="R451" s="11" t="n">
        <v>11</v>
      </c>
      <c r="AM451" s="9">
        <f>COUNT(H451:AL451)</f>
        <v/>
      </c>
      <c r="AT451" s="9">
        <f>SUM(H451:AL451)</f>
        <v/>
      </c>
      <c r="AV451" s="9">
        <f>SUM(J451,K451,Q451,R451,X451,Y451,AD451,AE451,AF451)</f>
        <v/>
      </c>
    </row>
    <row r="452" ht="15.5" customHeight="1" s="1">
      <c r="A452" t="n">
        <v>446</v>
      </c>
      <c r="B452" t="inlineStr">
        <is>
          <t>Егоров Сергей Сергеевич</t>
        </is>
      </c>
      <c r="C452" t="inlineStr">
        <is>
          <t>Служба механика</t>
        </is>
      </c>
      <c r="D452" t="inlineStr">
        <is>
          <t>Водитель автомобиля</t>
        </is>
      </c>
      <c r="E452" t="inlineStr">
        <is>
          <t>Контракт № 617 - КУ РК Управтодор РК</t>
        </is>
      </c>
      <c r="F452" t="inlineStr">
        <is>
          <t>Ночь</t>
        </is>
      </c>
      <c r="Q452" s="11" t="n">
        <v>2</v>
      </c>
      <c r="R452" s="11" t="n">
        <v>3</v>
      </c>
      <c r="AN452" s="9">
        <f>COUNT(H452:AL452)</f>
        <v/>
      </c>
      <c r="AU452" s="9">
        <f>SUM(H452:AL452)</f>
        <v/>
      </c>
      <c r="AW452" s="9">
        <f>SUM(J452,K452,Q452,R452,X452,Y452,AD452,AE452,AF452)</f>
        <v/>
      </c>
    </row>
    <row r="453">
      <c r="A453" s="9" t="n">
        <v>447</v>
      </c>
      <c r="B453" s="9" t="inlineStr">
        <is>
          <t>Егоров Сергей Сергеевич</t>
        </is>
      </c>
      <c r="C453" s="9" t="inlineStr">
        <is>
          <t>Служба механика</t>
        </is>
      </c>
      <c r="D453" s="9" t="inlineStr">
        <is>
          <t>Водитель автомобиля</t>
        </is>
      </c>
      <c r="E453" s="9" t="inlineStr">
        <is>
          <t>ИТОГО:</t>
        </is>
      </c>
      <c r="F453" s="9" t="n"/>
      <c r="G453" s="9" t="n"/>
      <c r="H453" s="9" t="n">
        <v>8</v>
      </c>
      <c r="I453" s="9" t="n">
        <v>8</v>
      </c>
      <c r="J453" s="9" t="n">
        <v>8</v>
      </c>
      <c r="K453" s="9" t="n">
        <v>8</v>
      </c>
      <c r="L453" s="9" t="n">
        <v>8</v>
      </c>
      <c r="M453" s="9" t="n">
        <v>8</v>
      </c>
      <c r="N453" s="9" t="n">
        <v>8</v>
      </c>
      <c r="O453" s="9" t="n">
        <v>8</v>
      </c>
      <c r="P453" s="9" t="n">
        <v>8</v>
      </c>
      <c r="Q453" s="9" t="n">
        <v>13</v>
      </c>
      <c r="R453" s="9" t="n">
        <v>14</v>
      </c>
      <c r="S453" s="9" t="n">
        <v>8</v>
      </c>
      <c r="T453" s="9" t="n">
        <v>8</v>
      </c>
      <c r="U453" s="9" t="n">
        <v>8</v>
      </c>
      <c r="V453" s="9" t="n">
        <v>8</v>
      </c>
      <c r="W453" s="9" t="n">
        <v>8</v>
      </c>
      <c r="X453" s="9" t="n">
        <v>0</v>
      </c>
      <c r="Y453" s="9" t="n">
        <v>0</v>
      </c>
      <c r="Z453" s="9" t="n">
        <v>8</v>
      </c>
      <c r="AA453" s="9" t="n">
        <v>8</v>
      </c>
      <c r="AB453" s="9" t="n">
        <v>8</v>
      </c>
      <c r="AC453" s="9" t="n">
        <v>7</v>
      </c>
      <c r="AD453" s="9" t="n">
        <v>0</v>
      </c>
      <c r="AE453" s="9" t="n">
        <v>0</v>
      </c>
      <c r="AF453" s="9" t="n">
        <v>0</v>
      </c>
      <c r="AG453" s="9" t="n">
        <v>8</v>
      </c>
      <c r="AH453" s="9" t="n">
        <v>8</v>
      </c>
      <c r="AI453" s="9" t="n">
        <v>8</v>
      </c>
      <c r="AJ453" s="9" t="n">
        <v>8</v>
      </c>
      <c r="AK453" s="9" t="n"/>
      <c r="AL453" s="9" t="n"/>
      <c r="AM453" s="9">
        <f>COUNT(IF(SUM(W449)&gt;0,1,"FALSE"),IF(SUM(X449)&gt;0,1,"FALSE"),IF(SUM(Y449)&gt;0,1,"FALSE"),IF(SUM(Z449)&gt;0,1,"FALSE"),IF(SUM(AA449)&gt;0,1,"FALSE"),IF(SUM(AB449)&gt;0,1,"FALSE"),IF(SUM(AC449)&gt;0,1,"FALSE"),IF(SUM(AD449)&gt;0,1,"FALSE"),IF(SUM(AE449)&gt;0,1,"FALSE"),IF(SUM(AF449)&gt;0,1,"FALSE"),IF(SUM(AG449)&gt;0,1,"FALSE"),IF(SUM(AH449)&gt;0,1,"FALSE"),IF(SUM(AI449)&gt;0,1,"FALSE"),IF(SUM(AJ449)&gt;0,1,"FALSE"),IF(SUM(H450)&gt;0,1,"FALSE"),IF(SUM(I450)&gt;0,1,"FALSE"),IF(SUM(J451,J450)&gt;0,1,"FALSE"),IF(SUM(K451,K450)&gt;0,1,"FALSE"),IF(SUM(L450)&gt;0,1,"FALSE"),IF(SUM(M450)&gt;0,1,"FALSE"),IF(SUM(N450)&gt;0,1,"FALSE"),IF(SUM(O450)&gt;0,1,"FALSE"),IF(SUM(P450)&gt;0,1,"FALSE"),IF(SUM(Q451,Q450)&gt;0,1,"FALSE"),IF(SUM(R451,R450)&gt;0,1,"FALSE"),IF(SUM(S450)&gt;0,1,"FALSE"),IF(SUM(T450)&gt;0,1,"FALSE"),IF(SUM(U450)&gt;0,1,"FALSE"),IF(SUM(V450)&gt;0,1,"FALSE"))</f>
        <v/>
      </c>
      <c r="AN453" s="9">
        <f>COUNT(IF(SUM(Q452)&gt;0,1,"FALSE"),IF(SUM(R452)&gt;0,1,"FALSE"))</f>
        <v/>
      </c>
      <c r="AO453" s="9">
        <f>MAX(AO449:AO452)</f>
        <v/>
      </c>
      <c r="AP453" s="9">
        <f>MAX(AP449:AP452)</f>
        <v/>
      </c>
      <c r="AQ453" s="9">
        <f>MAX(AQ449:AQ452)</f>
        <v/>
      </c>
      <c r="AR453" s="9">
        <f>MAX(AR449:AR452)</f>
        <v/>
      </c>
      <c r="AS453" s="9">
        <f>SUM(AS449:AS452)</f>
        <v/>
      </c>
      <c r="AT453" s="9">
        <f>SUM(AT449:AT452)</f>
        <v/>
      </c>
      <c r="AU453" s="9">
        <f>SUM(AU449:AU452)</f>
        <v/>
      </c>
      <c r="AV453" s="9">
        <f>SUM(AV449:AV452)</f>
        <v/>
      </c>
      <c r="AW453" s="9">
        <f>SUM(AW449:AW452)</f>
        <v/>
      </c>
    </row>
    <row r="454">
      <c r="A454" t="n">
        <v>448</v>
      </c>
      <c r="B454" t="inlineStr">
        <is>
          <t>Зубрицкий Дмитрий Геннадьевич</t>
        </is>
      </c>
      <c r="C454" t="inlineStr">
        <is>
          <t>Служба механика</t>
        </is>
      </c>
      <c r="D454" t="inlineStr">
        <is>
          <t>Главный механик</t>
        </is>
      </c>
      <c r="E454" t="inlineStr">
        <is>
          <t>Общехозяйственный</t>
        </is>
      </c>
      <c r="F454" t="inlineStr">
        <is>
          <t>День</t>
        </is>
      </c>
      <c r="H454" t="n">
        <v>8</v>
      </c>
      <c r="I454" t="n">
        <v>8</v>
      </c>
      <c r="J454" t="inlineStr">
        <is>
          <t>В</t>
        </is>
      </c>
      <c r="K454" t="inlineStr">
        <is>
          <t>В</t>
        </is>
      </c>
      <c r="L454" t="n">
        <v>8</v>
      </c>
      <c r="M454" t="n">
        <v>8</v>
      </c>
      <c r="N454" t="n">
        <v>8</v>
      </c>
      <c r="O454" t="n">
        <v>8</v>
      </c>
      <c r="P454" t="n">
        <v>8</v>
      </c>
      <c r="Q454" t="inlineStr">
        <is>
          <t>В</t>
        </is>
      </c>
      <c r="R454" t="inlineStr">
        <is>
          <t>В</t>
        </is>
      </c>
      <c r="S454" t="n">
        <v>8</v>
      </c>
      <c r="T454" t="n">
        <v>8</v>
      </c>
      <c r="U454" t="n">
        <v>8</v>
      </c>
      <c r="V454" t="n">
        <v>8</v>
      </c>
      <c r="W454" t="n">
        <v>8</v>
      </c>
      <c r="X454" t="inlineStr">
        <is>
          <t>В</t>
        </is>
      </c>
      <c r="Y454" t="inlineStr">
        <is>
          <t>В</t>
        </is>
      </c>
      <c r="Z454" t="n">
        <v>8</v>
      </c>
      <c r="AA454" t="n">
        <v>8</v>
      </c>
      <c r="AB454" t="n">
        <v>8</v>
      </c>
      <c r="AC454" t="n">
        <v>7</v>
      </c>
      <c r="AD454" t="inlineStr">
        <is>
          <t>В</t>
        </is>
      </c>
      <c r="AE454" t="inlineStr">
        <is>
          <t>В</t>
        </is>
      </c>
      <c r="AF454" t="inlineStr">
        <is>
          <t>В</t>
        </is>
      </c>
      <c r="AG454" t="n">
        <v>8</v>
      </c>
      <c r="AH454" t="n">
        <v>8</v>
      </c>
      <c r="AI454" t="n">
        <v>8</v>
      </c>
      <c r="AJ454" t="n">
        <v>8</v>
      </c>
      <c r="AM454" s="9">
        <f>COUNT(H454:AL454)</f>
        <v/>
      </c>
      <c r="AO454" s="9">
        <f>COUNTIF(H454:AL454,"О")</f>
        <v/>
      </c>
      <c r="AP454" s="9">
        <f>COUNTIF(H454:AL454,"От")</f>
        <v/>
      </c>
      <c r="AQ454" s="9">
        <f>COUNTIF(H454:AL454,"Б")</f>
        <v/>
      </c>
      <c r="AR454" s="9">
        <f>COUNTIF(H454:AL454,"Н")</f>
        <v/>
      </c>
      <c r="AT454" s="9">
        <f>SUM(H454:AL454)</f>
        <v/>
      </c>
      <c r="AV454" s="9">
        <f>SUM(J454,K454,Q454,R454,X454,Y454,AD454,AE454,AF454)</f>
        <v/>
      </c>
    </row>
    <row r="455">
      <c r="A455" s="9" t="n">
        <v>449</v>
      </c>
      <c r="B455" s="9" t="inlineStr">
        <is>
          <t>Зубрицкий Дмитрий Геннадьевич</t>
        </is>
      </c>
      <c r="C455" s="9" t="inlineStr">
        <is>
          <t>Служба механика</t>
        </is>
      </c>
      <c r="D455" s="9" t="inlineStr">
        <is>
          <t>Главный механик</t>
        </is>
      </c>
      <c r="E455" s="9" t="inlineStr">
        <is>
          <t>ИТОГО:</t>
        </is>
      </c>
      <c r="F455" s="9" t="n"/>
      <c r="G455" s="9" t="n"/>
      <c r="H455" s="9" t="n">
        <v>8</v>
      </c>
      <c r="I455" s="9" t="n">
        <v>8</v>
      </c>
      <c r="J455" s="9" t="n">
        <v>0</v>
      </c>
      <c r="K455" s="9" t="n">
        <v>0</v>
      </c>
      <c r="L455" s="9" t="n">
        <v>8</v>
      </c>
      <c r="M455" s="9" t="n">
        <v>8</v>
      </c>
      <c r="N455" s="9" t="n">
        <v>8</v>
      </c>
      <c r="O455" s="9" t="n">
        <v>8</v>
      </c>
      <c r="P455" s="9" t="n">
        <v>8</v>
      </c>
      <c r="Q455" s="9" t="n">
        <v>0</v>
      </c>
      <c r="R455" s="9" t="n">
        <v>0</v>
      </c>
      <c r="S455" s="9" t="n">
        <v>8</v>
      </c>
      <c r="T455" s="9" t="n">
        <v>8</v>
      </c>
      <c r="U455" s="9" t="n">
        <v>8</v>
      </c>
      <c r="V455" s="9" t="n">
        <v>8</v>
      </c>
      <c r="W455" s="9" t="n">
        <v>8</v>
      </c>
      <c r="X455" s="9" t="n">
        <v>0</v>
      </c>
      <c r="Y455" s="9" t="n">
        <v>0</v>
      </c>
      <c r="Z455" s="9" t="n">
        <v>8</v>
      </c>
      <c r="AA455" s="9" t="n">
        <v>8</v>
      </c>
      <c r="AB455" s="9" t="n">
        <v>8</v>
      </c>
      <c r="AC455" s="9" t="n">
        <v>7</v>
      </c>
      <c r="AD455" s="9" t="n">
        <v>0</v>
      </c>
      <c r="AE455" s="9" t="n">
        <v>0</v>
      </c>
      <c r="AF455" s="9" t="n">
        <v>0</v>
      </c>
      <c r="AG455" s="9" t="n">
        <v>8</v>
      </c>
      <c r="AH455" s="9" t="n">
        <v>8</v>
      </c>
      <c r="AI455" s="9" t="n">
        <v>8</v>
      </c>
      <c r="AJ455" s="9" t="n">
        <v>8</v>
      </c>
      <c r="AK455" s="9" t="n"/>
      <c r="AL455" s="9" t="n"/>
      <c r="AM455" s="9">
        <f>COUNT(IF(SUM(H454)&gt;0,1,"FALSE"),IF(SUM(I454)&gt;0,1,"FALSE"),IF(SUM(J454)&gt;0,1,"FALSE"),IF(SUM(K454)&gt;0,1,"FALSE"),IF(SUM(L454)&gt;0,1,"FALSE"),IF(SUM(M454)&gt;0,1,"FALSE"),IF(SUM(N454)&gt;0,1,"FALSE"),IF(SUM(O454)&gt;0,1,"FALSE"),IF(SUM(P454)&gt;0,1,"FALSE"),IF(SUM(Q454)&gt;0,1,"FALSE"),IF(SUM(R454)&gt;0,1,"FALSE"),IF(SUM(S454)&gt;0,1,"FALSE"),IF(SUM(T454)&gt;0,1,"FALSE"),IF(SUM(U454)&gt;0,1,"FALSE"),IF(SUM(V454)&gt;0,1,"FALSE"),IF(SUM(W454)&gt;0,1,"FALSE"),IF(SUM(X454)&gt;0,1,"FALSE"),IF(SUM(Y454)&gt;0,1,"FALSE"),IF(SUM(Z454)&gt;0,1,"FALSE"),IF(SUM(AA454)&gt;0,1,"FALSE"),IF(SUM(AB454)&gt;0,1,"FALSE"),IF(SUM(AC454)&gt;0,1,"FALSE"),IF(SUM(AD454)&gt;0,1,"FALSE"),IF(SUM(AE454)&gt;0,1,"FALSE"),IF(SUM(AF454)&gt;0,1,"FALSE"),IF(SUM(AG454)&gt;0,1,"FALSE"),IF(SUM(AH454)&gt;0,1,"FALSE"),IF(SUM(AI454)&gt;0,1,"FALSE"),IF(SUM(AJ454)&gt;0,1,"FALSE"))</f>
        <v/>
      </c>
      <c r="AN455" s="9" t="n"/>
      <c r="AO455" s="9">
        <f>MAX(AO454:AO454)</f>
        <v/>
      </c>
      <c r="AP455" s="9">
        <f>MAX(AP454:AP454)</f>
        <v/>
      </c>
      <c r="AQ455" s="9">
        <f>MAX(AQ454:AQ454)</f>
        <v/>
      </c>
      <c r="AR455" s="9">
        <f>MAX(AR454:AR454)</f>
        <v/>
      </c>
      <c r="AS455" s="9">
        <f>SUM(AS454:AS454)</f>
        <v/>
      </c>
      <c r="AT455" s="9">
        <f>SUM(AT454:AT454)</f>
        <v/>
      </c>
      <c r="AU455" s="9">
        <f>SUM(AU454:AU454)</f>
        <v/>
      </c>
      <c r="AV455" s="9">
        <f>SUM(AV454:AV454)</f>
        <v/>
      </c>
      <c r="AW455" s="9">
        <f>SUM(AW454:AW454)</f>
        <v/>
      </c>
    </row>
    <row r="456">
      <c r="A456" t="n">
        <v>450</v>
      </c>
      <c r="B456" t="inlineStr">
        <is>
          <t>Ильенко Вячеслав Владимирович</t>
        </is>
      </c>
      <c r="C456" t="inlineStr">
        <is>
          <t>Служба механика</t>
        </is>
      </c>
      <c r="D456" t="inlineStr">
        <is>
          <t>Водитель автомобиля</t>
        </is>
      </c>
      <c r="E456" t="inlineStr">
        <is>
          <t>Общехозяйственный</t>
        </is>
      </c>
      <c r="F456" t="inlineStr">
        <is>
          <t>День</t>
        </is>
      </c>
      <c r="H456" t="n">
        <v>0.03333</v>
      </c>
      <c r="I456" t="n">
        <v>8</v>
      </c>
      <c r="J456" t="inlineStr">
        <is>
          <t>В</t>
        </is>
      </c>
      <c r="K456" t="inlineStr">
        <is>
          <t>В</t>
        </is>
      </c>
      <c r="L456" t="n">
        <v>8</v>
      </c>
      <c r="M456" t="n">
        <v>8</v>
      </c>
      <c r="N456" t="n">
        <v>8</v>
      </c>
      <c r="O456" t="n">
        <v>8</v>
      </c>
      <c r="P456" t="n">
        <v>8</v>
      </c>
      <c r="Q456" t="inlineStr">
        <is>
          <t>В</t>
        </is>
      </c>
      <c r="R456" t="inlineStr">
        <is>
          <t>В</t>
        </is>
      </c>
      <c r="S456" t="n">
        <v>8</v>
      </c>
      <c r="T456" t="n">
        <v>8</v>
      </c>
      <c r="U456" t="n">
        <v>8</v>
      </c>
      <c r="V456" t="n">
        <v>8</v>
      </c>
      <c r="W456" t="n">
        <v>8</v>
      </c>
      <c r="X456" t="inlineStr">
        <is>
          <t>В</t>
        </is>
      </c>
      <c r="Y456" t="inlineStr">
        <is>
          <t>В</t>
        </is>
      </c>
      <c r="Z456" t="n">
        <v>8</v>
      </c>
      <c r="AA456" t="n">
        <v>8</v>
      </c>
      <c r="AB456" t="n">
        <v>8</v>
      </c>
      <c r="AC456" t="n">
        <v>7</v>
      </c>
      <c r="AD456" t="inlineStr">
        <is>
          <t>В</t>
        </is>
      </c>
      <c r="AE456" t="inlineStr">
        <is>
          <t>В</t>
        </is>
      </c>
      <c r="AF456" t="inlineStr">
        <is>
          <t>В</t>
        </is>
      </c>
      <c r="AG456" t="n">
        <v>8</v>
      </c>
      <c r="AH456" t="n">
        <v>8</v>
      </c>
      <c r="AI456" t="n">
        <v>8</v>
      </c>
      <c r="AJ456" t="n">
        <v>8</v>
      </c>
      <c r="AM456" s="9">
        <f>COUNT(H456:AL456)</f>
        <v/>
      </c>
      <c r="AO456" s="9">
        <f>COUNTIF(H456:AL456,"О")</f>
        <v/>
      </c>
      <c r="AP456" s="9">
        <f>COUNTIF(H456:AL456,"От")</f>
        <v/>
      </c>
      <c r="AQ456" s="9">
        <f>COUNTIF(H456:AL456,"Б")</f>
        <v/>
      </c>
      <c r="AR456" s="9">
        <f>COUNTIF(H456:AL456,"Н")</f>
        <v/>
      </c>
      <c r="AT456" s="9">
        <f>SUM(H456:AL456)</f>
        <v/>
      </c>
      <c r="AV456" s="9">
        <f>SUM(J456,K456,Q456,R456,X456,Y456,AD456,AE456,AF456)</f>
        <v/>
      </c>
    </row>
    <row r="457" ht="15.5" customHeight="1" s="1">
      <c r="A457" t="n">
        <v>451</v>
      </c>
      <c r="B457" t="inlineStr">
        <is>
          <t>Ильенко Вячеслав Владимирович</t>
        </is>
      </c>
      <c r="C457" t="inlineStr">
        <is>
          <t>Служба механика</t>
        </is>
      </c>
      <c r="D457" t="inlineStr">
        <is>
          <t>Водитель автомобиля</t>
        </is>
      </c>
      <c r="E457" t="inlineStr">
        <is>
          <t>Контракт № 628 - МБУ ГЦОДД</t>
        </is>
      </c>
      <c r="F457" t="inlineStr">
        <is>
          <t>День</t>
        </is>
      </c>
      <c r="H457" s="11" t="n">
        <v>7.96667</v>
      </c>
      <c r="I457" s="11" t="inlineStr">
        <is>
          <t>https://jira.its-sib.ru/issues/?jql=issue in (SPAUTO-673)</t>
        </is>
      </c>
      <c r="AM457" s="9">
        <f>COUNT(H457:AL457)</f>
        <v/>
      </c>
      <c r="AT457" s="9">
        <f>SUM(H457:AL457)</f>
        <v/>
      </c>
      <c r="AV457" s="9">
        <f>SUM(J457,K457,Q457,R457,X457,Y457,AD457,AE457,AF457)</f>
        <v/>
      </c>
    </row>
    <row r="458">
      <c r="A458" s="9" t="n">
        <v>452</v>
      </c>
      <c r="B458" s="9" t="inlineStr">
        <is>
          <t>Ильенко Вячеслав Владимирович</t>
        </is>
      </c>
      <c r="C458" s="9" t="inlineStr">
        <is>
          <t>Служба механика</t>
        </is>
      </c>
      <c r="D458" s="9" t="inlineStr">
        <is>
          <t>Водитель автомобиля</t>
        </is>
      </c>
      <c r="E458" s="9" t="inlineStr">
        <is>
          <t>ИТОГО:</t>
        </is>
      </c>
      <c r="F458" s="9" t="n"/>
      <c r="G458" s="9" t="n"/>
      <c r="H458" s="9" t="n">
        <v>8</v>
      </c>
      <c r="I458" s="9" t="n">
        <v>8</v>
      </c>
      <c r="J458" s="9" t="n">
        <v>0</v>
      </c>
      <c r="K458" s="9" t="n">
        <v>0</v>
      </c>
      <c r="L458" s="9" t="n">
        <v>8</v>
      </c>
      <c r="M458" s="9" t="n">
        <v>8</v>
      </c>
      <c r="N458" s="9" t="n">
        <v>8</v>
      </c>
      <c r="O458" s="9" t="n">
        <v>8</v>
      </c>
      <c r="P458" s="9" t="n">
        <v>8</v>
      </c>
      <c r="Q458" s="9" t="n">
        <v>0</v>
      </c>
      <c r="R458" s="9" t="n">
        <v>0</v>
      </c>
      <c r="S458" s="9" t="n">
        <v>8</v>
      </c>
      <c r="T458" s="9" t="n">
        <v>8</v>
      </c>
      <c r="U458" s="9" t="n">
        <v>8</v>
      </c>
      <c r="V458" s="9" t="n">
        <v>8</v>
      </c>
      <c r="W458" s="9" t="n">
        <v>8</v>
      </c>
      <c r="X458" s="9" t="n">
        <v>0</v>
      </c>
      <c r="Y458" s="9" t="n">
        <v>0</v>
      </c>
      <c r="Z458" s="9" t="n">
        <v>8</v>
      </c>
      <c r="AA458" s="9" t="n">
        <v>8</v>
      </c>
      <c r="AB458" s="9" t="n">
        <v>8</v>
      </c>
      <c r="AC458" s="9" t="n">
        <v>7</v>
      </c>
      <c r="AD458" s="9" t="n">
        <v>0</v>
      </c>
      <c r="AE458" s="9" t="n">
        <v>0</v>
      </c>
      <c r="AF458" s="9" t="n">
        <v>0</v>
      </c>
      <c r="AG458" s="9" t="n">
        <v>8</v>
      </c>
      <c r="AH458" s="9" t="n">
        <v>8</v>
      </c>
      <c r="AI458" s="9" t="n">
        <v>8</v>
      </c>
      <c r="AJ458" s="9" t="n">
        <v>8</v>
      </c>
      <c r="AK458" s="9" t="n"/>
      <c r="AL458" s="9" t="n"/>
      <c r="AM458" s="9">
        <f>COUNT(IF(SUM(H457,H456)&gt;0,1,"FALSE"),IF(SUM(I457,I456)&gt;0,1,"FALSE"),IF(SUM(J456)&gt;0,1,"FALSE"),IF(SUM(K456)&gt;0,1,"FALSE"),IF(SUM(L456)&gt;0,1,"FALSE"),IF(SUM(M456)&gt;0,1,"FALSE"),IF(SUM(N456)&gt;0,1,"FALSE"),IF(SUM(O456)&gt;0,1,"FALSE"),IF(SUM(P456)&gt;0,1,"FALSE"),IF(SUM(Q456)&gt;0,1,"FALSE"),IF(SUM(R456)&gt;0,1,"FALSE"),IF(SUM(S456)&gt;0,1,"FALSE"),IF(SUM(T456)&gt;0,1,"FALSE"),IF(SUM(U456)&gt;0,1,"FALSE"),IF(SUM(V456)&gt;0,1,"FALSE"),IF(SUM(W456)&gt;0,1,"FALSE"),IF(SUM(X456)&gt;0,1,"FALSE"),IF(SUM(Y456)&gt;0,1,"FALSE"),IF(SUM(Z456)&gt;0,1,"FALSE"),IF(SUM(AA456)&gt;0,1,"FALSE"),IF(SUM(AB456)&gt;0,1,"FALSE"),IF(SUM(AC456)&gt;0,1,"FALSE"),IF(SUM(AD456)&gt;0,1,"FALSE"),IF(SUM(AE456)&gt;0,1,"FALSE"),IF(SUM(AF456)&gt;0,1,"FALSE"),IF(SUM(AG456)&gt;0,1,"FALSE"),IF(SUM(AH456)&gt;0,1,"FALSE"),IF(SUM(AI456)&gt;0,1,"FALSE"),IF(SUM(AJ456)&gt;0,1,"FALSE"))</f>
        <v/>
      </c>
      <c r="AN458" s="9" t="n"/>
      <c r="AO458" s="9">
        <f>MAX(AO456:AO457)</f>
        <v/>
      </c>
      <c r="AP458" s="9">
        <f>MAX(AP456:AP457)</f>
        <v/>
      </c>
      <c r="AQ458" s="9">
        <f>MAX(AQ456:AQ457)</f>
        <v/>
      </c>
      <c r="AR458" s="9">
        <f>MAX(AR456:AR457)</f>
        <v/>
      </c>
      <c r="AS458" s="9">
        <f>SUM(AS456:AS457)</f>
        <v/>
      </c>
      <c r="AT458" s="9">
        <f>SUM(AT456:AT457)</f>
        <v/>
      </c>
      <c r="AU458" s="9">
        <f>SUM(AU456:AU457)</f>
        <v/>
      </c>
      <c r="AV458" s="9">
        <f>SUM(AV456:AV457)</f>
        <v/>
      </c>
      <c r="AW458" s="9">
        <f>SUM(AW456:AW457)</f>
        <v/>
      </c>
    </row>
    <row r="459">
      <c r="A459" t="n">
        <v>453</v>
      </c>
      <c r="B459" t="inlineStr">
        <is>
          <t>Капустин Владимир Александрович</t>
        </is>
      </c>
      <c r="C459" t="inlineStr">
        <is>
          <t>Служба механика</t>
        </is>
      </c>
      <c r="D459" t="inlineStr">
        <is>
          <t>Водитель автомобиля</t>
        </is>
      </c>
      <c r="E459" t="inlineStr">
        <is>
          <t>Общехозяйственный</t>
        </is>
      </c>
      <c r="F459" t="inlineStr">
        <is>
          <t>День</t>
        </is>
      </c>
      <c r="J459" t="inlineStr">
        <is>
          <t>В</t>
        </is>
      </c>
      <c r="K459" t="inlineStr">
        <is>
          <t>В</t>
        </is>
      </c>
      <c r="L459" t="n">
        <v>8</v>
      </c>
      <c r="M459" t="n">
        <v>8</v>
      </c>
      <c r="N459" t="n">
        <v>8</v>
      </c>
      <c r="O459" t="n">
        <v>8</v>
      </c>
      <c r="P459" t="n">
        <v>8</v>
      </c>
      <c r="Q459" t="inlineStr">
        <is>
          <t>В</t>
        </is>
      </c>
      <c r="R459" t="inlineStr">
        <is>
          <t>В</t>
        </is>
      </c>
      <c r="S459" t="n">
        <v>8</v>
      </c>
      <c r="T459" t="n">
        <v>8</v>
      </c>
      <c r="U459" t="n">
        <v>8</v>
      </c>
      <c r="V459" t="n">
        <v>8</v>
      </c>
      <c r="W459" t="n">
        <v>8</v>
      </c>
      <c r="X459" t="inlineStr">
        <is>
          <t>В</t>
        </is>
      </c>
      <c r="Y459" t="inlineStr">
        <is>
          <t>В</t>
        </is>
      </c>
      <c r="Z459" t="n">
        <v>8</v>
      </c>
      <c r="AA459" t="n">
        <v>8</v>
      </c>
      <c r="AB459" t="n">
        <v>8</v>
      </c>
      <c r="AC459" t="n">
        <v>7</v>
      </c>
      <c r="AD459" t="inlineStr">
        <is>
          <t>В</t>
        </is>
      </c>
      <c r="AE459" t="inlineStr">
        <is>
          <t>В</t>
        </is>
      </c>
      <c r="AF459" t="inlineStr">
        <is>
          <t>В</t>
        </is>
      </c>
      <c r="AG459" t="n">
        <v>8</v>
      </c>
      <c r="AH459" t="n">
        <v>8</v>
      </c>
      <c r="AI459" t="n">
        <v>8</v>
      </c>
      <c r="AJ459" t="n">
        <v>8</v>
      </c>
      <c r="AM459" s="9">
        <f>COUNT(H459:AL459)</f>
        <v/>
      </c>
      <c r="AO459" s="9">
        <f>COUNTIF(H459:AL459,"О")</f>
        <v/>
      </c>
      <c r="AP459" s="9">
        <f>COUNTIF(H459:AL459,"От")</f>
        <v/>
      </c>
      <c r="AQ459" s="9">
        <f>COUNTIF(H459:AL459,"Б")</f>
        <v/>
      </c>
      <c r="AR459" s="9">
        <f>COUNTIF(H459:AL459,"Н")</f>
        <v/>
      </c>
      <c r="AT459" s="9">
        <f>SUM(H459:AL459)</f>
        <v/>
      </c>
      <c r="AV459" s="9">
        <f>SUM(J459,K459,Q459,R459,X459,Y459,AD459,AE459,AF459)</f>
        <v/>
      </c>
    </row>
    <row r="460" ht="15.5" customHeight="1" s="1">
      <c r="A460" t="n">
        <v>454</v>
      </c>
      <c r="B460" t="inlineStr">
        <is>
          <t>Капустин Владимир Александрович</t>
        </is>
      </c>
      <c r="C460" t="inlineStr">
        <is>
          <t>Служба механика</t>
        </is>
      </c>
      <c r="D460" t="inlineStr">
        <is>
          <t>Водитель автомобиля</t>
        </is>
      </c>
      <c r="E460" t="inlineStr">
        <is>
          <t>Контракт № 580 - ОГКУ «Томскавтодор»</t>
        </is>
      </c>
      <c r="F460" t="inlineStr">
        <is>
          <t>День</t>
        </is>
      </c>
      <c r="G460" t="inlineStr">
        <is>
          <t>К-ка</t>
        </is>
      </c>
      <c r="H460" s="11" t="n">
        <v>8</v>
      </c>
      <c r="I460" s="11" t="n">
        <v>8</v>
      </c>
      <c r="AM460" s="9">
        <f>SUM(H460:AL460)/8</f>
        <v/>
      </c>
      <c r="AS460" s="9">
        <f>COUNTIF(H460:AL460,"В")+SUM(H460:AL460)/8</f>
        <v/>
      </c>
      <c r="AT460" s="9">
        <f>SUM(H460:AL460)</f>
        <v/>
      </c>
    </row>
    <row r="461">
      <c r="A461" s="9" t="n">
        <v>455</v>
      </c>
      <c r="B461" s="9" t="inlineStr">
        <is>
          <t>Капустин Владимир Александрович</t>
        </is>
      </c>
      <c r="C461" s="9" t="inlineStr">
        <is>
          <t>Служба механика</t>
        </is>
      </c>
      <c r="D461" s="9" t="inlineStr">
        <is>
          <t>Водитель автомобиля</t>
        </is>
      </c>
      <c r="E461" s="9" t="inlineStr">
        <is>
          <t>ИТОГО:</t>
        </is>
      </c>
      <c r="F461" s="9" t="n"/>
      <c r="G461" s="9" t="n"/>
      <c r="H461" s="9" t="n">
        <v>8</v>
      </c>
      <c r="I461" s="9" t="n">
        <v>8</v>
      </c>
      <c r="J461" s="9" t="n">
        <v>0</v>
      </c>
      <c r="K461" s="9" t="n">
        <v>0</v>
      </c>
      <c r="L461" s="9" t="n">
        <v>8</v>
      </c>
      <c r="M461" s="9" t="n">
        <v>8</v>
      </c>
      <c r="N461" s="9" t="n">
        <v>8</v>
      </c>
      <c r="O461" s="9" t="n">
        <v>8</v>
      </c>
      <c r="P461" s="9" t="n">
        <v>8</v>
      </c>
      <c r="Q461" s="9" t="n">
        <v>0</v>
      </c>
      <c r="R461" s="9" t="n">
        <v>0</v>
      </c>
      <c r="S461" s="9" t="n">
        <v>8</v>
      </c>
      <c r="T461" s="9" t="n">
        <v>8</v>
      </c>
      <c r="U461" s="9" t="n">
        <v>8</v>
      </c>
      <c r="V461" s="9" t="n">
        <v>8</v>
      </c>
      <c r="W461" s="9" t="n">
        <v>8</v>
      </c>
      <c r="X461" s="9" t="n">
        <v>0</v>
      </c>
      <c r="Y461" s="9" t="n">
        <v>0</v>
      </c>
      <c r="Z461" s="9" t="n">
        <v>8</v>
      </c>
      <c r="AA461" s="9" t="n">
        <v>8</v>
      </c>
      <c r="AB461" s="9" t="n">
        <v>8</v>
      </c>
      <c r="AC461" s="9" t="n">
        <v>7</v>
      </c>
      <c r="AD461" s="9" t="n">
        <v>0</v>
      </c>
      <c r="AE461" s="9" t="n">
        <v>0</v>
      </c>
      <c r="AF461" s="9" t="n">
        <v>0</v>
      </c>
      <c r="AG461" s="9" t="n">
        <v>8</v>
      </c>
      <c r="AH461" s="9" t="n">
        <v>8</v>
      </c>
      <c r="AI461" s="9" t="n">
        <v>8</v>
      </c>
      <c r="AJ461" s="9" t="n">
        <v>8</v>
      </c>
      <c r="AK461" s="9" t="n"/>
      <c r="AL461" s="9" t="n"/>
      <c r="AM461" s="9">
        <f>COUNT(IF(SUM(J459)&gt;0,1,"FALSE"),IF(SUM(K459)&gt;0,1,"FALSE"),IF(SUM(L459)&gt;0,1,"FALSE"),IF(SUM(M459)&gt;0,1,"FALSE"),IF(SUM(N459)&gt;0,1,"FALSE"),IF(SUM(O459)&gt;0,1,"FALSE"),IF(SUM(P459)&gt;0,1,"FALSE"),IF(SUM(Q459)&gt;0,1,"FALSE"),IF(SUM(R459)&gt;0,1,"FALSE"),IF(SUM(S459)&gt;0,1,"FALSE"),IF(SUM(T459)&gt;0,1,"FALSE"),IF(SUM(U459)&gt;0,1,"FALSE"),IF(SUM(V459)&gt;0,1,"FALSE"),IF(SUM(W459)&gt;0,1,"FALSE"),IF(SUM(X459)&gt;0,1,"FALSE"),IF(SUM(Y459)&gt;0,1,"FALSE"),IF(SUM(Z459)&gt;0,1,"FALSE"),IF(SUM(AA459)&gt;0,1,"FALSE"),IF(SUM(AB459)&gt;0,1,"FALSE"),IF(SUM(AC459)&gt;0,1,"FALSE"),IF(SUM(AD459)&gt;0,1,"FALSE"),IF(SUM(AE459)&gt;0,1,"FALSE"),IF(SUM(AF459)&gt;0,1,"FALSE"),IF(SUM(AG459)&gt;0,1,"FALSE"),IF(SUM(AH459)&gt;0,1,"FALSE"),IF(SUM(AI459)&gt;0,1,"FALSE"),IF(SUM(AJ459)&gt;0,1,"FALSE"),IF(SUM(H460)&gt;0,1,"FALSE"),IF(SUM(I460)&gt;0,1,"FALSE"))</f>
        <v/>
      </c>
      <c r="AN461" s="9" t="n"/>
      <c r="AO461" s="9">
        <f>MAX(AO459:AO460)</f>
        <v/>
      </c>
      <c r="AP461" s="9">
        <f>MAX(AP459:AP460)</f>
        <v/>
      </c>
      <c r="AQ461" s="9">
        <f>MAX(AQ459:AQ460)</f>
        <v/>
      </c>
      <c r="AR461" s="9">
        <f>MAX(AR459:AR460)</f>
        <v/>
      </c>
      <c r="AS461" s="9">
        <f>SUM(AS459:AS460)</f>
        <v/>
      </c>
      <c r="AT461" s="9">
        <f>SUM(AT459:AT460)</f>
        <v/>
      </c>
      <c r="AU461" s="9">
        <f>SUM(AU459:AU460)</f>
        <v/>
      </c>
      <c r="AV461" s="9">
        <f>SUM(AV459:AV460)</f>
        <v/>
      </c>
      <c r="AW461" s="9">
        <f>SUM(AW459:AW460)</f>
        <v/>
      </c>
    </row>
    <row r="462">
      <c r="A462" t="n">
        <v>456</v>
      </c>
      <c r="B462" t="inlineStr">
        <is>
          <t>Яворский Игорь Сергеевич</t>
        </is>
      </c>
      <c r="C462" t="inlineStr">
        <is>
          <t>Служба энергетика</t>
        </is>
      </c>
      <c r="D462" t="inlineStr">
        <is>
          <t>Главный энергетик</t>
        </is>
      </c>
      <c r="E462" t="inlineStr">
        <is>
          <t>Общехозяйственный</t>
        </is>
      </c>
      <c r="F462" t="inlineStr">
        <is>
          <t>День</t>
        </is>
      </c>
      <c r="H462" t="n">
        <v>8</v>
      </c>
      <c r="I462" t="n">
        <v>7.9</v>
      </c>
      <c r="J462" t="inlineStr">
        <is>
          <t>В</t>
        </is>
      </c>
      <c r="K462" t="inlineStr">
        <is>
          <t>В</t>
        </is>
      </c>
      <c r="L462" t="n">
        <v>8</v>
      </c>
      <c r="M462" t="n">
        <v>6.23333</v>
      </c>
      <c r="N462" t="n">
        <v>5.58333</v>
      </c>
      <c r="Q462" t="inlineStr">
        <is>
          <t>В</t>
        </is>
      </c>
      <c r="R462" t="inlineStr">
        <is>
          <t>В</t>
        </is>
      </c>
      <c r="X462" t="inlineStr">
        <is>
          <t>В</t>
        </is>
      </c>
      <c r="Y462" t="inlineStr">
        <is>
          <t>В</t>
        </is>
      </c>
      <c r="AD462" t="inlineStr">
        <is>
          <t>В</t>
        </is>
      </c>
      <c r="AE462" t="inlineStr">
        <is>
          <t>В</t>
        </is>
      </c>
      <c r="AF462" t="inlineStr">
        <is>
          <t>В</t>
        </is>
      </c>
      <c r="AM462" s="9">
        <f>COUNT(H462:AL462)</f>
        <v/>
      </c>
      <c r="AO462" s="9">
        <f>COUNTIF(H462:AL462,"О")</f>
        <v/>
      </c>
      <c r="AP462" s="9">
        <f>COUNTIF(H462:AL462,"От")</f>
        <v/>
      </c>
      <c r="AQ462" s="9">
        <f>COUNTIF(H462:AL462,"Б")</f>
        <v/>
      </c>
      <c r="AR462" s="9">
        <f>COUNTIF(H462:AL462,"Н")</f>
        <v/>
      </c>
      <c r="AT462" s="9">
        <f>SUM(H462:AL462)</f>
        <v/>
      </c>
      <c r="AV462" s="9">
        <f>SUM(J462,K462,Q462,R462,X462,Y462,AD462,AE462,AF462)</f>
        <v/>
      </c>
    </row>
    <row r="463" ht="15.5" customHeight="1" s="1">
      <c r="A463" t="n">
        <v>457</v>
      </c>
      <c r="B463" t="inlineStr">
        <is>
          <t>Яворский Игорь Сергеевич</t>
        </is>
      </c>
      <c r="C463" t="inlineStr">
        <is>
          <t>Служба энергетика</t>
        </is>
      </c>
      <c r="D463" t="inlineStr">
        <is>
          <t>Главный энергетик</t>
        </is>
      </c>
      <c r="E463" t="inlineStr">
        <is>
          <t>Контракт № 631 - ГКУ НСО ТУАД</t>
        </is>
      </c>
      <c r="F463" t="inlineStr">
        <is>
          <t>День</t>
        </is>
      </c>
      <c r="I463" s="11" t="n">
        <v>0.1</v>
      </c>
      <c r="M463" s="11" t="n">
        <v>1.76667</v>
      </c>
      <c r="N463" s="11" t="n">
        <v>2.41667</v>
      </c>
      <c r="O463" s="11" t="n">
        <v>3.7037</v>
      </c>
      <c r="P463" s="11" t="n">
        <v>0.04444</v>
      </c>
      <c r="T463" s="11" t="n">
        <v>1.47619</v>
      </c>
      <c r="U463" s="11" t="n">
        <v>0.13358</v>
      </c>
      <c r="V463" s="11" t="n">
        <v>3.73272</v>
      </c>
      <c r="W463" s="11" t="n">
        <v>3.32367</v>
      </c>
      <c r="Z463" s="11" t="n">
        <v>0.23748</v>
      </c>
      <c r="AA463" s="11" t="n">
        <v>3.62348</v>
      </c>
      <c r="AB463" s="11" t="n">
        <v>3.42378</v>
      </c>
      <c r="AH463" s="11" t="n">
        <v>2.83564</v>
      </c>
      <c r="AI463" s="11" t="n">
        <v>0.21826</v>
      </c>
      <c r="AJ463" s="11" t="n">
        <v>1.75848</v>
      </c>
      <c r="AM463" s="9">
        <f>COUNT(H463:AL463)</f>
        <v/>
      </c>
      <c r="AT463" s="9">
        <f>SUM(H463:AL463)</f>
        <v/>
      </c>
      <c r="AV463" s="9">
        <f>SUM(J463,K463,Q463,R463,X463,Y463,AD463,AE463,AF463)</f>
        <v/>
      </c>
    </row>
    <row r="464" ht="15.5" customHeight="1" s="1">
      <c r="A464" t="n">
        <v>458</v>
      </c>
      <c r="B464" t="inlineStr">
        <is>
          <t>Яворский Игорь Сергеевич</t>
        </is>
      </c>
      <c r="C464" t="inlineStr">
        <is>
          <t>Служба энергетика</t>
        </is>
      </c>
      <c r="D464" t="inlineStr">
        <is>
          <t>Главный энергетик</t>
        </is>
      </c>
      <c r="E464" t="inlineStr">
        <is>
          <t>Контракт № 632 - ГКУ НСО ТУАД</t>
        </is>
      </c>
      <c r="F464" t="inlineStr">
        <is>
          <t>День</t>
        </is>
      </c>
      <c r="O464" s="11" t="n">
        <v>4.2963</v>
      </c>
      <c r="P464" s="11" t="n">
        <v>7.95556</v>
      </c>
      <c r="S464" s="11" t="n">
        <v>7.84136</v>
      </c>
      <c r="T464" s="11" t="n">
        <v>6.52381</v>
      </c>
      <c r="U464" s="11" t="n">
        <v>7.86642</v>
      </c>
      <c r="V464" s="11" t="n">
        <v>4.26728</v>
      </c>
      <c r="W464" s="11" t="n">
        <v>1.4686</v>
      </c>
      <c r="Z464" s="11" t="n">
        <v>7.76252</v>
      </c>
      <c r="AA464" s="11" t="n">
        <v>4.37652</v>
      </c>
      <c r="AB464" s="11" t="n">
        <v>4.57622</v>
      </c>
      <c r="AC464" s="11" t="n">
        <v>7</v>
      </c>
      <c r="AG464" s="11" t="n">
        <v>8</v>
      </c>
      <c r="AH464" s="11" t="n">
        <v>3.34257</v>
      </c>
      <c r="AI464" s="11" t="n">
        <v>4.25603</v>
      </c>
      <c r="AJ464" s="11" t="n">
        <v>5.16689</v>
      </c>
      <c r="AM464" s="9">
        <f>COUNT(H464:AL464)</f>
        <v/>
      </c>
      <c r="AT464" s="9">
        <f>SUM(H464:AL464)</f>
        <v/>
      </c>
      <c r="AV464" s="9">
        <f>SUM(J464,K464,Q464,R464,X464,Y464,AD464,AE464,AF464)</f>
        <v/>
      </c>
    </row>
    <row r="465" ht="15.5" customHeight="1" s="1">
      <c r="A465" t="n">
        <v>459</v>
      </c>
      <c r="B465" t="inlineStr">
        <is>
          <t>Яворский Игорь Сергеевич</t>
        </is>
      </c>
      <c r="C465" t="inlineStr">
        <is>
          <t>Служба энергетика</t>
        </is>
      </c>
      <c r="D465" t="inlineStr">
        <is>
          <t>Главный энергетик</t>
        </is>
      </c>
      <c r="E465" t="inlineStr">
        <is>
          <t>Контракт № 580 - ОГКУ «Томскавтодор»</t>
        </is>
      </c>
      <c r="F465" t="inlineStr">
        <is>
          <t>День</t>
        </is>
      </c>
      <c r="S465" s="11" t="n">
        <v>0.15864</v>
      </c>
      <c r="AM465" s="9">
        <f>COUNT(H465:AL465)</f>
        <v/>
      </c>
      <c r="AT465" s="9">
        <f>SUM(H465:AL465)</f>
        <v/>
      </c>
      <c r="AV465" s="9">
        <f>SUM(J465,K465,Q465,R465,X465,Y465,AD465,AE465,AF465)</f>
        <v/>
      </c>
    </row>
    <row r="466" ht="15.5" customHeight="1" s="1">
      <c r="A466" t="n">
        <v>460</v>
      </c>
      <c r="B466" t="inlineStr">
        <is>
          <t>Яворский Игорь Сергеевич</t>
        </is>
      </c>
      <c r="C466" t="inlineStr">
        <is>
          <t>Служба энергетика</t>
        </is>
      </c>
      <c r="D466" t="inlineStr">
        <is>
          <t>Главный энергетик</t>
        </is>
      </c>
      <c r="E466" t="inlineStr">
        <is>
          <t>Контракт № 630 - ГКУ НСО ТУАД</t>
        </is>
      </c>
      <c r="F466" t="inlineStr">
        <is>
          <t>День</t>
        </is>
      </c>
      <c r="W466" s="11" t="n">
        <v>3.20773</v>
      </c>
      <c r="AH466" s="11" t="n">
        <v>1.82178</v>
      </c>
      <c r="AI466" s="11" t="n">
        <v>3.52571</v>
      </c>
      <c r="AJ466" s="11" t="n">
        <v>1.07463</v>
      </c>
      <c r="AM466" s="9">
        <f>COUNT(H466:AL466)</f>
        <v/>
      </c>
      <c r="AT466" s="9">
        <f>SUM(H466:AL466)</f>
        <v/>
      </c>
      <c r="AV466" s="9">
        <f>SUM(J466,K466,Q466,R466,X466,Y466,AD466,AE466,AF466)</f>
        <v/>
      </c>
    </row>
    <row r="467">
      <c r="A467" s="9" t="n">
        <v>461</v>
      </c>
      <c r="B467" s="9" t="inlineStr">
        <is>
          <t>Яворский Игорь Сергеевич</t>
        </is>
      </c>
      <c r="C467" s="9" t="inlineStr">
        <is>
          <t>Служба энергетика</t>
        </is>
      </c>
      <c r="D467" s="9" t="inlineStr">
        <is>
          <t>Главный энергетик</t>
        </is>
      </c>
      <c r="E467" s="9" t="inlineStr">
        <is>
          <t>ИТОГО:</t>
        </is>
      </c>
      <c r="F467" s="9" t="n"/>
      <c r="G467" s="9" t="n"/>
      <c r="H467" s="9" t="n">
        <v>8</v>
      </c>
      <c r="I467" s="9" t="n">
        <v>8</v>
      </c>
      <c r="J467" s="9" t="n">
        <v>0</v>
      </c>
      <c r="K467" s="9" t="n">
        <v>0</v>
      </c>
      <c r="L467" s="9" t="n">
        <v>8</v>
      </c>
      <c r="M467" s="9" t="n">
        <v>8</v>
      </c>
      <c r="N467" s="9" t="n">
        <v>8</v>
      </c>
      <c r="O467" s="9" t="n">
        <v>8</v>
      </c>
      <c r="P467" s="9" t="n">
        <v>8</v>
      </c>
      <c r="Q467" s="9" t="n">
        <v>0</v>
      </c>
      <c r="R467" s="9" t="n">
        <v>0</v>
      </c>
      <c r="S467" s="9" t="n">
        <v>8</v>
      </c>
      <c r="T467" s="9" t="n">
        <v>8</v>
      </c>
      <c r="U467" s="9" t="n">
        <v>8</v>
      </c>
      <c r="V467" s="9" t="n">
        <v>8</v>
      </c>
      <c r="W467" s="9" t="n">
        <v>8</v>
      </c>
      <c r="X467" s="9" t="n">
        <v>0</v>
      </c>
      <c r="Y467" s="9" t="n">
        <v>0</v>
      </c>
      <c r="Z467" s="9" t="n">
        <v>8</v>
      </c>
      <c r="AA467" s="9" t="n">
        <v>8</v>
      </c>
      <c r="AB467" s="9" t="n">
        <v>8</v>
      </c>
      <c r="AC467" s="9" t="n">
        <v>7</v>
      </c>
      <c r="AD467" s="9" t="n">
        <v>0</v>
      </c>
      <c r="AE467" s="9" t="n">
        <v>0</v>
      </c>
      <c r="AF467" s="9" t="n">
        <v>0</v>
      </c>
      <c r="AG467" s="9" t="n">
        <v>8</v>
      </c>
      <c r="AH467" s="9" t="n">
        <v>8</v>
      </c>
      <c r="AI467" s="9" t="n">
        <v>8</v>
      </c>
      <c r="AJ467" s="9" t="n">
        <v>8</v>
      </c>
      <c r="AK467" s="9" t="n"/>
      <c r="AL467" s="9" t="n"/>
      <c r="AM467" s="9">
        <f>COUNT(IF(SUM(H462)&gt;0,1,"FALSE"),IF(SUM(I463,I462)&gt;0,1,"FALSE"),IF(SUM(J462)&gt;0,1,"FALSE"),IF(SUM(K462)&gt;0,1,"FALSE"),IF(SUM(L462)&gt;0,1,"FALSE"),IF(SUM(M463,M462)&gt;0,1,"FALSE"),IF(SUM(N463,N462)&gt;0,1,"FALSE"),IF(SUM(O463,O462,O464)&gt;0,1,"FALSE"),IF(SUM(P462,P464,P463)&gt;0,1,"FALSE"),IF(SUM(Q462,Q464)&gt;0,1,"FALSE"),IF(SUM(R464,R462)&gt;0,1,"FALSE"),IF(SUM(S464,S462,S465)&gt;0,1,"FALSE"),IF(SUM(T463,T462,T464)&gt;0,1,"FALSE"),IF(SUM(U463,U464,U462)&gt;0,1,"FALSE"),IF(SUM(V463,V462,V464)&gt;0,1,"FALSE"),IF(SUM(W462,W463,W466,W464)&gt;0,1,"FALSE"),IF(SUM(X462,X464)&gt;0,1,"FALSE"),IF(SUM(Y464,Y462)&gt;0,1,"FALSE"),IF(SUM(Z463,Z464,Z462)&gt;0,1,"FALSE"),IF(SUM(AA462,AA464,AA463)&gt;0,1,"FALSE"),IF(SUM(AB464,AB463,AB462)&gt;0,1,"FALSE"),IF(SUM(AC464,AC462)&gt;0,1,"FALSE"),IF(SUM(AD464,AD462)&gt;0,1,"FALSE"),IF(SUM(AE464,AE462)&gt;0,1,"FALSE"),IF(SUM(AF462,AF464)&gt;0,1,"FALSE"),IF(SUM(AG464,AG462)&gt;0,1,"FALSE"),IF(SUM(AH466,AH463,AH462,AH464)&gt;0,1,"FALSE"),IF(SUM(AI466,AI462,AI464,AI463)&gt;0,1,"FALSE"),IF(SUM(AJ466,AJ462,AJ463,AJ464)&gt;0,1,"FALSE"))</f>
        <v/>
      </c>
      <c r="AN467" s="9" t="n"/>
      <c r="AO467" s="9">
        <f>MAX(AO462:AO466)</f>
        <v/>
      </c>
      <c r="AP467" s="9">
        <f>MAX(AP462:AP466)</f>
        <v/>
      </c>
      <c r="AQ467" s="9">
        <f>MAX(AQ462:AQ466)</f>
        <v/>
      </c>
      <c r="AR467" s="9">
        <f>MAX(AR462:AR466)</f>
        <v/>
      </c>
      <c r="AS467" s="9">
        <f>SUM(AS462:AS466)</f>
        <v/>
      </c>
      <c r="AT467" s="9">
        <f>SUM(AT462:AT466)</f>
        <v/>
      </c>
      <c r="AU467" s="9">
        <f>SUM(AU462:AU466)</f>
        <v/>
      </c>
      <c r="AV467" s="9">
        <f>SUM(AV462:AV466)</f>
        <v/>
      </c>
      <c r="AW467" s="9">
        <f>SUM(AW462:AW466)</f>
        <v/>
      </c>
    </row>
    <row r="468">
      <c r="A468" t="n">
        <v>462</v>
      </c>
      <c r="B468" t="inlineStr">
        <is>
          <t>Большанин Сергей Андреевич</t>
        </is>
      </c>
      <c r="C468" t="inlineStr">
        <is>
          <t>Группа содержания</t>
        </is>
      </c>
      <c r="D468" t="inlineStr">
        <is>
          <t>Ведущий инженер</t>
        </is>
      </c>
      <c r="E468" t="inlineStr">
        <is>
          <t>Общехозяйственный</t>
        </is>
      </c>
      <c r="F468" t="inlineStr">
        <is>
          <t>День</t>
        </is>
      </c>
      <c r="J468" t="inlineStr">
        <is>
          <t>В</t>
        </is>
      </c>
      <c r="K468" t="inlineStr">
        <is>
          <t>В</t>
        </is>
      </c>
      <c r="AM468" s="9">
        <f>COUNT(H468:AL468)</f>
        <v/>
      </c>
      <c r="AO468" s="9">
        <f>COUNTIF(H468:AL468,"О")</f>
        <v/>
      </c>
      <c r="AP468" s="9">
        <f>COUNTIF(H468:AL468,"От")</f>
        <v/>
      </c>
      <c r="AQ468" s="9">
        <f>COUNTIF(H468:AL468,"Б")</f>
        <v/>
      </c>
      <c r="AR468" s="9">
        <f>COUNTIF(H468:AL468,"Н")</f>
        <v/>
      </c>
      <c r="AT468" s="9">
        <f>SUM(H468:AL468)</f>
        <v/>
      </c>
      <c r="AV468" s="9">
        <f>SUM(J468,K468,Q468,R468,X468,Y468,AD468,AE468,AF468)</f>
        <v/>
      </c>
    </row>
    <row r="469">
      <c r="A469" t="n">
        <v>463</v>
      </c>
      <c r="B469" t="inlineStr">
        <is>
          <t>Большанин Сергей Андреевич</t>
        </is>
      </c>
      <c r="C469" t="inlineStr">
        <is>
          <t>Группа содержания</t>
        </is>
      </c>
      <c r="D469" t="inlineStr">
        <is>
          <t>Ведущий инженер</t>
        </is>
      </c>
      <c r="E469" t="inlineStr">
        <is>
          <t>Контракт № 633 - ПАО Ростелеком Красноярск</t>
        </is>
      </c>
      <c r="F469" t="inlineStr">
        <is>
          <t>День</t>
        </is>
      </c>
      <c r="AM469" s="9">
        <f>COUNT(H469:AL469)</f>
        <v/>
      </c>
      <c r="AT469" s="9">
        <f>SUM(H469:AL469)</f>
        <v/>
      </c>
      <c r="AV469" s="9">
        <f>SUM(J469,K469,Q469,R469,X469,Y469,AD469,AE469,AF469)</f>
        <v/>
      </c>
    </row>
    <row r="470">
      <c r="A470" t="n">
        <v>464</v>
      </c>
      <c r="B470" t="inlineStr">
        <is>
          <t>Большанин Сергей Андреевич</t>
        </is>
      </c>
      <c r="C470" t="inlineStr">
        <is>
          <t>Группа содержания</t>
        </is>
      </c>
      <c r="D470" t="inlineStr">
        <is>
          <t>Ведущий инженер</t>
        </is>
      </c>
      <c r="E470" t="inlineStr">
        <is>
          <t>Контракт № 632 - ГКУ НСО ТУАД</t>
        </is>
      </c>
      <c r="F470" t="inlineStr">
        <is>
          <t>День</t>
        </is>
      </c>
      <c r="AM470" s="9">
        <f>COUNT(H470:AL470)</f>
        <v/>
      </c>
      <c r="AT470" s="9">
        <f>SUM(H470:AL470)</f>
        <v/>
      </c>
      <c r="AV470" s="9">
        <f>SUM(J470,K470,Q470,R470,X470,Y470,AD470,AE470,AF470)</f>
        <v/>
      </c>
    </row>
    <row r="471">
      <c r="A471" t="n">
        <v>465</v>
      </c>
      <c r="B471" t="inlineStr">
        <is>
          <t>Большанин Сергей Андреевич</t>
        </is>
      </c>
      <c r="C471" t="inlineStr">
        <is>
          <t>Группа содержания</t>
        </is>
      </c>
      <c r="D471" t="inlineStr">
        <is>
          <t>Ведущий инженер</t>
        </is>
      </c>
      <c r="E471" t="inlineStr">
        <is>
          <t>Контракт № 631 - ГКУ НСО ТУАД</t>
        </is>
      </c>
      <c r="F471" t="inlineStr">
        <is>
          <t>День</t>
        </is>
      </c>
      <c r="AM471" s="9">
        <f>COUNT(H471:AL471)</f>
        <v/>
      </c>
      <c r="AT471" s="9">
        <f>SUM(H471:AL471)</f>
        <v/>
      </c>
      <c r="AV471" s="9">
        <f>SUM(J471,K471,Q471,R471,X471,Y471,AD471,AE471,AF471)</f>
        <v/>
      </c>
    </row>
    <row r="472">
      <c r="A472" t="n">
        <v>466</v>
      </c>
      <c r="B472" t="inlineStr">
        <is>
          <t>Большанин Сергей Андреевич</t>
        </is>
      </c>
      <c r="C472" t="inlineStr">
        <is>
          <t>Группа содержания</t>
        </is>
      </c>
      <c r="D472" t="inlineStr">
        <is>
          <t>Ведущий инженер</t>
        </is>
      </c>
      <c r="E472" t="inlineStr">
        <is>
          <t>Контракт № 630 - ГКУ НСО ТУАД</t>
        </is>
      </c>
      <c r="F472" t="inlineStr">
        <is>
          <t>День</t>
        </is>
      </c>
      <c r="AM472" s="9">
        <f>COUNT(H472:AL472)</f>
        <v/>
      </c>
      <c r="AT472" s="9">
        <f>SUM(H472:AL472)</f>
        <v/>
      </c>
      <c r="AV472" s="9">
        <f>SUM(J472,K472,Q472,R472,X472,Y472,AD472,AE472,AF472)</f>
        <v/>
      </c>
    </row>
    <row r="473">
      <c r="A473" t="n">
        <v>467</v>
      </c>
      <c r="B473" t="inlineStr">
        <is>
          <t>Большанин Сергей Андреевич</t>
        </is>
      </c>
      <c r="C473" t="inlineStr">
        <is>
          <t>Группа содержания</t>
        </is>
      </c>
      <c r="D473" t="inlineStr">
        <is>
          <t>Ведущий инженер</t>
        </is>
      </c>
      <c r="E473" t="inlineStr">
        <is>
          <t>Контракт № 620 - МариинскАвтодор</t>
        </is>
      </c>
      <c r="F473" t="inlineStr">
        <is>
          <t>День</t>
        </is>
      </c>
      <c r="AM473" s="9">
        <f>COUNT(H473:AL473)</f>
        <v/>
      </c>
      <c r="AT473" s="9">
        <f>SUM(H473:AL473)</f>
        <v/>
      </c>
      <c r="AV473" s="9">
        <f>SUM(J473,K473,Q473,R473,X473,Y473,AD473,AE473,AF473)</f>
        <v/>
      </c>
    </row>
    <row r="474">
      <c r="A474" t="n">
        <v>468</v>
      </c>
      <c r="B474" t="inlineStr">
        <is>
          <t>Большанин Сергей Андреевич</t>
        </is>
      </c>
      <c r="C474" t="inlineStr">
        <is>
          <t>Группа содержания</t>
        </is>
      </c>
      <c r="D474" t="inlineStr">
        <is>
          <t>Ведущий инженер</t>
        </is>
      </c>
      <c r="E474" t="inlineStr">
        <is>
          <t>Контракт № 621 - Томскавтодор</t>
        </is>
      </c>
      <c r="F474" t="inlineStr">
        <is>
          <t>День</t>
        </is>
      </c>
      <c r="AM474" s="9">
        <f>COUNT(H474:AL474)</f>
        <v/>
      </c>
      <c r="AT474" s="9">
        <f>SUM(H474:AL474)</f>
        <v/>
      </c>
      <c r="AV474" s="9">
        <f>SUM(J474,K474,Q474,R474,X474,Y474,AD474,AE474,AF474)</f>
        <v/>
      </c>
    </row>
    <row r="475">
      <c r="A475" t="n">
        <v>469</v>
      </c>
      <c r="B475" t="inlineStr">
        <is>
          <t>Большанин Сергей Андреевич</t>
        </is>
      </c>
      <c r="C475" t="inlineStr">
        <is>
          <t>Группа содержания</t>
        </is>
      </c>
      <c r="D475" t="inlineStr">
        <is>
          <t>Ведущий инженер</t>
        </is>
      </c>
      <c r="E475" t="inlineStr">
        <is>
          <t>Контракт № 599 - Восток-М</t>
        </is>
      </c>
      <c r="F475" t="inlineStr">
        <is>
          <t>День</t>
        </is>
      </c>
      <c r="AM475" s="9">
        <f>COUNT(H475:AL475)</f>
        <v/>
      </c>
      <c r="AT475" s="9">
        <f>SUM(H475:AL475)</f>
        <v/>
      </c>
      <c r="AV475" s="9">
        <f>SUM(J475,K475,Q475,R475,X475,Y475,AD475,AE475,AF475)</f>
        <v/>
      </c>
    </row>
    <row r="476">
      <c r="A476" t="n">
        <v>470</v>
      </c>
      <c r="B476" t="inlineStr">
        <is>
          <t>Большанин Сергей Андреевич</t>
        </is>
      </c>
      <c r="C476" t="inlineStr">
        <is>
          <t>Группа содержания</t>
        </is>
      </c>
      <c r="D476" t="inlineStr">
        <is>
          <t>Ведущий инженер</t>
        </is>
      </c>
      <c r="E476" t="inlineStr">
        <is>
          <t>Контракт № 591 - ООО Восток-М</t>
        </is>
      </c>
      <c r="F476" t="inlineStr">
        <is>
          <t>День</t>
        </is>
      </c>
      <c r="AM476" s="9">
        <f>COUNT(H476:AL476)</f>
        <v/>
      </c>
      <c r="AT476" s="9">
        <f>SUM(H476:AL476)</f>
        <v/>
      </c>
      <c r="AV476" s="9">
        <f>SUM(J476,K476,Q476,R476,X476,Y476,AD476,AE476,AF476)</f>
        <v/>
      </c>
    </row>
    <row r="477">
      <c r="A477" t="n">
        <v>471</v>
      </c>
      <c r="B477" t="inlineStr">
        <is>
          <t>Большанин Сергей Андреевич</t>
        </is>
      </c>
      <c r="C477" t="inlineStr">
        <is>
          <t>Группа содержания</t>
        </is>
      </c>
      <c r="D477" t="inlineStr">
        <is>
          <t>Ведущий инженер</t>
        </is>
      </c>
      <c r="E477" t="inlineStr">
        <is>
          <t>Контракт № 579 - ООО Восток-М</t>
        </is>
      </c>
      <c r="F477" t="inlineStr">
        <is>
          <t>День</t>
        </is>
      </c>
      <c r="AM477" s="9">
        <f>COUNT(H477:AL477)</f>
        <v/>
      </c>
      <c r="AT477" s="9">
        <f>SUM(H477:AL477)</f>
        <v/>
      </c>
      <c r="AV477" s="9">
        <f>SUM(J477,K477,Q477,R477,X477,Y477,AD477,AE477,AF477)</f>
        <v/>
      </c>
    </row>
    <row r="478">
      <c r="A478" t="n">
        <v>472</v>
      </c>
      <c r="B478" t="inlineStr">
        <is>
          <t>Большанин Сергей Андреевич</t>
        </is>
      </c>
      <c r="C478" t="inlineStr">
        <is>
          <t>Группа содержания</t>
        </is>
      </c>
      <c r="D478" t="inlineStr">
        <is>
          <t>Ведущий инженер</t>
        </is>
      </c>
      <c r="E478" t="inlineStr">
        <is>
          <t>Контракт № 585 - ФКУ Сибуправтодор</t>
        </is>
      </c>
      <c r="F478" t="inlineStr">
        <is>
          <t>День</t>
        </is>
      </c>
      <c r="AM478" s="9">
        <f>COUNT(H478:AL478)</f>
        <v/>
      </c>
      <c r="AT478" s="9">
        <f>SUM(H478:AL478)</f>
        <v/>
      </c>
      <c r="AV478" s="9">
        <f>SUM(J478,K478,Q478,R478,X478,Y478,AD478,AE478,AF478)</f>
        <v/>
      </c>
    </row>
    <row r="479">
      <c r="A479" t="n">
        <v>473</v>
      </c>
      <c r="B479" t="inlineStr">
        <is>
          <t>Большанин Сергей Андреевич</t>
        </is>
      </c>
      <c r="C479" t="inlineStr">
        <is>
          <t>Группа содержания</t>
        </is>
      </c>
      <c r="D479" t="inlineStr">
        <is>
          <t>Ведущий инженер</t>
        </is>
      </c>
      <c r="E479" t="inlineStr">
        <is>
          <t>Контракт № 580 - ОГКУ «Томскавтодор»</t>
        </is>
      </c>
      <c r="F479" t="inlineStr">
        <is>
          <t>День</t>
        </is>
      </c>
      <c r="AM479" s="9">
        <f>COUNT(H479:AL479)</f>
        <v/>
      </c>
      <c r="AT479" s="9">
        <f>SUM(H479:AL479)</f>
        <v/>
      </c>
      <c r="AV479" s="9">
        <f>SUM(J479,K479,Q479,R479,X479,Y479,AD479,AE479,AF479)</f>
        <v/>
      </c>
    </row>
    <row r="480">
      <c r="A480" t="n">
        <v>474</v>
      </c>
      <c r="B480" t="inlineStr">
        <is>
          <t>Большанин Сергей Андреевич</t>
        </is>
      </c>
      <c r="C480" t="inlineStr">
        <is>
          <t>Группа содержания</t>
        </is>
      </c>
      <c r="D480" t="inlineStr">
        <is>
          <t>Ведущий инженер</t>
        </is>
      </c>
      <c r="E480" t="inlineStr">
        <is>
          <t>Контракт № 513 - ГКУ НСО ТУАД</t>
        </is>
      </c>
      <c r="F480" t="inlineStr">
        <is>
          <t>День</t>
        </is>
      </c>
      <c r="AM480" s="9">
        <f>COUNT(H480:AL480)</f>
        <v/>
      </c>
      <c r="AT480" s="9">
        <f>SUM(H480:AL480)</f>
        <v/>
      </c>
      <c r="AV480" s="9">
        <f>SUM(J480,K480,Q480,R480,X480,Y480,AD480,AE480,AF480)</f>
        <v/>
      </c>
    </row>
    <row r="481">
      <c r="A481" t="n">
        <v>475</v>
      </c>
      <c r="B481" t="inlineStr">
        <is>
          <t>Большанин Сергей Андреевич</t>
        </is>
      </c>
      <c r="C481" t="inlineStr">
        <is>
          <t>Группа содержания</t>
        </is>
      </c>
      <c r="D481" t="inlineStr">
        <is>
          <t>Ведущий инженер</t>
        </is>
      </c>
      <c r="E481" t="inlineStr">
        <is>
          <t>Контракт № 511 - ГКУ НСО ТУАД</t>
        </is>
      </c>
      <c r="F481" t="inlineStr">
        <is>
          <t>День</t>
        </is>
      </c>
      <c r="AM481" s="9">
        <f>COUNT(H481:AL481)</f>
        <v/>
      </c>
      <c r="AT481" s="9">
        <f>SUM(H481:AL481)</f>
        <v/>
      </c>
      <c r="AV481" s="9">
        <f>SUM(J481,K481,Q481,R481,X481,Y481,AD481,AE481,AF481)</f>
        <v/>
      </c>
    </row>
    <row r="482" ht="15.5" customHeight="1" s="1">
      <c r="A482" t="n">
        <v>476</v>
      </c>
      <c r="B482" t="inlineStr">
        <is>
          <t>Большанин Сергей Андреевич</t>
        </is>
      </c>
      <c r="C482" t="inlineStr">
        <is>
          <t>Группа содержания</t>
        </is>
      </c>
      <c r="D482" t="inlineStr">
        <is>
          <t>Ведущий инженер</t>
        </is>
      </c>
      <c r="E482" t="inlineStr">
        <is>
          <t>Контракт № 633 - ПАО Ростелеком Красноярск</t>
        </is>
      </c>
      <c r="F482" t="inlineStr">
        <is>
          <t>День</t>
        </is>
      </c>
      <c r="G482" t="inlineStr">
        <is>
          <t>К-ка</t>
        </is>
      </c>
      <c r="H482" s="11" t="n">
        <v>8</v>
      </c>
      <c r="I482" s="11" t="n">
        <v>8</v>
      </c>
      <c r="AM482" s="9">
        <f>SUM(H482:AL482)/8</f>
        <v/>
      </c>
      <c r="AS482" s="9">
        <f>COUNTIF(H482:AL482,"В")+SUM(H482:AL482)/8</f>
        <v/>
      </c>
      <c r="AT482" s="9">
        <f>SUM(H482:AL482)</f>
        <v/>
      </c>
    </row>
    <row r="483" ht="15.5" customHeight="1" s="1">
      <c r="A483" t="n">
        <v>477</v>
      </c>
      <c r="B483" t="inlineStr">
        <is>
          <t>Большанин Сергей Андреевич</t>
        </is>
      </c>
      <c r="C483" t="inlineStr">
        <is>
          <t>Группа содержания</t>
        </is>
      </c>
      <c r="D483" t="inlineStr">
        <is>
          <t>Ведущий инженер</t>
        </is>
      </c>
      <c r="E483" t="inlineStr">
        <is>
          <t>Контракт № 625 - Нижний Новгород</t>
        </is>
      </c>
      <c r="F483" t="inlineStr">
        <is>
          <t>День</t>
        </is>
      </c>
      <c r="L483" s="11" t="n">
        <v>2.5</v>
      </c>
      <c r="AM483" s="9">
        <f>COUNT(H483:AL483)</f>
        <v/>
      </c>
      <c r="AT483" s="9">
        <f>SUM(H483:AL483)</f>
        <v/>
      </c>
      <c r="AV483" s="9">
        <f>SUM(J483,K483,Q483,R483,X483,Y483,AD483,AE483,AF483)</f>
        <v/>
      </c>
    </row>
    <row r="484" ht="15.5" customHeight="1" s="1">
      <c r="A484" t="n">
        <v>478</v>
      </c>
      <c r="B484" t="inlineStr">
        <is>
          <t>Большанин Сергей Андреевич</t>
        </is>
      </c>
      <c r="C484" t="inlineStr">
        <is>
          <t>Группа содержания</t>
        </is>
      </c>
      <c r="D484" t="inlineStr">
        <is>
          <t>Ведущий инженер</t>
        </is>
      </c>
      <c r="E484" t="inlineStr">
        <is>
          <t>Контракт № 625 - Нижний Новгород</t>
        </is>
      </c>
      <c r="F484" t="inlineStr">
        <is>
          <t>Ночь</t>
        </is>
      </c>
      <c r="L484" s="11" t="n">
        <v>2</v>
      </c>
      <c r="M484" s="11" t="n">
        <v>3</v>
      </c>
      <c r="AN484" s="9">
        <f>COUNT(H484:AL484)</f>
        <v/>
      </c>
      <c r="AU484" s="9">
        <f>SUM(H484:AL484)</f>
        <v/>
      </c>
      <c r="AW484" s="9">
        <f>SUM(J484,K484,Q484,R484,X484,Y484,AD484,AE484,AF484)</f>
        <v/>
      </c>
    </row>
    <row r="485" ht="15.5" customHeight="1" s="1">
      <c r="A485" t="n">
        <v>479</v>
      </c>
      <c r="B485" t="inlineStr">
        <is>
          <t>Большанин Сергей Андреевич</t>
        </is>
      </c>
      <c r="C485" t="inlineStr">
        <is>
          <t>Группа содержания</t>
        </is>
      </c>
      <c r="D485" t="inlineStr">
        <is>
          <t>Ведущий инженер</t>
        </is>
      </c>
      <c r="E485" t="inlineStr">
        <is>
          <t>Контракт № 625 - Нижний Новгород</t>
        </is>
      </c>
      <c r="F485" t="inlineStr">
        <is>
          <t>День</t>
        </is>
      </c>
      <c r="G485" t="inlineStr">
        <is>
          <t>К-ка</t>
        </is>
      </c>
      <c r="L485" s="11" t="n">
        <v>8</v>
      </c>
      <c r="M485" s="11" t="n">
        <v>8</v>
      </c>
      <c r="N485" s="11" t="n">
        <v>8</v>
      </c>
      <c r="O485" s="11" t="n">
        <v>8</v>
      </c>
      <c r="P485" s="11" t="n">
        <v>8</v>
      </c>
      <c r="Q485" s="11" t="inlineStr">
        <is>
          <t>В</t>
        </is>
      </c>
      <c r="R485" s="11" t="inlineStr">
        <is>
          <t>В</t>
        </is>
      </c>
      <c r="S485" s="11" t="n">
        <v>8</v>
      </c>
      <c r="T485" s="11" t="n">
        <v>8</v>
      </c>
      <c r="U485" s="11" t="n">
        <v>8</v>
      </c>
      <c r="V485" s="11" t="n">
        <v>8</v>
      </c>
      <c r="W485" s="11" t="n">
        <v>8</v>
      </c>
      <c r="X485" s="11" t="inlineStr">
        <is>
          <t>В</t>
        </is>
      </c>
      <c r="Y485" s="11" t="inlineStr">
        <is>
          <t>В</t>
        </is>
      </c>
      <c r="Z485" s="11" t="n">
        <v>8</v>
      </c>
      <c r="AA485" s="11" t="n">
        <v>8</v>
      </c>
      <c r="AB485" s="11" t="n">
        <v>8</v>
      </c>
      <c r="AC485" s="11" t="n">
        <v>7</v>
      </c>
      <c r="AD485" s="11" t="inlineStr">
        <is>
          <t>В</t>
        </is>
      </c>
      <c r="AE485" s="11" t="inlineStr">
        <is>
          <t>В</t>
        </is>
      </c>
      <c r="AF485" s="11" t="inlineStr">
        <is>
          <t>В</t>
        </is>
      </c>
      <c r="AG485" s="11" t="n">
        <v>8</v>
      </c>
      <c r="AH485" s="11" t="n">
        <v>8</v>
      </c>
      <c r="AI485" s="11" t="n">
        <v>8</v>
      </c>
      <c r="AJ485" s="11" t="n">
        <v>8</v>
      </c>
      <c r="AM485" s="9">
        <f>SUM(H485:AL485)/8</f>
        <v/>
      </c>
      <c r="AS485" s="9">
        <f>COUNTIF(H485:AL485,"В")+SUM(H485:AL485)/8</f>
        <v/>
      </c>
      <c r="AT485" s="9">
        <f>SUM(H485:AL485)</f>
        <v/>
      </c>
    </row>
    <row r="486">
      <c r="A486" s="9" t="n">
        <v>480</v>
      </c>
      <c r="B486" s="9" t="inlineStr">
        <is>
          <t>Большанин Сергей Андреевич</t>
        </is>
      </c>
      <c r="C486" s="9" t="inlineStr">
        <is>
          <t>Группа содержания</t>
        </is>
      </c>
      <c r="D486" s="9" t="inlineStr">
        <is>
          <t>Ведущий инженер</t>
        </is>
      </c>
      <c r="E486" s="9" t="inlineStr">
        <is>
          <t>ИТОГО:</t>
        </is>
      </c>
      <c r="F486" s="9" t="n"/>
      <c r="G486" s="9" t="n"/>
      <c r="H486" s="9" t="n">
        <v>8</v>
      </c>
      <c r="I486" s="9" t="n">
        <v>8</v>
      </c>
      <c r="J486" s="9" t="n">
        <v>0</v>
      </c>
      <c r="K486" s="9" t="n">
        <v>0</v>
      </c>
      <c r="L486" s="9" t="n">
        <v>12.5</v>
      </c>
      <c r="M486" s="9" t="n">
        <v>11</v>
      </c>
      <c r="N486" s="9" t="n">
        <v>8</v>
      </c>
      <c r="O486" s="9" t="n">
        <v>8</v>
      </c>
      <c r="P486" s="9" t="n">
        <v>8</v>
      </c>
      <c r="Q486" s="9" t="n">
        <v>0</v>
      </c>
      <c r="R486" s="9" t="n">
        <v>0</v>
      </c>
      <c r="S486" s="9" t="n">
        <v>8</v>
      </c>
      <c r="T486" s="9" t="n">
        <v>8</v>
      </c>
      <c r="U486" s="9" t="n">
        <v>8</v>
      </c>
      <c r="V486" s="9" t="n">
        <v>8</v>
      </c>
      <c r="W486" s="9" t="n">
        <v>8</v>
      </c>
      <c r="X486" s="9" t="n">
        <v>0</v>
      </c>
      <c r="Y486" s="9" t="n">
        <v>0</v>
      </c>
      <c r="Z486" s="9" t="n">
        <v>8</v>
      </c>
      <c r="AA486" s="9" t="n">
        <v>8</v>
      </c>
      <c r="AB486" s="9" t="n">
        <v>8</v>
      </c>
      <c r="AC486" s="9" t="n">
        <v>7</v>
      </c>
      <c r="AD486" s="9" t="n">
        <v>0</v>
      </c>
      <c r="AE486" s="9" t="n">
        <v>0</v>
      </c>
      <c r="AF486" s="9" t="n">
        <v>0</v>
      </c>
      <c r="AG486" s="9" t="n">
        <v>8</v>
      </c>
      <c r="AH486" s="9" t="n">
        <v>8</v>
      </c>
      <c r="AI486" s="9" t="n">
        <v>8</v>
      </c>
      <c r="AJ486" s="9" t="n">
        <v>8</v>
      </c>
      <c r="AK486" s="9" t="n"/>
      <c r="AL486" s="9" t="n"/>
      <c r="AM486" s="9">
        <f>COUNT(IF(SUM(J468,J473,J476,J480,J471,J472,J469,J477,J481,J478,J479,J475,J470,J474)&gt;0,1,"FALSE"),IF(SUM(K480,K475,K474,K473,K476,K481,K470,K468,K477,K472,K469,K471,K478,K479)&gt;0,1,"FALSE"),IF(SUM(H482)&gt;0,1,"FALSE"),IF(SUM(I482)&gt;0,1,"FALSE"),IF(SUM(L483,L485)&gt;0,1,"FALSE"),IF(SUM(M485)&gt;0,1,"FALSE"),IF(SUM(N485)&gt;0,1,"FALSE"),IF(SUM(O485)&gt;0,1,"FALSE"),IF(SUM(P485)&gt;0,1,"FALSE"),IF(SUM(Q485)&gt;0,1,"FALSE"),IF(SUM(R485)&gt;0,1,"FALSE"),IF(SUM(S485)&gt;0,1,"FALSE"),IF(SUM(T485)&gt;0,1,"FALSE"),IF(SUM(U485)&gt;0,1,"FALSE"),IF(SUM(V485)&gt;0,1,"FALSE"),IF(SUM(W485)&gt;0,1,"FALSE"),IF(SUM(X485)&gt;0,1,"FALSE"),IF(SUM(Y485)&gt;0,1,"FALSE"),IF(SUM(Z485)&gt;0,1,"FALSE"),IF(SUM(AA485)&gt;0,1,"FALSE"),IF(SUM(AB485)&gt;0,1,"FALSE"),IF(SUM(AC485)&gt;0,1,"FALSE"),IF(SUM(AD485)&gt;0,1,"FALSE"),IF(SUM(AE485)&gt;0,1,"FALSE"),IF(SUM(AF485)&gt;0,1,"FALSE"),IF(SUM(AG485)&gt;0,1,"FALSE"),IF(SUM(AH485)&gt;0,1,"FALSE"),IF(SUM(AI485)&gt;0,1,"FALSE"),IF(SUM(AJ485)&gt;0,1,"FALSE"))</f>
        <v/>
      </c>
      <c r="AN486" s="9">
        <f>COUNT(IF(SUM(L484)&gt;0,1,"FALSE"),IF(SUM(M484)&gt;0,1,"FALSE"))</f>
        <v/>
      </c>
      <c r="AO486" s="9">
        <f>MAX(AO468:AO485)</f>
        <v/>
      </c>
      <c r="AP486" s="9">
        <f>MAX(AP468:AP485)</f>
        <v/>
      </c>
      <c r="AQ486" s="9">
        <f>MAX(AQ468:AQ485)</f>
        <v/>
      </c>
      <c r="AR486" s="9">
        <f>MAX(AR468:AR485)</f>
        <v/>
      </c>
      <c r="AS486" s="9">
        <f>SUM(AS468:AS485)</f>
        <v/>
      </c>
      <c r="AT486" s="9">
        <f>SUM(AT468:AT485)</f>
        <v/>
      </c>
      <c r="AU486" s="9">
        <f>SUM(AU468:AU485)</f>
        <v/>
      </c>
      <c r="AV486" s="9">
        <f>SUM(AV468:AV485)</f>
        <v/>
      </c>
      <c r="AW486" s="9">
        <f>SUM(AW468:AW485)</f>
        <v/>
      </c>
    </row>
    <row r="487" ht="15.5" customHeight="1" s="1">
      <c r="A487" t="n">
        <v>481</v>
      </c>
      <c r="B487" t="inlineStr">
        <is>
          <t>Старовойтов Артём Викторович</t>
        </is>
      </c>
      <c r="C487" t="inlineStr">
        <is>
          <t>Группа содержания</t>
        </is>
      </c>
      <c r="D487" t="inlineStr">
        <is>
          <t>Ведущий инженер</t>
        </is>
      </c>
      <c r="E487" t="inlineStr">
        <is>
          <t>Общехозяйственный</t>
        </is>
      </c>
      <c r="F487" t="inlineStr">
        <is>
          <t>День</t>
        </is>
      </c>
      <c r="L487" t="n">
        <v>8</v>
      </c>
      <c r="M487" s="11" t="inlineStr">
        <is>
          <t>От</t>
        </is>
      </c>
      <c r="N487" s="11" t="inlineStr">
        <is>
          <t>От</t>
        </is>
      </c>
      <c r="O487" s="11" t="inlineStr">
        <is>
          <t>От</t>
        </is>
      </c>
      <c r="P487" s="11" t="inlineStr">
        <is>
          <t>От</t>
        </is>
      </c>
      <c r="Q487" t="inlineStr">
        <is>
          <t>В</t>
        </is>
      </c>
      <c r="R487" t="inlineStr">
        <is>
          <t>В</t>
        </is>
      </c>
      <c r="S487" t="n">
        <v>8</v>
      </c>
      <c r="T487" t="n">
        <v>8</v>
      </c>
      <c r="V487" t="n">
        <v>8</v>
      </c>
      <c r="W487" t="n">
        <v>8</v>
      </c>
      <c r="X487" t="inlineStr">
        <is>
          <t>В</t>
        </is>
      </c>
      <c r="Y487" t="inlineStr">
        <is>
          <t>В</t>
        </is>
      </c>
      <c r="Z487" t="n">
        <v>8</v>
      </c>
      <c r="AA487" t="n">
        <v>8</v>
      </c>
      <c r="AB487" t="n">
        <v>8</v>
      </c>
      <c r="AC487" t="n">
        <v>7</v>
      </c>
      <c r="AD487" t="inlineStr">
        <is>
          <t>В</t>
        </is>
      </c>
      <c r="AE487" t="inlineStr">
        <is>
          <t>В</t>
        </is>
      </c>
      <c r="AF487" t="inlineStr">
        <is>
          <t>В</t>
        </is>
      </c>
      <c r="AG487" t="n">
        <v>3.11667</v>
      </c>
      <c r="AH487" t="n">
        <v>2.31667</v>
      </c>
      <c r="AI487" t="n">
        <v>1.28333</v>
      </c>
      <c r="AJ487" t="n">
        <v>8</v>
      </c>
      <c r="AM487" s="9">
        <f>COUNT(H487:AL487)</f>
        <v/>
      </c>
      <c r="AO487" s="9">
        <f>COUNTIF(H487:AL487,"О")</f>
        <v/>
      </c>
      <c r="AP487" s="9">
        <f>COUNTIF(H487:AL487,"От")</f>
        <v/>
      </c>
      <c r="AQ487" s="9">
        <f>COUNTIF(H487:AL487,"Б")</f>
        <v/>
      </c>
      <c r="AR487" s="9">
        <f>COUNTIF(H487:AL487,"Н")</f>
        <v/>
      </c>
      <c r="AT487" s="9">
        <f>SUM(H487:AL487)</f>
        <v/>
      </c>
      <c r="AV487" s="9">
        <f>SUM(J487,K487,Q487,R487,X487,Y487,AD487,AE487,AF487)</f>
        <v/>
      </c>
    </row>
    <row r="488">
      <c r="A488" t="n">
        <v>482</v>
      </c>
      <c r="B488" t="inlineStr">
        <is>
          <t>Старовойтов Артём Викторович</t>
        </is>
      </c>
      <c r="C488" t="inlineStr">
        <is>
          <t>Группа содержания</t>
        </is>
      </c>
      <c r="D488" t="inlineStr">
        <is>
          <t>Ведущий инженер</t>
        </is>
      </c>
      <c r="E488" t="inlineStr">
        <is>
          <t>Контракт № 633 - ПАО Ростелеком Красноярск</t>
        </is>
      </c>
      <c r="F488" t="inlineStr">
        <is>
          <t>День</t>
        </is>
      </c>
      <c r="AM488" s="9">
        <f>COUNT(H488:AL488)</f>
        <v/>
      </c>
      <c r="AT488" s="9">
        <f>SUM(H488:AL488)</f>
        <v/>
      </c>
      <c r="AV488" s="9">
        <f>SUM(J488,K488,Q488,R488,X488,Y488,AD488,AE488,AF488)</f>
        <v/>
      </c>
    </row>
    <row r="489" ht="15.5" customHeight="1" s="1">
      <c r="A489" t="n">
        <v>483</v>
      </c>
      <c r="B489" t="inlineStr">
        <is>
          <t>Старовойтов Артём Викторович</t>
        </is>
      </c>
      <c r="C489" t="inlineStr">
        <is>
          <t>Группа содержания</t>
        </is>
      </c>
      <c r="D489" t="inlineStr">
        <is>
          <t>Ведущий инженер</t>
        </is>
      </c>
      <c r="E489" t="inlineStr">
        <is>
          <t>Контракт № 632 - ГКУ НСО ТУАД</t>
        </is>
      </c>
      <c r="F489" t="inlineStr">
        <is>
          <t>День</t>
        </is>
      </c>
      <c r="AG489" s="11" t="n">
        <v>4.88333</v>
      </c>
      <c r="AH489" s="11" t="n">
        <v>5.68333</v>
      </c>
      <c r="AI489" s="11" t="n">
        <v>6.71667</v>
      </c>
      <c r="AM489" s="9">
        <f>COUNT(H489:AL489)</f>
        <v/>
      </c>
      <c r="AT489" s="9">
        <f>SUM(H489:AL489)</f>
        <v/>
      </c>
      <c r="AV489" s="9">
        <f>SUM(J489,K489,Q489,R489,X489,Y489,AD489,AE489,AF489)</f>
        <v/>
      </c>
    </row>
    <row r="490">
      <c r="A490" t="n">
        <v>484</v>
      </c>
      <c r="B490" t="inlineStr">
        <is>
          <t>Старовойтов Артём Викторович</t>
        </is>
      </c>
      <c r="C490" t="inlineStr">
        <is>
          <t>Группа содержания</t>
        </is>
      </c>
      <c r="D490" t="inlineStr">
        <is>
          <t>Ведущий инженер</t>
        </is>
      </c>
      <c r="E490" t="inlineStr">
        <is>
          <t>Контракт № 631 - ГКУ НСО ТУАД</t>
        </is>
      </c>
      <c r="F490" t="inlineStr">
        <is>
          <t>День</t>
        </is>
      </c>
      <c r="AM490" s="9">
        <f>COUNT(H490:AL490)</f>
        <v/>
      </c>
      <c r="AT490" s="9">
        <f>SUM(H490:AL490)</f>
        <v/>
      </c>
      <c r="AV490" s="9">
        <f>SUM(J490,K490,Q490,R490,X490,Y490,AD490,AE490,AF490)</f>
        <v/>
      </c>
    </row>
    <row r="491">
      <c r="A491" t="n">
        <v>485</v>
      </c>
      <c r="B491" t="inlineStr">
        <is>
          <t>Старовойтов Артём Викторович</t>
        </is>
      </c>
      <c r="C491" t="inlineStr">
        <is>
          <t>Группа содержания</t>
        </is>
      </c>
      <c r="D491" t="inlineStr">
        <is>
          <t>Ведущий инженер</t>
        </is>
      </c>
      <c r="E491" t="inlineStr">
        <is>
          <t>Контракт № 630 - ГКУ НСО ТУАД</t>
        </is>
      </c>
      <c r="F491" t="inlineStr">
        <is>
          <t>День</t>
        </is>
      </c>
      <c r="AM491" s="9">
        <f>COUNT(H491:AL491)</f>
        <v/>
      </c>
      <c r="AT491" s="9">
        <f>SUM(H491:AL491)</f>
        <v/>
      </c>
      <c r="AV491" s="9">
        <f>SUM(J491,K491,Q491,R491,X491,Y491,AD491,AE491,AF491)</f>
        <v/>
      </c>
    </row>
    <row r="492">
      <c r="A492" t="n">
        <v>486</v>
      </c>
      <c r="B492" t="inlineStr">
        <is>
          <t>Старовойтов Артём Викторович</t>
        </is>
      </c>
      <c r="C492" t="inlineStr">
        <is>
          <t>Группа содержания</t>
        </is>
      </c>
      <c r="D492" t="inlineStr">
        <is>
          <t>Ведущий инженер</t>
        </is>
      </c>
      <c r="E492" t="inlineStr">
        <is>
          <t>Контракт № 620 - МариинскАвтодор</t>
        </is>
      </c>
      <c r="F492" t="inlineStr">
        <is>
          <t>День</t>
        </is>
      </c>
      <c r="AM492" s="9">
        <f>COUNT(H492:AL492)</f>
        <v/>
      </c>
      <c r="AT492" s="9">
        <f>SUM(H492:AL492)</f>
        <v/>
      </c>
      <c r="AV492" s="9">
        <f>SUM(J492,K492,Q492,R492,X492,Y492,AD492,AE492,AF492)</f>
        <v/>
      </c>
    </row>
    <row r="493" ht="15.5" customHeight="1" s="1">
      <c r="A493" t="n">
        <v>487</v>
      </c>
      <c r="B493" t="inlineStr">
        <is>
          <t>Старовойтов Артём Викторович</t>
        </is>
      </c>
      <c r="C493" t="inlineStr">
        <is>
          <t>Группа содержания</t>
        </is>
      </c>
      <c r="D493" t="inlineStr">
        <is>
          <t>Ведущий инженер</t>
        </is>
      </c>
      <c r="E493" t="inlineStr">
        <is>
          <t>Контракт № 621 - Томскавтодор</t>
        </is>
      </c>
      <c r="F493" t="inlineStr">
        <is>
          <t>День</t>
        </is>
      </c>
      <c r="U493" s="11" t="n">
        <v>8</v>
      </c>
      <c r="AM493" s="9">
        <f>COUNT(H493:AL493)</f>
        <v/>
      </c>
      <c r="AT493" s="9">
        <f>SUM(H493:AL493)</f>
        <v/>
      </c>
      <c r="AV493" s="9">
        <f>SUM(J493,K493,Q493,R493,X493,Y493,AD493,AE493,AF493)</f>
        <v/>
      </c>
    </row>
    <row r="494">
      <c r="A494" t="n">
        <v>488</v>
      </c>
      <c r="B494" t="inlineStr">
        <is>
          <t>Старовойтов Артём Викторович</t>
        </is>
      </c>
      <c r="C494" t="inlineStr">
        <is>
          <t>Группа содержания</t>
        </is>
      </c>
      <c r="D494" t="inlineStr">
        <is>
          <t>Ведущий инженер</t>
        </is>
      </c>
      <c r="E494" t="inlineStr">
        <is>
          <t>Контракт № 599 - Восток-М</t>
        </is>
      </c>
      <c r="F494" t="inlineStr">
        <is>
          <t>День</t>
        </is>
      </c>
      <c r="AM494" s="9">
        <f>COUNT(H494:AL494)</f>
        <v/>
      </c>
      <c r="AT494" s="9">
        <f>SUM(H494:AL494)</f>
        <v/>
      </c>
      <c r="AV494" s="9">
        <f>SUM(J494,K494,Q494,R494,X494,Y494,AD494,AE494,AF494)</f>
        <v/>
      </c>
    </row>
    <row r="495">
      <c r="A495" t="n">
        <v>489</v>
      </c>
      <c r="B495" t="inlineStr">
        <is>
          <t>Старовойтов Артём Викторович</t>
        </is>
      </c>
      <c r="C495" t="inlineStr">
        <is>
          <t>Группа содержания</t>
        </is>
      </c>
      <c r="D495" t="inlineStr">
        <is>
          <t>Ведущий инженер</t>
        </is>
      </c>
      <c r="E495" t="inlineStr">
        <is>
          <t>Контракт № 591 - ООО Восток-М</t>
        </is>
      </c>
      <c r="F495" t="inlineStr">
        <is>
          <t>День</t>
        </is>
      </c>
      <c r="AM495" s="9">
        <f>COUNT(H495:AL495)</f>
        <v/>
      </c>
      <c r="AT495" s="9">
        <f>SUM(H495:AL495)</f>
        <v/>
      </c>
      <c r="AV495" s="9">
        <f>SUM(J495,K495,Q495,R495,X495,Y495,AD495,AE495,AF495)</f>
        <v/>
      </c>
    </row>
    <row r="496">
      <c r="A496" t="n">
        <v>490</v>
      </c>
      <c r="B496" t="inlineStr">
        <is>
          <t>Старовойтов Артём Викторович</t>
        </is>
      </c>
      <c r="C496" t="inlineStr">
        <is>
          <t>Группа содержания</t>
        </is>
      </c>
      <c r="D496" t="inlineStr">
        <is>
          <t>Ведущий инженер</t>
        </is>
      </c>
      <c r="E496" t="inlineStr">
        <is>
          <t>Контракт № 579 - ООО Восток-М</t>
        </is>
      </c>
      <c r="F496" t="inlineStr">
        <is>
          <t>День</t>
        </is>
      </c>
      <c r="AM496" s="9">
        <f>COUNT(H496:AL496)</f>
        <v/>
      </c>
      <c r="AT496" s="9">
        <f>SUM(H496:AL496)</f>
        <v/>
      </c>
      <c r="AV496" s="9">
        <f>SUM(J496,K496,Q496,R496,X496,Y496,AD496,AE496,AF496)</f>
        <v/>
      </c>
    </row>
    <row r="497">
      <c r="A497" t="n">
        <v>491</v>
      </c>
      <c r="B497" t="inlineStr">
        <is>
          <t>Старовойтов Артём Викторович</t>
        </is>
      </c>
      <c r="C497" t="inlineStr">
        <is>
          <t>Группа содержания</t>
        </is>
      </c>
      <c r="D497" t="inlineStr">
        <is>
          <t>Ведущий инженер</t>
        </is>
      </c>
      <c r="E497" t="inlineStr">
        <is>
          <t>Контракт № 585 - ФКУ Сибуправтодор</t>
        </is>
      </c>
      <c r="F497" t="inlineStr">
        <is>
          <t>День</t>
        </is>
      </c>
      <c r="AM497" s="9">
        <f>COUNT(H497:AL497)</f>
        <v/>
      </c>
      <c r="AT497" s="9">
        <f>SUM(H497:AL497)</f>
        <v/>
      </c>
      <c r="AV497" s="9">
        <f>SUM(J497,K497,Q497,R497,X497,Y497,AD497,AE497,AF497)</f>
        <v/>
      </c>
    </row>
    <row r="498">
      <c r="A498" t="n">
        <v>492</v>
      </c>
      <c r="B498" t="inlineStr">
        <is>
          <t>Старовойтов Артём Викторович</t>
        </is>
      </c>
      <c r="C498" t="inlineStr">
        <is>
          <t>Группа содержания</t>
        </is>
      </c>
      <c r="D498" t="inlineStr">
        <is>
          <t>Ведущий инженер</t>
        </is>
      </c>
      <c r="E498" t="inlineStr">
        <is>
          <t>Контракт № 580 - ОГКУ «Томскавтодор»</t>
        </is>
      </c>
      <c r="F498" t="inlineStr">
        <is>
          <t>День</t>
        </is>
      </c>
      <c r="AM498" s="9">
        <f>COUNT(H498:AL498)</f>
        <v/>
      </c>
      <c r="AT498" s="9">
        <f>SUM(H498:AL498)</f>
        <v/>
      </c>
      <c r="AV498" s="9">
        <f>SUM(J498,K498,Q498,R498,X498,Y498,AD498,AE498,AF498)</f>
        <v/>
      </c>
    </row>
    <row r="499">
      <c r="A499" t="n">
        <v>493</v>
      </c>
      <c r="B499" t="inlineStr">
        <is>
          <t>Старовойтов Артём Викторович</t>
        </is>
      </c>
      <c r="C499" t="inlineStr">
        <is>
          <t>Группа содержания</t>
        </is>
      </c>
      <c r="D499" t="inlineStr">
        <is>
          <t>Ведущий инженер</t>
        </is>
      </c>
      <c r="E499" t="inlineStr">
        <is>
          <t>Контракт № 513 - ГКУ НСО ТУАД</t>
        </is>
      </c>
      <c r="F499" t="inlineStr">
        <is>
          <t>День</t>
        </is>
      </c>
      <c r="AM499" s="9">
        <f>COUNT(H499:AL499)</f>
        <v/>
      </c>
      <c r="AT499" s="9">
        <f>SUM(H499:AL499)</f>
        <v/>
      </c>
      <c r="AV499" s="9">
        <f>SUM(J499,K499,Q499,R499,X499,Y499,AD499,AE499,AF499)</f>
        <v/>
      </c>
    </row>
    <row r="500">
      <c r="A500" t="n">
        <v>494</v>
      </c>
      <c r="B500" t="inlineStr">
        <is>
          <t>Старовойтов Артём Викторович</t>
        </is>
      </c>
      <c r="C500" t="inlineStr">
        <is>
          <t>Группа содержания</t>
        </is>
      </c>
      <c r="D500" t="inlineStr">
        <is>
          <t>Ведущий инженер</t>
        </is>
      </c>
      <c r="E500" t="inlineStr">
        <is>
          <t>Контракт № 511 - ГКУ НСО ТУАД</t>
        </is>
      </c>
      <c r="F500" t="inlineStr">
        <is>
          <t>День</t>
        </is>
      </c>
      <c r="AM500" s="9">
        <f>COUNT(H500:AL500)</f>
        <v/>
      </c>
      <c r="AT500" s="9">
        <f>SUM(H500:AL500)</f>
        <v/>
      </c>
      <c r="AV500" s="9">
        <f>SUM(J500,K500,Q500,R500,X500,Y500,AD500,AE500,AF500)</f>
        <v/>
      </c>
    </row>
    <row r="501" ht="15.5" customHeight="1" s="1">
      <c r="A501" t="n">
        <v>495</v>
      </c>
      <c r="B501" t="inlineStr">
        <is>
          <t>Старовойтов Артём Викторович</t>
        </is>
      </c>
      <c r="C501" t="inlineStr">
        <is>
          <t>Группа содержания</t>
        </is>
      </c>
      <c r="D501" t="inlineStr">
        <is>
          <t>Ведущий инженер</t>
        </is>
      </c>
      <c r="E501" t="inlineStr">
        <is>
          <t>Контракт № 581 - ИТБ/ ОБЩЕСТВО С ОГРАНИЧЕННОЙ ОТВЕТСТВЕННОСТЬЮ ИНЖЕНЕРНЫЕ ТЕХНОЛОГИИ БЕЗОПАСНОСТИ</t>
        </is>
      </c>
      <c r="F501" t="inlineStr">
        <is>
          <t>День</t>
        </is>
      </c>
      <c r="J501" s="11" t="n">
        <v>13</v>
      </c>
      <c r="K501" s="11" t="n">
        <v>2</v>
      </c>
      <c r="AM501" s="9">
        <f>COUNT(H501:AL501)</f>
        <v/>
      </c>
      <c r="AT501" s="9">
        <f>SUM(H501:AL501)</f>
        <v/>
      </c>
      <c r="AV501" s="9">
        <f>SUM(J501,K501,Q501,R501,X501,Y501,AD501,AE501,AF501)</f>
        <v/>
      </c>
    </row>
    <row r="502" ht="15.5" customHeight="1" s="1">
      <c r="A502" t="n">
        <v>496</v>
      </c>
      <c r="B502" t="inlineStr">
        <is>
          <t>Старовойтов Артём Викторович</t>
        </is>
      </c>
      <c r="C502" t="inlineStr">
        <is>
          <t>Группа содержания</t>
        </is>
      </c>
      <c r="D502" t="inlineStr">
        <is>
          <t>Ведущий инженер</t>
        </is>
      </c>
      <c r="E502" t="inlineStr">
        <is>
          <t>Контракт № 581 - ИТБ/ ОБЩЕСТВО С ОГРАНИЧЕННОЙ ОТВЕТСТВЕННОСТЬЮ ИНЖЕНЕРНЫЕ ТЕХНОЛОГИИ БЕЗОПАСНОСТИ</t>
        </is>
      </c>
      <c r="F502" t="inlineStr">
        <is>
          <t>Ночь</t>
        </is>
      </c>
      <c r="J502" s="11" t="n">
        <v>1.98</v>
      </c>
      <c r="K502" s="11" t="n">
        <v>5.98</v>
      </c>
      <c r="AN502" s="9">
        <f>COUNT(H502:AL502)</f>
        <v/>
      </c>
      <c r="AU502" s="9">
        <f>SUM(H502:AL502)</f>
        <v/>
      </c>
      <c r="AW502" s="9">
        <f>SUM(J502,K502,Q502,R502,X502,Y502,AD502,AE502,AF502)</f>
        <v/>
      </c>
    </row>
    <row r="503" ht="15.5" customHeight="1" s="1">
      <c r="A503" t="n">
        <v>497</v>
      </c>
      <c r="B503" t="inlineStr">
        <is>
          <t>Старовойтов Артём Викторович</t>
        </is>
      </c>
      <c r="C503" t="inlineStr">
        <is>
          <t>Группа содержания</t>
        </is>
      </c>
      <c r="D503" t="inlineStr">
        <is>
          <t>Ведущий инженер</t>
        </is>
      </c>
      <c r="E503" t="inlineStr">
        <is>
          <t>Контракт № 581 - ИТБ/ ОБЩЕСТВО С ОГРАНИЧЕННОЙ ОТВЕТСТВЕННОСТЬЮ ИНЖЕНЕРНЫЕ ТЕХНОЛОГИИ БЕЗОПАСНОСТИ</t>
        </is>
      </c>
      <c r="F503" t="inlineStr">
        <is>
          <t>День</t>
        </is>
      </c>
      <c r="G503" t="inlineStr">
        <is>
          <t>К-ка</t>
        </is>
      </c>
      <c r="H503" s="11" t="n">
        <v>8</v>
      </c>
      <c r="I503" s="11" t="n">
        <v>8</v>
      </c>
      <c r="J503" s="11" t="inlineStr">
        <is>
          <t>В</t>
        </is>
      </c>
      <c r="K503" s="11" t="inlineStr">
        <is>
          <t>В</t>
        </is>
      </c>
      <c r="AM503" s="9">
        <f>SUM(H503:AL503)/8</f>
        <v/>
      </c>
      <c r="AS503" s="9">
        <f>COUNTIF(H503:AL503,"В")+SUM(H503:AL503)/8</f>
        <v/>
      </c>
      <c r="AT503" s="9">
        <f>SUM(H503:AL503)</f>
        <v/>
      </c>
    </row>
    <row r="504">
      <c r="A504" s="9" t="n">
        <v>498</v>
      </c>
      <c r="B504" s="9" t="inlineStr">
        <is>
          <t>Старовойтов Артём Викторович</t>
        </is>
      </c>
      <c r="C504" s="9" t="inlineStr">
        <is>
          <t>Группа содержания</t>
        </is>
      </c>
      <c r="D504" s="9" t="inlineStr">
        <is>
          <t>Ведущий инженер</t>
        </is>
      </c>
      <c r="E504" s="9" t="inlineStr">
        <is>
          <t>ИТОГО:</t>
        </is>
      </c>
      <c r="F504" s="9" t="n"/>
      <c r="G504" s="9" t="n"/>
      <c r="H504" s="9" t="n">
        <v>8</v>
      </c>
      <c r="I504" s="9" t="n">
        <v>8</v>
      </c>
      <c r="J504" s="9" t="n">
        <v>14.98</v>
      </c>
      <c r="K504" s="9" t="n">
        <v>7.98</v>
      </c>
      <c r="L504" s="9" t="n">
        <v>8</v>
      </c>
      <c r="M504" s="9" t="n">
        <v>0</v>
      </c>
      <c r="N504" s="9" t="n">
        <v>0</v>
      </c>
      <c r="O504" s="9" t="n">
        <v>0</v>
      </c>
      <c r="P504" s="9" t="n">
        <v>0</v>
      </c>
      <c r="Q504" s="9" t="n">
        <v>0</v>
      </c>
      <c r="R504" s="9" t="n">
        <v>0</v>
      </c>
      <c r="S504" s="9" t="n">
        <v>8</v>
      </c>
      <c r="T504" s="9" t="n">
        <v>8</v>
      </c>
      <c r="U504" s="9" t="n">
        <v>8</v>
      </c>
      <c r="V504" s="9" t="n">
        <v>8</v>
      </c>
      <c r="W504" s="9" t="n">
        <v>8</v>
      </c>
      <c r="X504" s="9" t="n">
        <v>0</v>
      </c>
      <c r="Y504" s="9" t="n">
        <v>0</v>
      </c>
      <c r="Z504" s="9" t="n">
        <v>8</v>
      </c>
      <c r="AA504" s="9" t="n">
        <v>8</v>
      </c>
      <c r="AB504" s="9" t="n">
        <v>8</v>
      </c>
      <c r="AC504" s="9" t="n">
        <v>7</v>
      </c>
      <c r="AD504" s="9" t="n">
        <v>0</v>
      </c>
      <c r="AE504" s="9" t="n">
        <v>0</v>
      </c>
      <c r="AF504" s="9" t="n">
        <v>0</v>
      </c>
      <c r="AG504" s="9" t="n">
        <v>8</v>
      </c>
      <c r="AH504" s="9" t="n">
        <v>8</v>
      </c>
      <c r="AI504" s="9" t="n">
        <v>8</v>
      </c>
      <c r="AJ504" s="9" t="n">
        <v>8</v>
      </c>
      <c r="AK504" s="9" t="n"/>
      <c r="AL504" s="9" t="n"/>
      <c r="AM504" s="9">
        <f>COUNT(IF(SUM(L497,L493,L492,L494,L498,L499,L491,L496,L500,L495,L489,L490,L488,L487)&gt;0,1,"FALSE"),IF(SUM(M487)&gt;0,1,"FALSE"),IF(SUM(N487)&gt;0,1,"FALSE"),IF(SUM(O487)&gt;0,1,"FALSE"),IF(SUM(P487)&gt;0,1,"FALSE"),IF(SUM(Q496,Q488,Q498,Q493,Q497,Q499,Q495,Q487,Q492,Q491,Q489,Q500,Q494,Q490)&gt;0,1,"FALSE"),IF(SUM(R488,R500,R492,R499,R491,R496,R497,R495,R494,R498,R487,R493,R489,R490)&gt;0,1,"FALSE"),IF(SUM(S492,S499,S496,S488,S494,S498,S495,S490,S489,S497,S493,S491,S500,S487)&gt;0,1,"FALSE"),IF(SUM(T490,T496,T487,T492,T494,T493,T497,T500,T489,T491,T499,T495,T498,T488)&gt;0,1,"FALSE"),IF(SUM(U491,U499,U493,U488,U487,U497,U496,U498,U494,U492,U495,U500,U490,U489)&gt;0,1,"FALSE"),IF(SUM(V491,V487,V492,V497,V498,V490,V489,V496,V493,V494,V499,V488,V495)&gt;0,1,"FALSE"),IF(SUM(W488,W493,W497,W491,W490,W499,W487,W489,W492,W494,W495,W496,W498)&gt;0,1,"FALSE"),IF(SUM(X493,X491,X490,X488,X497,X487,X492,X489,X499,X494,X498,X495,X496)&gt;0,1,"FALSE"),IF(SUM(Y495,Y493,Y490,Y498,Y494,Y491,Y487,Y499,Y496,Y489,Y488,Y497,Y492)&gt;0,1,"FALSE"),IF(SUM(Z499,Z490,Z498,Z496,Z494,Z489,Z491,Z492,Z497,Z487,Z495,Z488,Z493)&gt;0,1,"FALSE"),IF(SUM(AA491,AA488,AA492,AA495,AA496,AA494,AA499,AA498,AA493,AA497,AA489,AA490,AA487)&gt;0,1,"FALSE"),IF(SUM(AB493,AB497,AB499,AB487,AB495,AB488,AB491,AB494,AB496,AB490,AB489,AB498,AB492)&gt;0,1,"FALSE"),IF(SUM(AC494,AC491,AC489,AC488,AC492,AC493,AC497,AC495,AC499,AC496,AC487,AC490,AC498)&gt;0,1,"FALSE"),IF(SUM(AD494,AD493,AD490,AD498,AD487,AD488,AD496,AD499,AD491,AD489,AD495,AD492,AD497)&gt;0,1,"FALSE"),IF(SUM(AE488,AE498,AE495,AE492,AE493,AE490,AE489,AE494,AE497,AE491,AE487,AE496,AE499)&gt;0,1,"FALSE"),IF(SUM(AF489,AF495,AF498,AF496,AF497,AF494,AF487,AF493,AF499,AF492,AF491,AF488,AF490)&gt;0,1,"FALSE"),IF(SUM(AG493,AG488,AG487,AG494,AG489,AG495,AG498,AG496,AG490,AG491,AG497,AG492,AG499)&gt;0,1,"FALSE"),IF(SUM(AH487,AH489,AH499,AH492,AH490,AH491,AH498,AH494,AH493,AH497,AH495,AH488,AH496)&gt;0,1,"FALSE"),IF(SUM(AI492,AI496,AI490,AI497,AI499,AI495,AI498,AI493,AI489,AI494,AI487,AI488,AI491)&gt;0,1,"FALSE"),IF(SUM(AJ489,AJ491,AJ493,AJ499,AJ488,AJ496,AJ490,AJ487,AJ497,AJ498,AJ494,AJ495,AJ492)&gt;0,1,"FALSE"),IF(SUM(J503,J501)&gt;0,1,"FALSE"),IF(SUM(K503,K501)&gt;0,1,"FALSE"),IF(SUM(H503)&gt;0,1,"FALSE"),IF(SUM(I503)&gt;0,1,"FALSE"))</f>
        <v/>
      </c>
      <c r="AN504" s="9">
        <f>COUNT(IF(SUM(J502)&gt;0,1,"FALSE"),IF(SUM(K502)&gt;0,1,"FALSE"))</f>
        <v/>
      </c>
      <c r="AO504" s="9">
        <f>MAX(AO487:AO503)</f>
        <v/>
      </c>
      <c r="AP504" s="9">
        <f>MAX(AP487:AP503)</f>
        <v/>
      </c>
      <c r="AQ504" s="9">
        <f>MAX(AQ487:AQ503)</f>
        <v/>
      </c>
      <c r="AR504" s="9">
        <f>MAX(AR487:AR503)</f>
        <v/>
      </c>
      <c r="AS504" s="9">
        <f>SUM(AS487:AS503)</f>
        <v/>
      </c>
      <c r="AT504" s="9">
        <f>SUM(AT487:AT503)</f>
        <v/>
      </c>
      <c r="AU504" s="9">
        <f>SUM(AU487:AU503)</f>
        <v/>
      </c>
      <c r="AV504" s="9">
        <f>SUM(AV487:AV503)</f>
        <v/>
      </c>
      <c r="AW504" s="9">
        <f>SUM(AW487:AW503)</f>
        <v/>
      </c>
    </row>
    <row r="505">
      <c r="A505" t="n">
        <v>499</v>
      </c>
      <c r="B505" t="inlineStr">
        <is>
          <t>Изотов Федор Викторович</t>
        </is>
      </c>
      <c r="C505" t="inlineStr">
        <is>
          <t>Группа содержания</t>
        </is>
      </c>
      <c r="D505" t="inlineStr">
        <is>
          <t>Ведущий инженер</t>
        </is>
      </c>
      <c r="E505" t="inlineStr">
        <is>
          <t>Общехозяйственный</t>
        </is>
      </c>
      <c r="F505" t="inlineStr">
        <is>
          <t>День</t>
        </is>
      </c>
      <c r="L505" t="n">
        <v>8</v>
      </c>
      <c r="M505" t="n">
        <v>8</v>
      </c>
      <c r="N505" t="n">
        <v>0.2</v>
      </c>
      <c r="O505" t="n">
        <v>8</v>
      </c>
      <c r="P505" t="n">
        <v>8</v>
      </c>
      <c r="Q505" t="inlineStr">
        <is>
          <t>В</t>
        </is>
      </c>
      <c r="R505" t="inlineStr">
        <is>
          <t>В</t>
        </is>
      </c>
      <c r="S505" t="n">
        <v>8</v>
      </c>
      <c r="T505" t="n">
        <v>7.93333</v>
      </c>
      <c r="U505" t="n">
        <v>4.7</v>
      </c>
      <c r="V505" t="n">
        <v>8</v>
      </c>
      <c r="W505" t="n">
        <v>8</v>
      </c>
      <c r="X505" t="inlineStr">
        <is>
          <t>В</t>
        </is>
      </c>
      <c r="Y505" t="inlineStr">
        <is>
          <t>В</t>
        </is>
      </c>
      <c r="Z505" t="n">
        <v>8</v>
      </c>
      <c r="AA505" t="n">
        <v>8</v>
      </c>
      <c r="AB505" t="n">
        <v>8</v>
      </c>
      <c r="AC505" t="n">
        <v>7</v>
      </c>
      <c r="AD505" t="inlineStr">
        <is>
          <t>В</t>
        </is>
      </c>
      <c r="AE505" t="inlineStr">
        <is>
          <t>В</t>
        </is>
      </c>
      <c r="AF505" t="inlineStr">
        <is>
          <t>В</t>
        </is>
      </c>
      <c r="AG505" t="n">
        <v>3.11667</v>
      </c>
      <c r="AH505" t="n">
        <v>2.31667</v>
      </c>
      <c r="AI505" t="n">
        <v>1.28333</v>
      </c>
      <c r="AJ505" t="n">
        <v>8</v>
      </c>
      <c r="AM505" s="9">
        <f>COUNT(H505:AL505)</f>
        <v/>
      </c>
      <c r="AO505" s="9">
        <f>COUNTIF(H505:AL505,"О")</f>
        <v/>
      </c>
      <c r="AP505" s="9">
        <f>COUNTIF(H505:AL505,"От")</f>
        <v/>
      </c>
      <c r="AQ505" s="9">
        <f>COUNTIF(H505:AL505,"Б")</f>
        <v/>
      </c>
      <c r="AR505" s="9">
        <f>COUNTIF(H505:AL505,"Н")</f>
        <v/>
      </c>
      <c r="AT505" s="9">
        <f>SUM(H505:AL505)</f>
        <v/>
      </c>
      <c r="AV505" s="9">
        <f>SUM(J505,K505,Q505,R505,X505,Y505,AD505,AE505,AF505)</f>
        <v/>
      </c>
    </row>
    <row r="506">
      <c r="A506" t="n">
        <v>500</v>
      </c>
      <c r="B506" t="inlineStr">
        <is>
          <t>Изотов Федор Викторович</t>
        </is>
      </c>
      <c r="C506" t="inlineStr">
        <is>
          <t>Группа содержания</t>
        </is>
      </c>
      <c r="D506" t="inlineStr">
        <is>
          <t>Ведущий инженер</t>
        </is>
      </c>
      <c r="E506" t="inlineStr">
        <is>
          <t>Контракт № 633 - ПАО Ростелеком Красноярск</t>
        </is>
      </c>
      <c r="F506" t="inlineStr">
        <is>
          <t>День</t>
        </is>
      </c>
      <c r="AM506" s="9">
        <f>COUNT(H506:AL506)</f>
        <v/>
      </c>
      <c r="AT506" s="9">
        <f>SUM(H506:AL506)</f>
        <v/>
      </c>
      <c r="AV506" s="9">
        <f>SUM(J506,K506,Q506,R506,X506,Y506,AD506,AE506,AF506)</f>
        <v/>
      </c>
    </row>
    <row r="507" ht="15.5" customHeight="1" s="1">
      <c r="A507" t="n">
        <v>501</v>
      </c>
      <c r="B507" t="inlineStr">
        <is>
          <t>Изотов Федор Викторович</t>
        </is>
      </c>
      <c r="C507" t="inlineStr">
        <is>
          <t>Группа содержания</t>
        </is>
      </c>
      <c r="D507" t="inlineStr">
        <is>
          <t>Ведущий инженер</t>
        </is>
      </c>
      <c r="E507" t="inlineStr">
        <is>
          <t>Контракт № 632 - ГКУ НСО ТУАД</t>
        </is>
      </c>
      <c r="F507" t="inlineStr">
        <is>
          <t>День</t>
        </is>
      </c>
      <c r="N507" s="11" t="n">
        <v>3.06667</v>
      </c>
      <c r="AG507" s="11" t="n">
        <v>4.88333</v>
      </c>
      <c r="AH507" s="11" t="n">
        <v>5.68333</v>
      </c>
      <c r="AI507" s="11" t="n">
        <v>6.71667</v>
      </c>
      <c r="AM507" s="9">
        <f>COUNT(H507:AL507)</f>
        <v/>
      </c>
      <c r="AT507" s="9">
        <f>SUM(H507:AL507)</f>
        <v/>
      </c>
      <c r="AV507" s="9">
        <f>SUM(J507,K507,Q507,R507,X507,Y507,AD507,AE507,AF507)</f>
        <v/>
      </c>
    </row>
    <row r="508">
      <c r="A508" t="n">
        <v>502</v>
      </c>
      <c r="B508" t="inlineStr">
        <is>
          <t>Изотов Федор Викторович</t>
        </is>
      </c>
      <c r="C508" t="inlineStr">
        <is>
          <t>Группа содержания</t>
        </is>
      </c>
      <c r="D508" t="inlineStr">
        <is>
          <t>Ведущий инженер</t>
        </is>
      </c>
      <c r="E508" t="inlineStr">
        <is>
          <t>Контракт № 631 - ГКУ НСО ТУАД</t>
        </is>
      </c>
      <c r="F508" t="inlineStr">
        <is>
          <t>День</t>
        </is>
      </c>
      <c r="AM508" s="9">
        <f>COUNT(H508:AL508)</f>
        <v/>
      </c>
      <c r="AT508" s="9">
        <f>SUM(H508:AL508)</f>
        <v/>
      </c>
      <c r="AV508" s="9">
        <f>SUM(J508,K508,Q508,R508,X508,Y508,AD508,AE508,AF508)</f>
        <v/>
      </c>
    </row>
    <row r="509" ht="15.5" customHeight="1" s="1">
      <c r="A509" t="n">
        <v>503</v>
      </c>
      <c r="B509" t="inlineStr">
        <is>
          <t>Изотов Федор Викторович</t>
        </is>
      </c>
      <c r="C509" t="inlineStr">
        <is>
          <t>Группа содержания</t>
        </is>
      </c>
      <c r="D509" t="inlineStr">
        <is>
          <t>Ведущий инженер</t>
        </is>
      </c>
      <c r="E509" t="inlineStr">
        <is>
          <t>Контракт № 630 - ГКУ НСО ТУАД</t>
        </is>
      </c>
      <c r="F509" t="inlineStr">
        <is>
          <t>День</t>
        </is>
      </c>
      <c r="T509" s="11" t="n">
        <v>0.06666999999999999</v>
      </c>
      <c r="U509" s="11" t="n">
        <v>3.3</v>
      </c>
      <c r="AM509" s="9">
        <f>COUNT(H509:AL509)</f>
        <v/>
      </c>
      <c r="AT509" s="9">
        <f>SUM(H509:AL509)</f>
        <v/>
      </c>
      <c r="AV509" s="9">
        <f>SUM(J509,K509,Q509,R509,X509,Y509,AD509,AE509,AF509)</f>
        <v/>
      </c>
    </row>
    <row r="510">
      <c r="A510" t="n">
        <v>504</v>
      </c>
      <c r="B510" t="inlineStr">
        <is>
          <t>Изотов Федор Викторович</t>
        </is>
      </c>
      <c r="C510" t="inlineStr">
        <is>
          <t>Группа содержания</t>
        </is>
      </c>
      <c r="D510" t="inlineStr">
        <is>
          <t>Ведущий инженер</t>
        </is>
      </c>
      <c r="E510" t="inlineStr">
        <is>
          <t>Контракт № 620 - МариинскАвтодор</t>
        </is>
      </c>
      <c r="F510" t="inlineStr">
        <is>
          <t>День</t>
        </is>
      </c>
      <c r="AM510" s="9">
        <f>COUNT(H510:AL510)</f>
        <v/>
      </c>
      <c r="AT510" s="9">
        <f>SUM(H510:AL510)</f>
        <v/>
      </c>
      <c r="AV510" s="9">
        <f>SUM(J510,K510,Q510,R510,X510,Y510,AD510,AE510,AF510)</f>
        <v/>
      </c>
    </row>
    <row r="511">
      <c r="A511" t="n">
        <v>505</v>
      </c>
      <c r="B511" t="inlineStr">
        <is>
          <t>Изотов Федор Викторович</t>
        </is>
      </c>
      <c r="C511" t="inlineStr">
        <is>
          <t>Группа содержания</t>
        </is>
      </c>
      <c r="D511" t="inlineStr">
        <is>
          <t>Ведущий инженер</t>
        </is>
      </c>
      <c r="E511" t="inlineStr">
        <is>
          <t>Контракт № 621 - Томскавтодор</t>
        </is>
      </c>
      <c r="F511" t="inlineStr">
        <is>
          <t>День</t>
        </is>
      </c>
      <c r="AM511" s="9">
        <f>COUNT(H511:AL511)</f>
        <v/>
      </c>
      <c r="AT511" s="9">
        <f>SUM(H511:AL511)</f>
        <v/>
      </c>
      <c r="AV511" s="9">
        <f>SUM(J511,K511,Q511,R511,X511,Y511,AD511,AE511,AF511)</f>
        <v/>
      </c>
    </row>
    <row r="512">
      <c r="A512" t="n">
        <v>506</v>
      </c>
      <c r="B512" t="inlineStr">
        <is>
          <t>Изотов Федор Викторович</t>
        </is>
      </c>
      <c r="C512" t="inlineStr">
        <is>
          <t>Группа содержания</t>
        </is>
      </c>
      <c r="D512" t="inlineStr">
        <is>
          <t>Ведущий инженер</t>
        </is>
      </c>
      <c r="E512" t="inlineStr">
        <is>
          <t>Контракт № 599 - Восток-М</t>
        </is>
      </c>
      <c r="F512" t="inlineStr">
        <is>
          <t>День</t>
        </is>
      </c>
      <c r="AM512" s="9">
        <f>COUNT(H512:AL512)</f>
        <v/>
      </c>
      <c r="AT512" s="9">
        <f>SUM(H512:AL512)</f>
        <v/>
      </c>
      <c r="AV512" s="9">
        <f>SUM(J512,K512,Q512,R512,X512,Y512,AD512,AE512,AF512)</f>
        <v/>
      </c>
    </row>
    <row r="513">
      <c r="A513" t="n">
        <v>507</v>
      </c>
      <c r="B513" t="inlineStr">
        <is>
          <t>Изотов Федор Викторович</t>
        </is>
      </c>
      <c r="C513" t="inlineStr">
        <is>
          <t>Группа содержания</t>
        </is>
      </c>
      <c r="D513" t="inlineStr">
        <is>
          <t>Ведущий инженер</t>
        </is>
      </c>
      <c r="E513" t="inlineStr">
        <is>
          <t>Контракт № 591 - ООО Восток-М</t>
        </is>
      </c>
      <c r="F513" t="inlineStr">
        <is>
          <t>День</t>
        </is>
      </c>
      <c r="AM513" s="9">
        <f>COUNT(H513:AL513)</f>
        <v/>
      </c>
      <c r="AT513" s="9">
        <f>SUM(H513:AL513)</f>
        <v/>
      </c>
      <c r="AV513" s="9">
        <f>SUM(J513,K513,Q513,R513,X513,Y513,AD513,AE513,AF513)</f>
        <v/>
      </c>
    </row>
    <row r="514" ht="15.5" customHeight="1" s="1">
      <c r="A514" t="n">
        <v>508</v>
      </c>
      <c r="B514" t="inlineStr">
        <is>
          <t>Изотов Федор Викторович</t>
        </is>
      </c>
      <c r="C514" t="inlineStr">
        <is>
          <t>Группа содержания</t>
        </is>
      </c>
      <c r="D514" t="inlineStr">
        <is>
          <t>Ведущий инженер</t>
        </is>
      </c>
      <c r="E514" t="inlineStr">
        <is>
          <t>Контракт № 579 - ООО Восток-М</t>
        </is>
      </c>
      <c r="F514" t="inlineStr">
        <is>
          <t>День</t>
        </is>
      </c>
      <c r="N514" s="11" t="n">
        <v>4.73333</v>
      </c>
      <c r="AM514" s="9">
        <f>COUNT(H514:AL514)</f>
        <v/>
      </c>
      <c r="AT514" s="9">
        <f>SUM(H514:AL514)</f>
        <v/>
      </c>
      <c r="AV514" s="9">
        <f>SUM(J514,K514,Q514,R514,X514,Y514,AD514,AE514,AF514)</f>
        <v/>
      </c>
    </row>
    <row r="515">
      <c r="A515" t="n">
        <v>509</v>
      </c>
      <c r="B515" t="inlineStr">
        <is>
          <t>Изотов Федор Викторович</t>
        </is>
      </c>
      <c r="C515" t="inlineStr">
        <is>
          <t>Группа содержания</t>
        </is>
      </c>
      <c r="D515" t="inlineStr">
        <is>
          <t>Ведущий инженер</t>
        </is>
      </c>
      <c r="E515" t="inlineStr">
        <is>
          <t>Контракт № 585 - ФКУ Сибуправтодор</t>
        </is>
      </c>
      <c r="F515" t="inlineStr">
        <is>
          <t>День</t>
        </is>
      </c>
      <c r="AM515" s="9">
        <f>COUNT(H515:AL515)</f>
        <v/>
      </c>
      <c r="AT515" s="9">
        <f>SUM(H515:AL515)</f>
        <v/>
      </c>
      <c r="AV515" s="9">
        <f>SUM(J515,K515,Q515,R515,X515,Y515,AD515,AE515,AF515)</f>
        <v/>
      </c>
    </row>
    <row r="516">
      <c r="A516" t="n">
        <v>510</v>
      </c>
      <c r="B516" t="inlineStr">
        <is>
          <t>Изотов Федор Викторович</t>
        </is>
      </c>
      <c r="C516" t="inlineStr">
        <is>
          <t>Группа содержания</t>
        </is>
      </c>
      <c r="D516" t="inlineStr">
        <is>
          <t>Ведущий инженер</t>
        </is>
      </c>
      <c r="E516" t="inlineStr">
        <is>
          <t>Контракт № 580 - ОГКУ «Томскавтодор»</t>
        </is>
      </c>
      <c r="F516" t="inlineStr">
        <is>
          <t>День</t>
        </is>
      </c>
      <c r="AM516" s="9">
        <f>COUNT(H516:AL516)</f>
        <v/>
      </c>
      <c r="AT516" s="9">
        <f>SUM(H516:AL516)</f>
        <v/>
      </c>
      <c r="AV516" s="9">
        <f>SUM(J516,K516,Q516,R516,X516,Y516,AD516,AE516,AF516)</f>
        <v/>
      </c>
    </row>
    <row r="517">
      <c r="A517" t="n">
        <v>511</v>
      </c>
      <c r="B517" t="inlineStr">
        <is>
          <t>Изотов Федор Викторович</t>
        </is>
      </c>
      <c r="C517" t="inlineStr">
        <is>
          <t>Группа содержания</t>
        </is>
      </c>
      <c r="D517" t="inlineStr">
        <is>
          <t>Ведущий инженер</t>
        </is>
      </c>
      <c r="E517" t="inlineStr">
        <is>
          <t>Контракт № 513 - ГКУ НСО ТУАД</t>
        </is>
      </c>
      <c r="F517" t="inlineStr">
        <is>
          <t>День</t>
        </is>
      </c>
      <c r="AM517" s="9">
        <f>COUNT(H517:AL517)</f>
        <v/>
      </c>
      <c r="AT517" s="9">
        <f>SUM(H517:AL517)</f>
        <v/>
      </c>
      <c r="AV517" s="9">
        <f>SUM(J517,K517,Q517,R517,X517,Y517,AD517,AE517,AF517)</f>
        <v/>
      </c>
    </row>
    <row r="518">
      <c r="A518" t="n">
        <v>512</v>
      </c>
      <c r="B518" t="inlineStr">
        <is>
          <t>Изотов Федор Викторович</t>
        </is>
      </c>
      <c r="C518" t="inlineStr">
        <is>
          <t>Группа содержания</t>
        </is>
      </c>
      <c r="D518" t="inlineStr">
        <is>
          <t>Ведущий инженер</t>
        </is>
      </c>
      <c r="E518" t="inlineStr">
        <is>
          <t>Контракт № 511 - ГКУ НСО ТУАД</t>
        </is>
      </c>
      <c r="F518" t="inlineStr">
        <is>
          <t>День</t>
        </is>
      </c>
      <c r="AM518" s="9">
        <f>COUNT(H518:AL518)</f>
        <v/>
      </c>
      <c r="AT518" s="9">
        <f>SUM(H518:AL518)</f>
        <v/>
      </c>
      <c r="AV518" s="9">
        <f>SUM(J518,K518,Q518,R518,X518,Y518,AD518,AE518,AF518)</f>
        <v/>
      </c>
    </row>
    <row r="519" ht="15.5" customHeight="1" s="1">
      <c r="A519" t="n">
        <v>513</v>
      </c>
      <c r="B519" t="inlineStr">
        <is>
          <t>Изотов Федор Викторович</t>
        </is>
      </c>
      <c r="C519" t="inlineStr">
        <is>
          <t>Группа содержания</t>
        </is>
      </c>
      <c r="D519" t="inlineStr">
        <is>
          <t>Ведущий инженер</t>
        </is>
      </c>
      <c r="E519" t="inlineStr">
        <is>
          <t>Контракт № 581 - ИТБ/ ОБЩЕСТВО С ОГРАНИЧЕННОЙ ОТВЕТСТВЕННОСТЬЮ ИНЖЕНЕРНЫЕ ТЕХНОЛОГИИ БЕЗОПАСНОСТИ</t>
        </is>
      </c>
      <c r="F519" t="inlineStr">
        <is>
          <t>День</t>
        </is>
      </c>
      <c r="J519" s="11" t="n">
        <v>13</v>
      </c>
      <c r="K519" s="11" t="n">
        <v>2</v>
      </c>
      <c r="AM519" s="9">
        <f>COUNT(H519:AL519)</f>
        <v/>
      </c>
      <c r="AT519" s="9">
        <f>SUM(H519:AL519)</f>
        <v/>
      </c>
      <c r="AV519" s="9">
        <f>SUM(J519,K519,Q519,R519,X519,Y519,AD519,AE519,AF519)</f>
        <v/>
      </c>
    </row>
    <row r="520" ht="15.5" customHeight="1" s="1">
      <c r="A520" t="n">
        <v>514</v>
      </c>
      <c r="B520" t="inlineStr">
        <is>
          <t>Изотов Федор Викторович</t>
        </is>
      </c>
      <c r="C520" t="inlineStr">
        <is>
          <t>Группа содержания</t>
        </is>
      </c>
      <c r="D520" t="inlineStr">
        <is>
          <t>Ведущий инженер</t>
        </is>
      </c>
      <c r="E520" t="inlineStr">
        <is>
          <t>Контракт № 581 - ИТБ/ ОБЩЕСТВО С ОГРАНИЧЕННОЙ ОТВЕТСТВЕННОСТЬЮ ИНЖЕНЕРНЫЕ ТЕХНОЛОГИИ БЕЗОПАСНОСТИ</t>
        </is>
      </c>
      <c r="F520" t="inlineStr">
        <is>
          <t>Ночь</t>
        </is>
      </c>
      <c r="J520" s="11" t="n">
        <v>1.98</v>
      </c>
      <c r="K520" s="11" t="n">
        <v>5.98</v>
      </c>
      <c r="AN520" s="9">
        <f>COUNT(H520:AL520)</f>
        <v/>
      </c>
      <c r="AU520" s="9">
        <f>SUM(H520:AL520)</f>
        <v/>
      </c>
      <c r="AW520" s="9">
        <f>SUM(J520,K520,Q520,R520,X520,Y520,AD520,AE520,AF520)</f>
        <v/>
      </c>
    </row>
    <row r="521" ht="15.5" customHeight="1" s="1">
      <c r="A521" t="n">
        <v>515</v>
      </c>
      <c r="B521" t="inlineStr">
        <is>
          <t>Изотов Федор Викторович</t>
        </is>
      </c>
      <c r="C521" t="inlineStr">
        <is>
          <t>Группа содержания</t>
        </is>
      </c>
      <c r="D521" t="inlineStr">
        <is>
          <t>Ведущий инженер</t>
        </is>
      </c>
      <c r="E521" t="inlineStr">
        <is>
          <t>Контракт № 581 - ИТБ/ ОБЩЕСТВО С ОГРАНИЧЕННОЙ ОТВЕТСТВЕННОСТЬЮ ИНЖЕНЕРНЫЕ ТЕХНОЛОГИИ БЕЗОПАСНОСТИ</t>
        </is>
      </c>
      <c r="F521" t="inlineStr">
        <is>
          <t>День</t>
        </is>
      </c>
      <c r="G521" t="inlineStr">
        <is>
          <t>К-ка</t>
        </is>
      </c>
      <c r="H521" s="11" t="n">
        <v>8</v>
      </c>
      <c r="I521" s="11" t="n">
        <v>8</v>
      </c>
      <c r="J521" s="11" t="inlineStr">
        <is>
          <t>В</t>
        </is>
      </c>
      <c r="K521" s="11" t="inlineStr">
        <is>
          <t>В</t>
        </is>
      </c>
      <c r="AM521" s="9">
        <f>SUM(H521:AL521)/8</f>
        <v/>
      </c>
      <c r="AS521" s="9">
        <f>COUNTIF(H521:AL521,"В")+SUM(H521:AL521)/8</f>
        <v/>
      </c>
      <c r="AT521" s="9">
        <f>SUM(H521:AL521)</f>
        <v/>
      </c>
    </row>
    <row r="522">
      <c r="A522" s="9" t="n">
        <v>516</v>
      </c>
      <c r="B522" s="9" t="inlineStr">
        <is>
          <t>Изотов Федор Викторович</t>
        </is>
      </c>
      <c r="C522" s="9" t="inlineStr">
        <is>
          <t>Группа содержания</t>
        </is>
      </c>
      <c r="D522" s="9" t="inlineStr">
        <is>
          <t>Ведущий инженер</t>
        </is>
      </c>
      <c r="E522" s="9" t="inlineStr">
        <is>
          <t>ИТОГО:</t>
        </is>
      </c>
      <c r="F522" s="9" t="n"/>
      <c r="G522" s="9" t="n"/>
      <c r="H522" s="9" t="n">
        <v>8</v>
      </c>
      <c r="I522" s="9" t="n">
        <v>8</v>
      </c>
      <c r="J522" s="9" t="n">
        <v>14.98</v>
      </c>
      <c r="K522" s="9" t="n">
        <v>7.98</v>
      </c>
      <c r="L522" s="9" t="n">
        <v>8</v>
      </c>
      <c r="M522" s="9" t="n">
        <v>8</v>
      </c>
      <c r="N522" s="9" t="n">
        <v>8</v>
      </c>
      <c r="O522" s="9" t="n">
        <v>8</v>
      </c>
      <c r="P522" s="9" t="n">
        <v>8</v>
      </c>
      <c r="Q522" s="9" t="n">
        <v>0</v>
      </c>
      <c r="R522" s="9" t="n">
        <v>0</v>
      </c>
      <c r="S522" s="9" t="n">
        <v>8</v>
      </c>
      <c r="T522" s="9" t="n">
        <v>8</v>
      </c>
      <c r="U522" s="9" t="n">
        <v>8</v>
      </c>
      <c r="V522" s="9" t="n">
        <v>8</v>
      </c>
      <c r="W522" s="9" t="n">
        <v>8</v>
      </c>
      <c r="X522" s="9" t="n">
        <v>0</v>
      </c>
      <c r="Y522" s="9" t="n">
        <v>0</v>
      </c>
      <c r="Z522" s="9" t="n">
        <v>8</v>
      </c>
      <c r="AA522" s="9" t="n">
        <v>8</v>
      </c>
      <c r="AB522" s="9" t="n">
        <v>8</v>
      </c>
      <c r="AC522" s="9" t="n">
        <v>7</v>
      </c>
      <c r="AD522" s="9" t="n">
        <v>0</v>
      </c>
      <c r="AE522" s="9" t="n">
        <v>0</v>
      </c>
      <c r="AF522" s="9" t="n">
        <v>0</v>
      </c>
      <c r="AG522" s="9" t="n">
        <v>8</v>
      </c>
      <c r="AH522" s="9" t="n">
        <v>8</v>
      </c>
      <c r="AI522" s="9" t="n">
        <v>8</v>
      </c>
      <c r="AJ522" s="9" t="n">
        <v>8</v>
      </c>
      <c r="AK522" s="9" t="n"/>
      <c r="AL522" s="9" t="n"/>
      <c r="AM522" s="9">
        <f>COUNT(IF(SUM(L508,L516,L509,L507,L514,L505,L517,L510,L511,L513,L506,L515,L512,L518)&gt;0,1,"FALSE"),IF(SUM(M515,M509,M518,M505,M507,M508,M512,M517,M516,M511,M514,M506,M510,M513)&gt;0,1,"FALSE"),IF(SUM(N513,N518,N514,N517,N509,N508,N505,N506,N512,N510,N511,N507,N515,N516)&gt;0,1,"FALSE"),IF(SUM(O506,O508,O509,O505,O512,O517,O510,O516,O514,O518,O511,O515,O513,O507)&gt;0,1,"FALSE"),IF(SUM(P505,P512,P515,P507,P516,P517,P513,P510,P514,P506,P511,P508,P518,P509)&gt;0,1,"FALSE"),IF(SUM(Q512,Q513,Q510,Q515,Q506,Q518,Q516,Q508,Q511,Q517,Q509,Q505,Q514,Q507)&gt;0,1,"FALSE"),IF(SUM(R507,R516,R509,R518,R515,R511,R514,R510,R513,R508,R517,R512,R505,R506)&gt;0,1,"FALSE"),IF(SUM(S506,S508,S513,S512,S515,S509,S510,S511,S505,S507,S516,S518,S514,S517)&gt;0,1,"FALSE"),IF(SUM(T511,T507,T512,T517,T515,T505,T518,T506,T508,T510,T513,T509,T514,T516)&gt;0,1,"FALSE"),IF(SUM(U507,U508,U511,U516,U517,U518,U505,U514,U510,U512,U506,U513,U509,U515)&gt;0,1,"FALSE"),IF(SUM(V515,V516,V510,V512,V517,V511,V508,V507,V514,V513,V509,V505,V506)&gt;0,1,"FALSE"),IF(SUM(W515,W508,W512,W505,W506,W510,W511,W516,W513,W507,W517,W509,W514)&gt;0,1,"FALSE"),IF(SUM(X514,X509,X506,X513,X508,X516,X511,X512,X515,X517,X505,X510,X507)&gt;0,1,"FALSE"),IF(SUM(Y509,Y514,Y506,Y505,Y511,Y513,Y516,Y508,Y512,Y515,Y507,Y517,Y510)&gt;0,1,"FALSE"),IF(SUM(Z515,Z512,Z513,Z514,Z506,Z510,Z511,Z508,Z505,Z516,Z517,Z509,Z507)&gt;0,1,"FALSE"),IF(SUM(AA515,AA511,AA517,AA513,AA514,AA516,AA506,AA509,AA508,AA507,AA512,AA510,AA505)&gt;0,1,"FALSE"),IF(SUM(AB507,AB510,AB514,AB506,AB505,AB508,AB512,AB513,AB515,AB511,AB517,AB516,AB509)&gt;0,1,"FALSE"),IF(SUM(AC508,AC509,AC513,AC515,AC510,AC517,AC511,AC512,AC505,AC507,AC514,AC506,AC516)&gt;0,1,"FALSE"),IF(SUM(AD512,AD514,AD509,AD505,AD507,AD510,AD513,AD508,AD515,AD516,AD517,AD511,AD506)&gt;0,1,"FALSE"),IF(SUM(AE509,AE517,AE507,AE514,AE511,AE505,AE510,AE512,AE506,AE515,AE508,AE516,AE513)&gt;0,1,"FALSE"),IF(SUM(AF509,AF508,AF512,AF513,AF514,AF510,AF511,AF517,AF515,AF516,AF507,AF505,AF506)&gt;0,1,"FALSE"),IF(SUM(AG508,AG511,AG513,AG510,AG512,AG517,AG514,AG506,AG509,AG515,AG516,AG505,AG507)&gt;0,1,"FALSE"),IF(SUM(AH507,AH516,AH514,AH513,AH505,AH509,AH506,AH508,AH511,AH515,AH517,AH510,AH512)&gt;0,1,"FALSE"),IF(SUM(AI511,AI505,AI510,AI506,AI509,AI507,AI515,AI514,AI517,AI516,AI508,AI513,AI512)&gt;0,1,"FALSE"),IF(SUM(AJ509,AJ513,AJ511,AJ516,AJ508,AJ512,AJ515,AJ517,AJ506,AJ507,AJ510,AJ514,AJ505)&gt;0,1,"FALSE"),IF(SUM(J521,J519)&gt;0,1,"FALSE"),IF(SUM(K519,K521)&gt;0,1,"FALSE"),IF(SUM(H521)&gt;0,1,"FALSE"),IF(SUM(I521)&gt;0,1,"FALSE"))</f>
        <v/>
      </c>
      <c r="AN522" s="9">
        <f>COUNT(IF(SUM(J520)&gt;0,1,"FALSE"),IF(SUM(K520)&gt;0,1,"FALSE"))</f>
        <v/>
      </c>
      <c r="AO522" s="9">
        <f>MAX(AO505:AO521)</f>
        <v/>
      </c>
      <c r="AP522" s="9">
        <f>MAX(AP505:AP521)</f>
        <v/>
      </c>
      <c r="AQ522" s="9">
        <f>MAX(AQ505:AQ521)</f>
        <v/>
      </c>
      <c r="AR522" s="9">
        <f>MAX(AR505:AR521)</f>
        <v/>
      </c>
      <c r="AS522" s="9">
        <f>SUM(AS505:AS521)</f>
        <v/>
      </c>
      <c r="AT522" s="9">
        <f>SUM(AT505:AT521)</f>
        <v/>
      </c>
      <c r="AU522" s="9">
        <f>SUM(AU505:AU521)</f>
        <v/>
      </c>
      <c r="AV522" s="9">
        <f>SUM(AV505:AV521)</f>
        <v/>
      </c>
      <c r="AW522" s="9">
        <f>SUM(AW505:AW521)</f>
        <v/>
      </c>
    </row>
    <row r="523">
      <c r="A523" t="n">
        <v>517</v>
      </c>
      <c r="B523" t="inlineStr">
        <is>
          <t>Быков Алексей Иванович</t>
        </is>
      </c>
      <c r="C523" t="inlineStr">
        <is>
          <t>Группа содержания</t>
        </is>
      </c>
      <c r="D523" t="inlineStr">
        <is>
          <t>Инженер</t>
        </is>
      </c>
      <c r="E523" t="inlineStr">
        <is>
          <t>Общехозяйственный</t>
        </is>
      </c>
      <c r="F523" t="inlineStr">
        <is>
          <t>День</t>
        </is>
      </c>
      <c r="J523" t="inlineStr">
        <is>
          <t>В</t>
        </is>
      </c>
      <c r="K523" t="inlineStr">
        <is>
          <t>В</t>
        </is>
      </c>
      <c r="L523" t="n">
        <v>8</v>
      </c>
      <c r="M523" t="n">
        <v>8</v>
      </c>
      <c r="N523" t="n">
        <v>8</v>
      </c>
      <c r="O523" t="n">
        <v>8</v>
      </c>
      <c r="P523" t="n">
        <v>8</v>
      </c>
      <c r="Q523" t="inlineStr">
        <is>
          <t>В</t>
        </is>
      </c>
      <c r="R523" t="inlineStr">
        <is>
          <t>В</t>
        </is>
      </c>
      <c r="S523" t="n">
        <v>8</v>
      </c>
      <c r="T523" t="n">
        <v>0.53333</v>
      </c>
      <c r="V523" t="n">
        <v>0.58333</v>
      </c>
      <c r="W523" t="n">
        <v>8</v>
      </c>
      <c r="X523" t="inlineStr">
        <is>
          <t>В</t>
        </is>
      </c>
      <c r="Y523" t="inlineStr">
        <is>
          <t>В</t>
        </is>
      </c>
      <c r="Z523" t="n">
        <v>8</v>
      </c>
      <c r="AA523" t="n">
        <v>8</v>
      </c>
      <c r="AB523" t="n">
        <v>8</v>
      </c>
      <c r="AC523" t="n">
        <v>7</v>
      </c>
      <c r="AD523" t="inlineStr">
        <is>
          <t>В</t>
        </is>
      </c>
      <c r="AE523" t="inlineStr">
        <is>
          <t>В</t>
        </is>
      </c>
      <c r="AF523" t="inlineStr">
        <is>
          <t>В</t>
        </is>
      </c>
      <c r="AG523" t="n">
        <v>8</v>
      </c>
      <c r="AH523" t="n">
        <v>8</v>
      </c>
      <c r="AI523" t="n">
        <v>8</v>
      </c>
      <c r="AJ523" t="n">
        <v>8</v>
      </c>
      <c r="AM523" s="9">
        <f>COUNT(H523:AL523)</f>
        <v/>
      </c>
      <c r="AO523" s="9">
        <f>COUNTIF(H523:AL523,"О")</f>
        <v/>
      </c>
      <c r="AP523" s="9">
        <f>COUNTIF(H523:AL523,"От")</f>
        <v/>
      </c>
      <c r="AQ523" s="9">
        <f>COUNTIF(H523:AL523,"Б")</f>
        <v/>
      </c>
      <c r="AR523" s="9">
        <f>COUNTIF(H523:AL523,"Н")</f>
        <v/>
      </c>
      <c r="AT523" s="9">
        <f>SUM(H523:AL523)</f>
        <v/>
      </c>
      <c r="AV523" s="9">
        <f>SUM(J523,K523,Q523,R523,X523,Y523,AD523,AE523,AF523)</f>
        <v/>
      </c>
    </row>
    <row r="524">
      <c r="A524" t="n">
        <v>518</v>
      </c>
      <c r="B524" t="inlineStr">
        <is>
          <t>Быков Алексей Иванович</t>
        </is>
      </c>
      <c r="C524" t="inlineStr">
        <is>
          <t>Группа содержания</t>
        </is>
      </c>
      <c r="D524" t="inlineStr">
        <is>
          <t>Инженер</t>
        </is>
      </c>
      <c r="E524" t="inlineStr">
        <is>
          <t>Контракт № 633 - ПАО Ростелеком Красноярск</t>
        </is>
      </c>
      <c r="F524" t="inlineStr">
        <is>
          <t>День</t>
        </is>
      </c>
      <c r="AM524" s="9">
        <f>COUNT(H524:AL524)</f>
        <v/>
      </c>
      <c r="AT524" s="9">
        <f>SUM(H524:AL524)</f>
        <v/>
      </c>
      <c r="AV524" s="9">
        <f>SUM(J524,K524,Q524,R524,X524,Y524,AD524,AE524,AF524)</f>
        <v/>
      </c>
    </row>
    <row r="525" ht="15.5" customHeight="1" s="1">
      <c r="A525" t="n">
        <v>519</v>
      </c>
      <c r="B525" t="inlineStr">
        <is>
          <t>Быков Алексей Иванович</t>
        </is>
      </c>
      <c r="C525" t="inlineStr">
        <is>
          <t>Группа содержания</t>
        </is>
      </c>
      <c r="D525" t="inlineStr">
        <is>
          <t>Инженер</t>
        </is>
      </c>
      <c r="E525" t="inlineStr">
        <is>
          <t>Контракт № 632 - ГКУ НСО ТУАД</t>
        </is>
      </c>
      <c r="F525" t="inlineStr">
        <is>
          <t>День</t>
        </is>
      </c>
      <c r="V525" s="11" t="n">
        <v>7.41667</v>
      </c>
      <c r="AM525" s="9">
        <f>COUNT(H525:AL525)</f>
        <v/>
      </c>
      <c r="AT525" s="9">
        <f>SUM(H525:AL525)</f>
        <v/>
      </c>
      <c r="AV525" s="9">
        <f>SUM(J525,K525,Q525,R525,X525,Y525,AD525,AE525,AF525)</f>
        <v/>
      </c>
    </row>
    <row r="526">
      <c r="A526" t="n">
        <v>520</v>
      </c>
      <c r="B526" t="inlineStr">
        <is>
          <t>Быков Алексей Иванович</t>
        </is>
      </c>
      <c r="C526" t="inlineStr">
        <is>
          <t>Группа содержания</t>
        </is>
      </c>
      <c r="D526" t="inlineStr">
        <is>
          <t>Инженер</t>
        </is>
      </c>
      <c r="E526" t="inlineStr">
        <is>
          <t>Контракт № 631 - ГКУ НСО ТУАД</t>
        </is>
      </c>
      <c r="F526" t="inlineStr">
        <is>
          <t>День</t>
        </is>
      </c>
      <c r="AM526" s="9">
        <f>COUNT(H526:AL526)</f>
        <v/>
      </c>
      <c r="AT526" s="9">
        <f>SUM(H526:AL526)</f>
        <v/>
      </c>
      <c r="AV526" s="9">
        <f>SUM(J526,K526,Q526,R526,X526,Y526,AD526,AE526,AF526)</f>
        <v/>
      </c>
    </row>
    <row r="527" ht="15.5" customHeight="1" s="1">
      <c r="A527" t="n">
        <v>521</v>
      </c>
      <c r="B527" t="inlineStr">
        <is>
          <t>Быков Алексей Иванович</t>
        </is>
      </c>
      <c r="C527" t="inlineStr">
        <is>
          <t>Группа содержания</t>
        </is>
      </c>
      <c r="D527" t="inlineStr">
        <is>
          <t>Инженер</t>
        </is>
      </c>
      <c r="E527" t="inlineStr">
        <is>
          <t>Контракт № 630 - ГКУ НСО ТУАД</t>
        </is>
      </c>
      <c r="F527" t="inlineStr">
        <is>
          <t>День</t>
        </is>
      </c>
      <c r="T527" s="11" t="n">
        <v>7.46667</v>
      </c>
      <c r="U527" s="11" t="n">
        <v>8</v>
      </c>
      <c r="AM527" s="9">
        <f>COUNT(H527:AL527)</f>
        <v/>
      </c>
      <c r="AT527" s="9">
        <f>SUM(H527:AL527)</f>
        <v/>
      </c>
      <c r="AV527" s="9">
        <f>SUM(J527,K527,Q527,R527,X527,Y527,AD527,AE527,AF527)</f>
        <v/>
      </c>
    </row>
    <row r="528">
      <c r="A528" t="n">
        <v>522</v>
      </c>
      <c r="B528" t="inlineStr">
        <is>
          <t>Быков Алексей Иванович</t>
        </is>
      </c>
      <c r="C528" t="inlineStr">
        <is>
          <t>Группа содержания</t>
        </is>
      </c>
      <c r="D528" t="inlineStr">
        <is>
          <t>Инженер</t>
        </is>
      </c>
      <c r="E528" t="inlineStr">
        <is>
          <t>Контракт № 620 - МариинскАвтодор</t>
        </is>
      </c>
      <c r="F528" t="inlineStr">
        <is>
          <t>День</t>
        </is>
      </c>
      <c r="AM528" s="9">
        <f>COUNT(H528:AL528)</f>
        <v/>
      </c>
      <c r="AT528" s="9">
        <f>SUM(H528:AL528)</f>
        <v/>
      </c>
      <c r="AV528" s="9">
        <f>SUM(J528,K528,Q528,R528,X528,Y528,AD528,AE528,AF528)</f>
        <v/>
      </c>
    </row>
    <row r="529">
      <c r="A529" t="n">
        <v>523</v>
      </c>
      <c r="B529" t="inlineStr">
        <is>
          <t>Быков Алексей Иванович</t>
        </is>
      </c>
      <c r="C529" t="inlineStr">
        <is>
          <t>Группа содержания</t>
        </is>
      </c>
      <c r="D529" t="inlineStr">
        <is>
          <t>Инженер</t>
        </is>
      </c>
      <c r="E529" t="inlineStr">
        <is>
          <t>Контракт № 621 - Томскавтодор</t>
        </is>
      </c>
      <c r="F529" t="inlineStr">
        <is>
          <t>День</t>
        </is>
      </c>
      <c r="AM529" s="9">
        <f>COUNT(H529:AL529)</f>
        <v/>
      </c>
      <c r="AT529" s="9">
        <f>SUM(H529:AL529)</f>
        <v/>
      </c>
      <c r="AV529" s="9">
        <f>SUM(J529,K529,Q529,R529,X529,Y529,AD529,AE529,AF529)</f>
        <v/>
      </c>
    </row>
    <row r="530">
      <c r="A530" t="n">
        <v>524</v>
      </c>
      <c r="B530" t="inlineStr">
        <is>
          <t>Быков Алексей Иванович</t>
        </is>
      </c>
      <c r="C530" t="inlineStr">
        <is>
          <t>Группа содержания</t>
        </is>
      </c>
      <c r="D530" t="inlineStr">
        <is>
          <t>Инженер</t>
        </is>
      </c>
      <c r="E530" t="inlineStr">
        <is>
          <t>Контракт № 599 - Восток-М</t>
        </is>
      </c>
      <c r="F530" t="inlineStr">
        <is>
          <t>День</t>
        </is>
      </c>
      <c r="AM530" s="9">
        <f>COUNT(H530:AL530)</f>
        <v/>
      </c>
      <c r="AT530" s="9">
        <f>SUM(H530:AL530)</f>
        <v/>
      </c>
      <c r="AV530" s="9">
        <f>SUM(J530,K530,Q530,R530,X530,Y530,AD530,AE530,AF530)</f>
        <v/>
      </c>
    </row>
    <row r="531">
      <c r="A531" t="n">
        <v>525</v>
      </c>
      <c r="B531" t="inlineStr">
        <is>
          <t>Быков Алексей Иванович</t>
        </is>
      </c>
      <c r="C531" t="inlineStr">
        <is>
          <t>Группа содержания</t>
        </is>
      </c>
      <c r="D531" t="inlineStr">
        <is>
          <t>Инженер</t>
        </is>
      </c>
      <c r="E531" t="inlineStr">
        <is>
          <t>Контракт № 579 - ООО Восток-М</t>
        </is>
      </c>
      <c r="F531" t="inlineStr">
        <is>
          <t>День</t>
        </is>
      </c>
      <c r="AM531" s="9">
        <f>COUNT(H531:AL531)</f>
        <v/>
      </c>
      <c r="AT531" s="9">
        <f>SUM(H531:AL531)</f>
        <v/>
      </c>
      <c r="AV531" s="9">
        <f>SUM(J531,K531,Q531,R531,X531,Y531,AD531,AE531,AF531)</f>
        <v/>
      </c>
    </row>
    <row r="532">
      <c r="A532" t="n">
        <v>526</v>
      </c>
      <c r="B532" t="inlineStr">
        <is>
          <t>Быков Алексей Иванович</t>
        </is>
      </c>
      <c r="C532" t="inlineStr">
        <is>
          <t>Группа содержания</t>
        </is>
      </c>
      <c r="D532" t="inlineStr">
        <is>
          <t>Инженер</t>
        </is>
      </c>
      <c r="E532" t="inlineStr">
        <is>
          <t>Контракт № 585 - ФКУ Сибуправтодор</t>
        </is>
      </c>
      <c r="F532" t="inlineStr">
        <is>
          <t>День</t>
        </is>
      </c>
      <c r="AM532" s="9">
        <f>COUNT(H532:AL532)</f>
        <v/>
      </c>
      <c r="AT532" s="9">
        <f>SUM(H532:AL532)</f>
        <v/>
      </c>
      <c r="AV532" s="9">
        <f>SUM(J532,K532,Q532,R532,X532,Y532,AD532,AE532,AF532)</f>
        <v/>
      </c>
    </row>
    <row r="533">
      <c r="A533" t="n">
        <v>527</v>
      </c>
      <c r="B533" t="inlineStr">
        <is>
          <t>Быков Алексей Иванович</t>
        </is>
      </c>
      <c r="C533" t="inlineStr">
        <is>
          <t>Группа содержания</t>
        </is>
      </c>
      <c r="D533" t="inlineStr">
        <is>
          <t>Инженер</t>
        </is>
      </c>
      <c r="E533" t="inlineStr">
        <is>
          <t>Контракт № 580 - ОГКУ «Томскавтодор»</t>
        </is>
      </c>
      <c r="F533" t="inlineStr">
        <is>
          <t>День</t>
        </is>
      </c>
      <c r="AM533" s="9">
        <f>COUNT(H533:AL533)</f>
        <v/>
      </c>
      <c r="AT533" s="9">
        <f>SUM(H533:AL533)</f>
        <v/>
      </c>
      <c r="AV533" s="9">
        <f>SUM(J533,K533,Q533,R533,X533,Y533,AD533,AE533,AF533)</f>
        <v/>
      </c>
    </row>
    <row r="534">
      <c r="A534" t="n">
        <v>528</v>
      </c>
      <c r="B534" t="inlineStr">
        <is>
          <t>Быков Алексей Иванович</t>
        </is>
      </c>
      <c r="C534" t="inlineStr">
        <is>
          <t>Группа содержания</t>
        </is>
      </c>
      <c r="D534" t="inlineStr">
        <is>
          <t>Инженер</t>
        </is>
      </c>
      <c r="E534" t="inlineStr">
        <is>
          <t>Контракт № 513 - ГКУ НСО ТУАД</t>
        </is>
      </c>
      <c r="F534" t="inlineStr">
        <is>
          <t>День</t>
        </is>
      </c>
      <c r="AM534" s="9">
        <f>COUNT(H534:AL534)</f>
        <v/>
      </c>
      <c r="AT534" s="9">
        <f>SUM(H534:AL534)</f>
        <v/>
      </c>
      <c r="AV534" s="9">
        <f>SUM(J534,K534,Q534,R534,X534,Y534,AD534,AE534,AF534)</f>
        <v/>
      </c>
    </row>
    <row r="535">
      <c r="A535" t="n">
        <v>529</v>
      </c>
      <c r="B535" t="inlineStr">
        <is>
          <t>Быков Алексей Иванович</t>
        </is>
      </c>
      <c r="C535" t="inlineStr">
        <is>
          <t>Группа содержания</t>
        </is>
      </c>
      <c r="D535" t="inlineStr">
        <is>
          <t>Инженер</t>
        </is>
      </c>
      <c r="E535" t="inlineStr">
        <is>
          <t>Контракт № 511 - ГКУ НСО ТУАД</t>
        </is>
      </c>
      <c r="F535" t="inlineStr">
        <is>
          <t>День</t>
        </is>
      </c>
      <c r="AM535" s="9">
        <f>COUNT(H535:AL535)</f>
        <v/>
      </c>
      <c r="AT535" s="9">
        <f>SUM(H535:AL535)</f>
        <v/>
      </c>
      <c r="AV535" s="9">
        <f>SUM(J535,K535,Q535,R535,X535,Y535,AD535,AE535,AF535)</f>
        <v/>
      </c>
    </row>
    <row r="536" ht="15.5" customHeight="1" s="1">
      <c r="A536" t="n">
        <v>530</v>
      </c>
      <c r="B536" t="inlineStr">
        <is>
          <t>Быков Алексей Иванович</t>
        </is>
      </c>
      <c r="C536" t="inlineStr">
        <is>
          <t>Группа содержания</t>
        </is>
      </c>
      <c r="D536" t="inlineStr">
        <is>
          <t>Инженер</t>
        </is>
      </c>
      <c r="E536" t="inlineStr">
        <is>
          <t>Контракт № 633 - ПАО Ростелеком Красноярск</t>
        </is>
      </c>
      <c r="F536" t="inlineStr">
        <is>
          <t>День</t>
        </is>
      </c>
      <c r="G536" t="inlineStr">
        <is>
          <t>К-ка</t>
        </is>
      </c>
      <c r="H536" s="11" t="n">
        <v>8</v>
      </c>
      <c r="I536" s="11" t="n">
        <v>8</v>
      </c>
      <c r="AM536" s="9">
        <f>SUM(H536:AL536)/8</f>
        <v/>
      </c>
      <c r="AS536" s="9">
        <f>COUNTIF(H536:AL536,"В")+SUM(H536:AL536)/8</f>
        <v/>
      </c>
      <c r="AT536" s="9">
        <f>SUM(H536:AL536)</f>
        <v/>
      </c>
    </row>
    <row r="537">
      <c r="A537" s="9" t="n">
        <v>531</v>
      </c>
      <c r="B537" s="9" t="inlineStr">
        <is>
          <t>Быков Алексей Иванович</t>
        </is>
      </c>
      <c r="C537" s="9" t="inlineStr">
        <is>
          <t>Группа содержания</t>
        </is>
      </c>
      <c r="D537" s="9" t="inlineStr">
        <is>
          <t>Инженер</t>
        </is>
      </c>
      <c r="E537" s="9" t="inlineStr">
        <is>
          <t>ИТОГО:</t>
        </is>
      </c>
      <c r="F537" s="9" t="n"/>
      <c r="G537" s="9" t="n"/>
      <c r="H537" s="9" t="n">
        <v>8</v>
      </c>
      <c r="I537" s="9" t="n">
        <v>8</v>
      </c>
      <c r="J537" s="9" t="n">
        <v>0</v>
      </c>
      <c r="K537" s="9" t="n">
        <v>0</v>
      </c>
      <c r="L537" s="9" t="n">
        <v>8</v>
      </c>
      <c r="M537" s="9" t="n">
        <v>8</v>
      </c>
      <c r="N537" s="9" t="n">
        <v>8</v>
      </c>
      <c r="O537" s="9" t="n">
        <v>8</v>
      </c>
      <c r="P537" s="9" t="n">
        <v>8</v>
      </c>
      <c r="Q537" s="9" t="n">
        <v>0</v>
      </c>
      <c r="R537" s="9" t="n">
        <v>0</v>
      </c>
      <c r="S537" s="9" t="n">
        <v>8</v>
      </c>
      <c r="T537" s="9" t="n">
        <v>8</v>
      </c>
      <c r="U537" s="9" t="n">
        <v>8</v>
      </c>
      <c r="V537" s="9" t="n">
        <v>8</v>
      </c>
      <c r="W537" s="9" t="n">
        <v>8</v>
      </c>
      <c r="X537" s="9" t="n">
        <v>0</v>
      </c>
      <c r="Y537" s="9" t="n">
        <v>0</v>
      </c>
      <c r="Z537" s="9" t="n">
        <v>8</v>
      </c>
      <c r="AA537" s="9" t="n">
        <v>8</v>
      </c>
      <c r="AB537" s="9" t="n">
        <v>8</v>
      </c>
      <c r="AC537" s="9" t="n">
        <v>7</v>
      </c>
      <c r="AD537" s="9" t="n">
        <v>0</v>
      </c>
      <c r="AE537" s="9" t="n">
        <v>0</v>
      </c>
      <c r="AF537" s="9" t="n">
        <v>0</v>
      </c>
      <c r="AG537" s="9" t="n">
        <v>8</v>
      </c>
      <c r="AH537" s="9" t="n">
        <v>8</v>
      </c>
      <c r="AI537" s="9" t="n">
        <v>8</v>
      </c>
      <c r="AJ537" s="9" t="n">
        <v>8</v>
      </c>
      <c r="AK537" s="9" t="n"/>
      <c r="AL537" s="9" t="n"/>
      <c r="AM537" s="9">
        <f>COUNT(IF(SUM(J527,J529,J531,J530,J525,J528,J534,J532,J533,J535,J526,J524,J523)&gt;0,1,"FALSE"),IF(SUM(K526,K529,K527,K534,K533,K535,K528,K523,K524,K525,K531,K530,K532)&gt;0,1,"FALSE"),IF(SUM(L530,L533,L532,L525,L526,L534,L527,L531,L528,L535,L529,L524,L523)&gt;0,1,"FALSE"),IF(SUM(M523,M528,M525,M533,M532,M524,M531,M534,M526,M527,M529,M535,M530)&gt;0,1,"FALSE"),IF(SUM(N530,N527,N533,N529,N526,N531,N528,N534,N532,N524,N525,N523,N535)&gt;0,1,"FALSE"),IF(SUM(O532,O528,O529,O534,O525,O527,O535,O530,O531,O526,O524,O523,O533)&gt;0,1,"FALSE"),IF(SUM(P532,P533,P531,P524,P523,P535,P527,P528,P529,P525,P526,P530,P534)&gt;0,1,"FALSE"),IF(SUM(Q534,Q531,Q533,Q528,Q530,Q535,Q527,Q524,Q532,Q523,Q529,Q526,Q525)&gt;0,1,"FALSE"),IF(SUM(R523,R528,R532,R527,R525,R533,R535,R531,R526,R534,R524,R530,R529)&gt;0,1,"FALSE"),IF(SUM(S524,S523,S527,S526,S533,S530,S531,S532,S535,S534,S525,S529,S528)&gt;0,1,"FALSE"),IF(SUM(T528,T530,T531,T534,T523,T532,T529,T533,T535,T526,T524,T527,T525)&gt;0,1,"FALSE"),IF(SUM(U531,U525,U523,U526,U528,U535,U533,U532,U534,U529,U530,U527,U524)&gt;0,1,"FALSE"),IF(SUM(V528,V529,V523,V527,V531,V524,V526,V525,V530,V532,V534,V533)&gt;0,1,"FALSE"),IF(SUM(W532,W527,W524,W525,W533,W523,W534,W530,W526,W531,W529,W528)&gt;0,1,"FALSE"),IF(SUM(X528,X531,X529,X533,X523,X532,X534,X525,X527,X524,X526,X530)&gt;0,1,"FALSE"),IF(SUM(Y530,Y532,Y523,Y533,Y524,Y526,Y531,Y534,Y527,Y528,Y529,Y525)&gt;0,1,"FALSE"),IF(SUM(Z533,Z525,Z526,Z528,Z524,Z532,Z534,Z531,Z529,Z530,Z523,Z527)&gt;0,1,"FALSE"),IF(SUM(AA530,AA533,AA529,AA523,AA532,AA524,AA525,AA526,AA528,AA534,AA527,AA531)&gt;0,1,"FALSE"),IF(SUM(AB528,AB524,AB532,AB531,AB523,AB526,AB527,AB534,AB525,AB530,AB529,AB533)&gt;0,1,"FALSE"),IF(SUM(AC529,AC534,AC523,AC532,AC525,AC528,AC526,AC527,AC524,AC531,AC533,AC530)&gt;0,1,"FALSE"),IF(SUM(AD523,AD524,AD531,AD527,AD528,AD530,AD534,AD532,AD529,AD525,AD533,AD526)&gt;0,1,"FALSE"),IF(SUM(AE523,AE532,AE533,AE530,AE526,AE531,AE534,AE524,AE525,AE529,AE527,AE528)&gt;0,1,"FALSE"),IF(SUM(AF529,AF533,AF525,AF527,AF530,AF528,AF534,AF532,AF526,AF524,AF523,AF531)&gt;0,1,"FALSE"),IF(SUM(AG524,AG530,AG529,AG531,AG525,AG527,AG528,AG532,AG533,AG534,AG523,AG526)&gt;0,1,"FALSE"),IF(SUM(AH526,AH527,AH528,AH525,AH533,AH531,AH529,AH523,AH534,AH532,AH530,AH524)&gt;0,1,"FALSE"),IF(SUM(AI528,AI529,AI533,AI532,AI534,AI523,AI531,AI527,AI526,AI524,AI525,AI530)&gt;0,1,"FALSE"),IF(SUM(AJ533,AJ530,AJ534,AJ526,AJ531,AJ529,AJ523,AJ528,AJ527,AJ525,AJ524,AJ532)&gt;0,1,"FALSE"),IF(SUM(H536)&gt;0,1,"FALSE"),IF(SUM(I536)&gt;0,1,"FALSE"))</f>
        <v/>
      </c>
      <c r="AN537" s="9" t="n"/>
      <c r="AO537" s="9">
        <f>MAX(AO523:AO536)</f>
        <v/>
      </c>
      <c r="AP537" s="9">
        <f>MAX(AP523:AP536)</f>
        <v/>
      </c>
      <c r="AQ537" s="9">
        <f>MAX(AQ523:AQ536)</f>
        <v/>
      </c>
      <c r="AR537" s="9">
        <f>MAX(AR523:AR536)</f>
        <v/>
      </c>
      <c r="AS537" s="9">
        <f>SUM(AS523:AS536)</f>
        <v/>
      </c>
      <c r="AT537" s="9">
        <f>SUM(AT523:AT536)</f>
        <v/>
      </c>
      <c r="AU537" s="9">
        <f>SUM(AU523:AU536)</f>
        <v/>
      </c>
      <c r="AV537" s="9">
        <f>SUM(AV523:AV536)</f>
        <v/>
      </c>
      <c r="AW537" s="9">
        <f>SUM(AW523:AW536)</f>
        <v/>
      </c>
    </row>
    <row r="538">
      <c r="A538" t="n">
        <v>532</v>
      </c>
      <c r="B538" t="inlineStr">
        <is>
          <t>Клименко Николай Николаевич</t>
        </is>
      </c>
      <c r="C538" t="inlineStr">
        <is>
          <t>Группа содержания</t>
        </is>
      </c>
      <c r="D538" t="inlineStr">
        <is>
          <t>Инженер</t>
        </is>
      </c>
      <c r="E538" t="inlineStr">
        <is>
          <t>Общехозяйственный</t>
        </is>
      </c>
      <c r="F538" t="inlineStr">
        <is>
          <t>День</t>
        </is>
      </c>
      <c r="I538" t="n">
        <v>1.8</v>
      </c>
      <c r="J538" t="inlineStr">
        <is>
          <t>В</t>
        </is>
      </c>
      <c r="K538" t="inlineStr">
        <is>
          <t>В</t>
        </is>
      </c>
      <c r="L538" t="n">
        <v>0.33333</v>
      </c>
      <c r="Q538" t="inlineStr">
        <is>
          <t>В</t>
        </is>
      </c>
      <c r="R538" t="inlineStr">
        <is>
          <t>В</t>
        </is>
      </c>
      <c r="S538" t="n">
        <v>0.21667</v>
      </c>
      <c r="T538" t="n">
        <v>1.3</v>
      </c>
      <c r="U538" t="n">
        <v>4.7</v>
      </c>
      <c r="V538" t="n">
        <v>0.65</v>
      </c>
      <c r="W538" t="n">
        <v>7.85</v>
      </c>
      <c r="X538" t="inlineStr">
        <is>
          <t>В</t>
        </is>
      </c>
      <c r="Y538" t="inlineStr">
        <is>
          <t>В</t>
        </is>
      </c>
      <c r="AA538" t="n">
        <v>6.53333</v>
      </c>
      <c r="AC538" t="n">
        <v>7</v>
      </c>
      <c r="AD538" t="inlineStr">
        <is>
          <t>В</t>
        </is>
      </c>
      <c r="AE538" t="inlineStr">
        <is>
          <t>В</t>
        </is>
      </c>
      <c r="AF538" t="inlineStr">
        <is>
          <t>В</t>
        </is>
      </c>
      <c r="AG538" t="n">
        <v>3.11667</v>
      </c>
      <c r="AH538" t="n">
        <v>8</v>
      </c>
      <c r="AI538" t="n">
        <v>8</v>
      </c>
      <c r="AJ538" t="n">
        <v>8</v>
      </c>
      <c r="AM538" s="9">
        <f>COUNT(H538:AL538)</f>
        <v/>
      </c>
      <c r="AO538" s="9">
        <f>COUNTIF(H538:AL538,"О")</f>
        <v/>
      </c>
      <c r="AP538" s="9">
        <f>COUNTIF(H538:AL538,"От")</f>
        <v/>
      </c>
      <c r="AQ538" s="9">
        <f>COUNTIF(H538:AL538,"Б")</f>
        <v/>
      </c>
      <c r="AR538" s="9">
        <f>COUNTIF(H538:AL538,"Н")</f>
        <v/>
      </c>
      <c r="AT538" s="9">
        <f>SUM(H538:AL538)</f>
        <v/>
      </c>
      <c r="AV538" s="9">
        <f>SUM(J538,K538,Q538,R538,X538,Y538,AD538,AE538,AF538)</f>
        <v/>
      </c>
    </row>
    <row r="539">
      <c r="A539" t="n">
        <v>533</v>
      </c>
      <c r="B539" t="inlineStr">
        <is>
          <t>Клименко Николай Николаевич</t>
        </is>
      </c>
      <c r="C539" t="inlineStr">
        <is>
          <t>Группа содержания</t>
        </is>
      </c>
      <c r="D539" t="inlineStr">
        <is>
          <t>Инженер</t>
        </is>
      </c>
      <c r="E539" t="inlineStr">
        <is>
          <t>Контракт № 580 - ОГКУ «Томскавтодор»</t>
        </is>
      </c>
      <c r="F539" t="inlineStr">
        <is>
          <t>День</t>
        </is>
      </c>
      <c r="AM539" s="9">
        <f>COUNT(H539:AL539)</f>
        <v/>
      </c>
      <c r="AT539" s="9">
        <f>SUM(H539:AL539)</f>
        <v/>
      </c>
      <c r="AV539" s="9">
        <f>SUM(J539,K539,Q539,R539,X539,Y539,AD539,AE539,AF539)</f>
        <v/>
      </c>
    </row>
    <row r="540">
      <c r="A540" t="n">
        <v>534</v>
      </c>
      <c r="B540" t="inlineStr">
        <is>
          <t>Клименко Николай Николаевич</t>
        </is>
      </c>
      <c r="C540" t="inlineStr">
        <is>
          <t>Группа содержания</t>
        </is>
      </c>
      <c r="D540" t="inlineStr">
        <is>
          <t>Инженер</t>
        </is>
      </c>
      <c r="E540" t="inlineStr">
        <is>
          <t>Контракт № 633 - ПАО Ростелеком Красноярск</t>
        </is>
      </c>
      <c r="F540" t="inlineStr">
        <is>
          <t>День</t>
        </is>
      </c>
      <c r="AM540" s="9">
        <f>COUNT(H540:AL540)</f>
        <v/>
      </c>
      <c r="AT540" s="9">
        <f>SUM(H540:AL540)</f>
        <v/>
      </c>
      <c r="AV540" s="9">
        <f>SUM(J540,K540,Q540,R540,X540,Y540,AD540,AE540,AF540)</f>
        <v/>
      </c>
    </row>
    <row r="541" ht="15.5" customHeight="1" s="1">
      <c r="A541" t="n">
        <v>535</v>
      </c>
      <c r="B541" t="inlineStr">
        <is>
          <t>Клименко Николай Николаевич</t>
        </is>
      </c>
      <c r="C541" t="inlineStr">
        <is>
          <t>Группа содержания</t>
        </is>
      </c>
      <c r="D541" t="inlineStr">
        <is>
          <t>Инженер</t>
        </is>
      </c>
      <c r="E541" t="inlineStr">
        <is>
          <t>Контракт № 632 - ГКУ НСО ТУАД</t>
        </is>
      </c>
      <c r="F541" t="inlineStr">
        <is>
          <t>День</t>
        </is>
      </c>
      <c r="S541" s="11" t="n">
        <v>2.58333</v>
      </c>
      <c r="V541" s="11" t="n">
        <v>0.36667</v>
      </c>
      <c r="Z541" s="11" t="n">
        <v>3.00752</v>
      </c>
      <c r="AB541" s="11" t="n">
        <v>4.00574</v>
      </c>
      <c r="AG541" s="11" t="n">
        <v>4.88333</v>
      </c>
      <c r="AM541" s="9">
        <f>COUNT(H541:AL541)</f>
        <v/>
      </c>
      <c r="AT541" s="9">
        <f>SUM(H541:AL541)</f>
        <v/>
      </c>
      <c r="AV541" s="9">
        <f>SUM(J541,K541,Q541,R541,X541,Y541,AD541,AE541,AF541)</f>
        <v/>
      </c>
    </row>
    <row r="542" ht="15.5" customHeight="1" s="1">
      <c r="A542" t="n">
        <v>536</v>
      </c>
      <c r="B542" t="inlineStr">
        <is>
          <t>Клименко Николай Николаевич</t>
        </is>
      </c>
      <c r="C542" t="inlineStr">
        <is>
          <t>Группа содержания</t>
        </is>
      </c>
      <c r="D542" t="inlineStr">
        <is>
          <t>Инженер</t>
        </is>
      </c>
      <c r="E542" t="inlineStr">
        <is>
          <t>Контракт № 631 - ГКУ НСО ТУАД</t>
        </is>
      </c>
      <c r="F542" t="inlineStr">
        <is>
          <t>День</t>
        </is>
      </c>
      <c r="I542" s="11" t="n">
        <v>6.2</v>
      </c>
      <c r="M542" s="11" t="n">
        <v>1.4963</v>
      </c>
      <c r="N542" s="11" t="n">
        <v>3.20879</v>
      </c>
      <c r="O542" s="11" t="n">
        <v>3.99185</v>
      </c>
      <c r="P542" s="11" t="n">
        <v>1.5245</v>
      </c>
      <c r="V542" s="11" t="n">
        <v>0.38333</v>
      </c>
      <c r="Z542" s="11" t="n">
        <v>3.5188</v>
      </c>
      <c r="AA542" s="11" t="n">
        <v>1.46667</v>
      </c>
      <c r="AM542" s="9">
        <f>COUNT(H542:AL542)</f>
        <v/>
      </c>
      <c r="AT542" s="9">
        <f>SUM(H542:AL542)</f>
        <v/>
      </c>
      <c r="AV542" s="9">
        <f>SUM(J542,K542,Q542,R542,X542,Y542,AD542,AE542,AF542)</f>
        <v/>
      </c>
    </row>
    <row r="543" ht="15.5" customHeight="1" s="1">
      <c r="A543" t="n">
        <v>537</v>
      </c>
      <c r="B543" t="inlineStr">
        <is>
          <t>Клименко Николай Николаевич</t>
        </is>
      </c>
      <c r="C543" t="inlineStr">
        <is>
          <t>Группа содержания</t>
        </is>
      </c>
      <c r="D543" t="inlineStr">
        <is>
          <t>Инженер</t>
        </is>
      </c>
      <c r="E543" t="inlineStr">
        <is>
          <t>Контракт № 630 - ГКУ НСО ТУАД</t>
        </is>
      </c>
      <c r="F543" t="inlineStr">
        <is>
          <t>День</t>
        </is>
      </c>
      <c r="L543" s="11" t="n">
        <v>7.66667</v>
      </c>
      <c r="M543" s="11" t="n">
        <v>6.5037</v>
      </c>
      <c r="N543" s="11" t="n">
        <v>4.79121</v>
      </c>
      <c r="P543" s="11" t="n">
        <v>4.951</v>
      </c>
      <c r="S543" s="11" t="n">
        <v>5.2</v>
      </c>
      <c r="T543" s="11" t="n">
        <v>6.7</v>
      </c>
      <c r="U543" s="11" t="n">
        <v>3.3</v>
      </c>
      <c r="V543" s="11" t="n">
        <v>6.6</v>
      </c>
      <c r="W543" s="11" t="n">
        <v>0.15</v>
      </c>
      <c r="Z543" s="11" t="n">
        <v>1.47368</v>
      </c>
      <c r="AB543" s="11" t="n">
        <v>3.99426</v>
      </c>
      <c r="AM543" s="9">
        <f>COUNT(H543:AL543)</f>
        <v/>
      </c>
      <c r="AT543" s="9">
        <f>SUM(H543:AL543)</f>
        <v/>
      </c>
      <c r="AV543" s="9">
        <f>SUM(J543,K543,Q543,R543,X543,Y543,AD543,AE543,AF543)</f>
        <v/>
      </c>
    </row>
    <row r="544">
      <c r="A544" t="n">
        <v>538</v>
      </c>
      <c r="B544" t="inlineStr">
        <is>
          <t>Клименко Николай Николаевич</t>
        </is>
      </c>
      <c r="C544" t="inlineStr">
        <is>
          <t>Группа содержания</t>
        </is>
      </c>
      <c r="D544" t="inlineStr">
        <is>
          <t>Инженер</t>
        </is>
      </c>
      <c r="E544" t="inlineStr">
        <is>
          <t>Контракт № 620 - МариинскАвтодор</t>
        </is>
      </c>
      <c r="F544" t="inlineStr">
        <is>
          <t>День</t>
        </is>
      </c>
      <c r="AM544" s="9">
        <f>COUNT(H544:AL544)</f>
        <v/>
      </c>
      <c r="AT544" s="9">
        <f>SUM(H544:AL544)</f>
        <v/>
      </c>
      <c r="AV544" s="9">
        <f>SUM(J544,K544,Q544,R544,X544,Y544,AD544,AE544,AF544)</f>
        <v/>
      </c>
    </row>
    <row r="545">
      <c r="A545" t="n">
        <v>539</v>
      </c>
      <c r="B545" t="inlineStr">
        <is>
          <t>Клименко Николай Николаевич</t>
        </is>
      </c>
      <c r="C545" t="inlineStr">
        <is>
          <t>Группа содержания</t>
        </is>
      </c>
      <c r="D545" t="inlineStr">
        <is>
          <t>Инженер</t>
        </is>
      </c>
      <c r="E545" t="inlineStr">
        <is>
          <t>Контракт № 621 - Томскавтодор</t>
        </is>
      </c>
      <c r="F545" t="inlineStr">
        <is>
          <t>День</t>
        </is>
      </c>
      <c r="AM545" s="9">
        <f>COUNT(H545:AL545)</f>
        <v/>
      </c>
      <c r="AT545" s="9">
        <f>SUM(H545:AL545)</f>
        <v/>
      </c>
      <c r="AV545" s="9">
        <f>SUM(J545,K545,Q545,R545,X545,Y545,AD545,AE545,AF545)</f>
        <v/>
      </c>
    </row>
    <row r="546">
      <c r="A546" t="n">
        <v>540</v>
      </c>
      <c r="B546" t="inlineStr">
        <is>
          <t>Клименко Николай Николаевич</t>
        </is>
      </c>
      <c r="C546" t="inlineStr">
        <is>
          <t>Группа содержания</t>
        </is>
      </c>
      <c r="D546" t="inlineStr">
        <is>
          <t>Инженер</t>
        </is>
      </c>
      <c r="E546" t="inlineStr">
        <is>
          <t>Контракт № 599 - Восток-М</t>
        </is>
      </c>
      <c r="F546" t="inlineStr">
        <is>
          <t>День</t>
        </is>
      </c>
      <c r="AM546" s="9">
        <f>COUNT(H546:AL546)</f>
        <v/>
      </c>
      <c r="AT546" s="9">
        <f>SUM(H546:AL546)</f>
        <v/>
      </c>
      <c r="AV546" s="9">
        <f>SUM(J546,K546,Q546,R546,X546,Y546,AD546,AE546,AF546)</f>
        <v/>
      </c>
    </row>
    <row r="547">
      <c r="A547" t="n">
        <v>541</v>
      </c>
      <c r="B547" t="inlineStr">
        <is>
          <t>Клименко Николай Николаевич</t>
        </is>
      </c>
      <c r="C547" t="inlineStr">
        <is>
          <t>Группа содержания</t>
        </is>
      </c>
      <c r="D547" t="inlineStr">
        <is>
          <t>Инженер</t>
        </is>
      </c>
      <c r="E547" t="inlineStr">
        <is>
          <t>Контракт № 579 - ООО Восток-М</t>
        </is>
      </c>
      <c r="F547" t="inlineStr">
        <is>
          <t>День</t>
        </is>
      </c>
      <c r="AM547" s="9">
        <f>COUNT(H547:AL547)</f>
        <v/>
      </c>
      <c r="AT547" s="9">
        <f>SUM(H547:AL547)</f>
        <v/>
      </c>
      <c r="AV547" s="9">
        <f>SUM(J547,K547,Q547,R547,X547,Y547,AD547,AE547,AF547)</f>
        <v/>
      </c>
    </row>
    <row r="548">
      <c r="A548" t="n">
        <v>542</v>
      </c>
      <c r="B548" t="inlineStr">
        <is>
          <t>Клименко Николай Николаевич</t>
        </is>
      </c>
      <c r="C548" t="inlineStr">
        <is>
          <t>Группа содержания</t>
        </is>
      </c>
      <c r="D548" t="inlineStr">
        <is>
          <t>Инженер</t>
        </is>
      </c>
      <c r="E548" t="inlineStr">
        <is>
          <t>Контракт № 585 - ФКУ Сибуправтодор</t>
        </is>
      </c>
      <c r="F548" t="inlineStr">
        <is>
          <t>День</t>
        </is>
      </c>
      <c r="AM548" s="9">
        <f>COUNT(H548:AL548)</f>
        <v/>
      </c>
      <c r="AT548" s="9">
        <f>SUM(H548:AL548)</f>
        <v/>
      </c>
      <c r="AV548" s="9">
        <f>SUM(J548,K548,Q548,R548,X548,Y548,AD548,AE548,AF548)</f>
        <v/>
      </c>
    </row>
    <row r="549">
      <c r="A549" t="n">
        <v>543</v>
      </c>
      <c r="B549" t="inlineStr">
        <is>
          <t>Клименко Николай Николаевич</t>
        </is>
      </c>
      <c r="C549" t="inlineStr">
        <is>
          <t>Группа содержания</t>
        </is>
      </c>
      <c r="D549" t="inlineStr">
        <is>
          <t>Инженер</t>
        </is>
      </c>
      <c r="E549" t="inlineStr">
        <is>
          <t>Контракт № 513 - ГКУ НСО ТУАД</t>
        </is>
      </c>
      <c r="F549" t="inlineStr">
        <is>
          <t>День</t>
        </is>
      </c>
      <c r="AM549" s="9">
        <f>COUNT(H549:AL549)</f>
        <v/>
      </c>
      <c r="AT549" s="9">
        <f>SUM(H549:AL549)</f>
        <v/>
      </c>
      <c r="AV549" s="9">
        <f>SUM(J549,K549,Q549,R549,X549,Y549,AD549,AE549,AF549)</f>
        <v/>
      </c>
    </row>
    <row r="550">
      <c r="A550" t="n">
        <v>544</v>
      </c>
      <c r="B550" t="inlineStr">
        <is>
          <t>Клименко Николай Николаевич</t>
        </is>
      </c>
      <c r="C550" t="inlineStr">
        <is>
          <t>Группа содержания</t>
        </is>
      </c>
      <c r="D550" t="inlineStr">
        <is>
          <t>Инженер</t>
        </is>
      </c>
      <c r="E550" t="inlineStr">
        <is>
          <t>Контракт № 511 - ГКУ НСО ТУАД</t>
        </is>
      </c>
      <c r="F550" t="inlineStr">
        <is>
          <t>День</t>
        </is>
      </c>
      <c r="AM550" s="9">
        <f>COUNT(H550:AL550)</f>
        <v/>
      </c>
      <c r="AT550" s="9">
        <f>SUM(H550:AL550)</f>
        <v/>
      </c>
      <c r="AV550" s="9">
        <f>SUM(J550,K550,Q550,R550,X550,Y550,AD550,AE550,AF550)</f>
        <v/>
      </c>
    </row>
    <row r="551" ht="15.5" customHeight="1" s="1">
      <c r="A551" t="n">
        <v>545</v>
      </c>
      <c r="B551" t="inlineStr">
        <is>
          <t>Клименко Николай Николаевич</t>
        </is>
      </c>
      <c r="C551" t="inlineStr">
        <is>
          <t>Группа содержания</t>
        </is>
      </c>
      <c r="D551" t="inlineStr">
        <is>
          <t>Инженер</t>
        </is>
      </c>
      <c r="E551" t="inlineStr">
        <is>
          <t>Контракт № 591 - ООО Восток-М</t>
        </is>
      </c>
      <c r="F551" t="inlineStr">
        <is>
          <t>День</t>
        </is>
      </c>
      <c r="O551" s="11" t="n">
        <v>4.00815</v>
      </c>
      <c r="P551" s="11" t="n">
        <v>1.5245</v>
      </c>
      <c r="AM551" s="9">
        <f>COUNT(H551:AL551)</f>
        <v/>
      </c>
      <c r="AT551" s="9">
        <f>SUM(H551:AL551)</f>
        <v/>
      </c>
      <c r="AV551" s="9">
        <f>SUM(J551,K551,Q551,R551,X551,Y551,AD551,AE551,AF551)</f>
        <v/>
      </c>
    </row>
    <row r="552" ht="15.5" customHeight="1" s="1">
      <c r="A552" t="n">
        <v>546</v>
      </c>
      <c r="B552" t="inlineStr">
        <is>
          <t>Клименко Николай Николаевич</t>
        </is>
      </c>
      <c r="C552" t="inlineStr">
        <is>
          <t>Группа содержания</t>
        </is>
      </c>
      <c r="D552" t="inlineStr">
        <is>
          <t>Инженер</t>
        </is>
      </c>
      <c r="E552" t="inlineStr">
        <is>
          <t>Контракт № 580 - ОГКУ «Томскавтодор»</t>
        </is>
      </c>
      <c r="F552" t="inlineStr">
        <is>
          <t>День</t>
        </is>
      </c>
      <c r="G552" t="inlineStr">
        <is>
          <t>К-ка</t>
        </is>
      </c>
      <c r="H552" s="11" t="n">
        <v>8</v>
      </c>
      <c r="AM552" s="9">
        <f>SUM(H552:AL552)/8</f>
        <v/>
      </c>
      <c r="AS552" s="9">
        <f>COUNTIF(H552:AL552,"В")+SUM(H552:AL552)/8</f>
        <v/>
      </c>
      <c r="AT552" s="9">
        <f>SUM(H552:AL552)</f>
        <v/>
      </c>
    </row>
    <row r="553">
      <c r="A553" s="9" t="n">
        <v>547</v>
      </c>
      <c r="B553" s="9" t="inlineStr">
        <is>
          <t>Клименко Николай Николаевич</t>
        </is>
      </c>
      <c r="C553" s="9" t="inlineStr">
        <is>
          <t>Группа содержания</t>
        </is>
      </c>
      <c r="D553" s="9" t="inlineStr">
        <is>
          <t>Инженер</t>
        </is>
      </c>
      <c r="E553" s="9" t="inlineStr">
        <is>
          <t>ИТОГО:</t>
        </is>
      </c>
      <c r="F553" s="9" t="n"/>
      <c r="G553" s="9" t="n"/>
      <c r="H553" s="9" t="n">
        <v>8</v>
      </c>
      <c r="I553" s="9" t="n">
        <v>8</v>
      </c>
      <c r="J553" s="9" t="n">
        <v>0</v>
      </c>
      <c r="K553" s="9" t="n">
        <v>0</v>
      </c>
      <c r="L553" s="9" t="n">
        <v>8</v>
      </c>
      <c r="M553" s="9" t="n">
        <v>8</v>
      </c>
      <c r="N553" s="9" t="n">
        <v>8</v>
      </c>
      <c r="O553" s="9" t="n">
        <v>8</v>
      </c>
      <c r="P553" s="9" t="n">
        <v>8</v>
      </c>
      <c r="Q553" s="9" t="n">
        <v>0</v>
      </c>
      <c r="R553" s="9" t="n">
        <v>0</v>
      </c>
      <c r="S553" s="9" t="n">
        <v>8</v>
      </c>
      <c r="T553" s="9" t="n">
        <v>8</v>
      </c>
      <c r="U553" s="9" t="n">
        <v>8</v>
      </c>
      <c r="V553" s="9" t="n">
        <v>8</v>
      </c>
      <c r="W553" s="9" t="n">
        <v>8</v>
      </c>
      <c r="X553" s="9" t="n">
        <v>0</v>
      </c>
      <c r="Y553" s="9" t="n">
        <v>0</v>
      </c>
      <c r="Z553" s="9" t="n">
        <v>8</v>
      </c>
      <c r="AA553" s="9" t="n">
        <v>8</v>
      </c>
      <c r="AB553" s="9" t="n">
        <v>8</v>
      </c>
      <c r="AC553" s="9" t="n">
        <v>7</v>
      </c>
      <c r="AD553" s="9" t="n">
        <v>0</v>
      </c>
      <c r="AE553" s="9" t="n">
        <v>0</v>
      </c>
      <c r="AF553" s="9" t="n">
        <v>0</v>
      </c>
      <c r="AG553" s="9" t="n">
        <v>8</v>
      </c>
      <c r="AH553" s="9" t="n">
        <v>8</v>
      </c>
      <c r="AI553" s="9" t="n">
        <v>8</v>
      </c>
      <c r="AJ553" s="9" t="n">
        <v>8</v>
      </c>
      <c r="AK553" s="9" t="n"/>
      <c r="AL553" s="9" t="n"/>
      <c r="AM553" s="9">
        <f>COUNT(IF(SUM(I544,I549,I546,I538,I545,I548,I542,I540,I541,I543,I539,I547,I550)&gt;0,1,"FALSE"),IF(SUM(J545,J539,J541,J542,J546,J544,J550,J547,J540,J543,J548,J538,J549)&gt;0,1,"FALSE"),IF(SUM(K540,K538,K546,K544,K539,K541,K547,K542,K543,K548,K545,K550,K549)&gt;0,1,"FALSE"),IF(SUM(L538,L544,L543,L547,L546,L540,L542,L548,L549,L545,L539,L541,L550)&gt;0,1,"FALSE"),IF(SUM(M539,M542,M544,M548,M550,M549,M546,M540,M543,M545,M547,M541,M538)&gt;0,1,"FALSE"),IF(SUM(N539,N538,N547,N550,N542,N548,N549,N540,N541,N543,N545,N546,N544)&gt;0,1,"FALSE"),IF(SUM(O548,O547,O551,O543,O545,O538,O549,O540,O550,O542,O539,O546,O544,O541)&gt;0,1,"FALSE"),IF(SUM(P539,P543,P550,P551,P542,P540,P541,P538,P544,P548,P549,P546,P545,P547)&gt;0,1,"FALSE"),IF(SUM(Q542,Q550,Q544,Q546,Q543,Q545,Q541,Q549,Q548,Q539,Q547,Q540,Q538)&gt;0,1,"FALSE"),IF(SUM(R550,R547,R549,R543,R545,R539,R538,R544,R540,R546,R542,R548,R541)&gt;0,1,"FALSE"),IF(SUM(S539,S538,S543,S547,S541,S545,S544,S550,S542,S549,S546,S540,S548)&gt;0,1,"FALSE"),IF(SUM(T547,T545,T542,T544,T539,T543,T546,T540,T538,T541,T548,T549,T550)&gt;0,1,"FALSE"),IF(SUM(U538,U549,U540,U544,U547,U548,U539,U545,U546,U550,U541,U543,U542)&gt;0,1,"FALSE"),IF(SUM(V538,V542,V549,V543,V541,V546,V539,V547,V548,V540,V544,V545)&gt;0,1,"FALSE"),IF(SUM(W545,W543,W540,W538,W547,W548,W541,W544,W549,W546,W542,W539)&gt;0,1,"FALSE"),IF(SUM(X548,X546,X541,X539,X544,X538,X543,X547,X540,X549,X542,X545)&gt;0,1,"FALSE"),IF(SUM(Y548,Y546,Y544,Y545,Y543,Y540,Y542,Y547,Y549,Y541,Y538,Y539)&gt;0,1,"FALSE"),IF(SUM(Z543,Z538,Z542,Z547,Z546,Z544,Z540,Z549,Z548,Z541,Z539,Z545)&gt;0,1,"FALSE"),IF(SUM(AA546,AA543,AA538,AA545,AA547,AA541,AA548,AA542,AA544,AA540,AA549,AA539)&gt;0,1,"FALSE"),IF(SUM(AB542,AB549,AB543,AB548,AB547,AB544,AB545,AB540,AB541,AB546,AB538,AB539)&gt;0,1,"FALSE"),IF(SUM(AC544,AC549,AC538,AC541,AC543,AC539,AC540,AC548,AC547,AC546,AC545,AC542)&gt;0,1,"FALSE"),IF(SUM(AD544,AD548,AD541,AD545,AD543,AD547,AD549,AD539,AD546,AD540,AD542,AD538)&gt;0,1,"FALSE"),IF(SUM(AE541,AE549,AE543,AE548,AE546,AE545,AE538,AE547,AE542,AE540,AE544,AE539)&gt;0,1,"FALSE"),IF(SUM(AF543,AF539,AF542,AF549,AF546,AF541,AF538,AF545,AF547,AF540,AF548,AF544)&gt;0,1,"FALSE"),IF(SUM(AG543,AG541,AG539,AG544,AG545,AG549,AG540,AG547,AG542,AG548,AG546,AG538)&gt;0,1,"FALSE"),IF(SUM(AH543,AH547,AH539,AH548,AH544,AH546,AH549,AH541,AH542,AH540,AH538,AH545)&gt;0,1,"FALSE"),IF(SUM(AI539,AI547,AI548,AI546,AI538,AI543,AI544,AI549,AI541,AI542,AI545,AI540)&gt;0,1,"FALSE"),IF(SUM(AJ549,AJ540,AJ538,AJ545,AJ541,AJ544,AJ539,AJ547,AJ546,AJ542,AJ548,AJ543)&gt;0,1,"FALSE"),IF(SUM(H552)&gt;0,1,"FALSE"))</f>
        <v/>
      </c>
      <c r="AN553" s="9" t="n"/>
      <c r="AO553" s="9">
        <f>MAX(AO538:AO552)</f>
        <v/>
      </c>
      <c r="AP553" s="9">
        <f>MAX(AP538:AP552)</f>
        <v/>
      </c>
      <c r="AQ553" s="9">
        <f>MAX(AQ538:AQ552)</f>
        <v/>
      </c>
      <c r="AR553" s="9">
        <f>MAX(AR538:AR552)</f>
        <v/>
      </c>
      <c r="AS553" s="9">
        <f>SUM(AS538:AS552)</f>
        <v/>
      </c>
      <c r="AT553" s="9">
        <f>SUM(AT538:AT552)</f>
        <v/>
      </c>
      <c r="AU553" s="9">
        <f>SUM(AU538:AU552)</f>
        <v/>
      </c>
      <c r="AV553" s="9">
        <f>SUM(AV538:AV552)</f>
        <v/>
      </c>
      <c r="AW553" s="9">
        <f>SUM(AW538:AW552)</f>
        <v/>
      </c>
    </row>
    <row r="554">
      <c r="A554" t="n">
        <v>548</v>
      </c>
      <c r="B554" t="inlineStr">
        <is>
          <t>Томилин Евгений Александрович</t>
        </is>
      </c>
      <c r="C554" t="inlineStr">
        <is>
          <t>Группа содержания</t>
        </is>
      </c>
      <c r="D554" t="inlineStr">
        <is>
          <t>Инженер</t>
        </is>
      </c>
      <c r="E554" t="inlineStr">
        <is>
          <t>Общехозяйственный</t>
        </is>
      </c>
      <c r="F554" t="inlineStr">
        <is>
          <t>День</t>
        </is>
      </c>
      <c r="H554" t="inlineStr">
        <is>
          <t>Б</t>
        </is>
      </c>
      <c r="I554" t="inlineStr">
        <is>
          <t>Б</t>
        </is>
      </c>
      <c r="J554" t="inlineStr">
        <is>
          <t>Б</t>
        </is>
      </c>
      <c r="K554" t="inlineStr">
        <is>
          <t>Б</t>
        </is>
      </c>
      <c r="L554" t="inlineStr">
        <is>
          <t>Б</t>
        </is>
      </c>
      <c r="M554" t="inlineStr">
        <is>
          <t>Б</t>
        </is>
      </c>
      <c r="N554" t="inlineStr">
        <is>
          <t>Б</t>
        </is>
      </c>
      <c r="O554" t="inlineStr">
        <is>
          <t>Б</t>
        </is>
      </c>
      <c r="P554" t="inlineStr">
        <is>
          <t>Б</t>
        </is>
      </c>
      <c r="Q554" t="inlineStr">
        <is>
          <t>Б</t>
        </is>
      </c>
      <c r="R554" t="inlineStr">
        <is>
          <t>Б</t>
        </is>
      </c>
      <c r="S554" t="inlineStr">
        <is>
          <t>Б</t>
        </is>
      </c>
      <c r="T554" t="inlineStr">
        <is>
          <t>Б</t>
        </is>
      </c>
      <c r="U554" t="inlineStr">
        <is>
          <t>Б</t>
        </is>
      </c>
      <c r="V554" t="inlineStr">
        <is>
          <t>Б</t>
        </is>
      </c>
      <c r="W554" t="inlineStr">
        <is>
          <t>Б</t>
        </is>
      </c>
      <c r="X554" t="inlineStr">
        <is>
          <t>Б</t>
        </is>
      </c>
      <c r="Y554" t="inlineStr">
        <is>
          <t>Б</t>
        </is>
      </c>
      <c r="Z554" t="inlineStr">
        <is>
          <t>Б</t>
        </is>
      </c>
      <c r="AA554" t="inlineStr">
        <is>
          <t>Б</t>
        </is>
      </c>
      <c r="AB554" t="inlineStr">
        <is>
          <t>Б</t>
        </is>
      </c>
      <c r="AC554" t="inlineStr">
        <is>
          <t>Б</t>
        </is>
      </c>
      <c r="AD554" t="inlineStr">
        <is>
          <t>Б</t>
        </is>
      </c>
      <c r="AE554" t="inlineStr">
        <is>
          <t>Б</t>
        </is>
      </c>
      <c r="AF554" t="inlineStr">
        <is>
          <t>Б</t>
        </is>
      </c>
      <c r="AG554" t="inlineStr">
        <is>
          <t>Б</t>
        </is>
      </c>
      <c r="AH554" t="inlineStr">
        <is>
          <t>Б</t>
        </is>
      </c>
      <c r="AI554" t="n">
        <v>8</v>
      </c>
      <c r="AJ554" t="n">
        <v>8</v>
      </c>
      <c r="AM554" s="9">
        <f>COUNT(H554:AL554)</f>
        <v/>
      </c>
      <c r="AO554" s="9">
        <f>COUNTIF(H554:AL554,"О")</f>
        <v/>
      </c>
      <c r="AP554" s="9">
        <f>COUNTIF(H554:AL554,"От")</f>
        <v/>
      </c>
      <c r="AQ554" s="9">
        <f>COUNTIF(H554:AL554,"Б")</f>
        <v/>
      </c>
      <c r="AR554" s="9">
        <f>COUNTIF(H554:AL554,"Н")</f>
        <v/>
      </c>
      <c r="AT554" s="9">
        <f>SUM(H554:AL554)</f>
        <v/>
      </c>
      <c r="AV554" s="9">
        <f>SUM(J554,K554,Q554,R554,X554,Y554,AD554,AE554,AF554)</f>
        <v/>
      </c>
    </row>
    <row r="555">
      <c r="A555" t="n">
        <v>549</v>
      </c>
      <c r="B555" t="inlineStr">
        <is>
          <t>Томилин Евгений Александрович</t>
        </is>
      </c>
      <c r="C555" t="inlineStr">
        <is>
          <t>Группа содержания</t>
        </is>
      </c>
      <c r="D555" t="inlineStr">
        <is>
          <t>Инженер</t>
        </is>
      </c>
      <c r="E555" t="inlineStr">
        <is>
          <t>Контракт № 633 - ПАО Ростелеком Красноярск</t>
        </is>
      </c>
      <c r="F555" t="inlineStr">
        <is>
          <t>День</t>
        </is>
      </c>
      <c r="AM555" s="9">
        <f>COUNT(H555:AL555)</f>
        <v/>
      </c>
      <c r="AT555" s="9">
        <f>SUM(H555:AL555)</f>
        <v/>
      </c>
      <c r="AV555" s="9">
        <f>SUM(J555,K555,Q555,R555,X555,Y555,AD555,AE555,AF555)</f>
        <v/>
      </c>
    </row>
    <row r="556">
      <c r="A556" t="n">
        <v>550</v>
      </c>
      <c r="B556" t="inlineStr">
        <is>
          <t>Томилин Евгений Александрович</t>
        </is>
      </c>
      <c r="C556" t="inlineStr">
        <is>
          <t>Группа содержания</t>
        </is>
      </c>
      <c r="D556" t="inlineStr">
        <is>
          <t>Инженер</t>
        </is>
      </c>
      <c r="E556" t="inlineStr">
        <is>
          <t>Контракт № 632 - ГКУ НСО ТУАД</t>
        </is>
      </c>
      <c r="F556" t="inlineStr">
        <is>
          <t>День</t>
        </is>
      </c>
      <c r="AM556" s="9">
        <f>COUNT(H556:AL556)</f>
        <v/>
      </c>
      <c r="AT556" s="9">
        <f>SUM(H556:AL556)</f>
        <v/>
      </c>
      <c r="AV556" s="9">
        <f>SUM(J556,K556,Q556,R556,X556,Y556,AD556,AE556,AF556)</f>
        <v/>
      </c>
    </row>
    <row r="557">
      <c r="A557" t="n">
        <v>551</v>
      </c>
      <c r="B557" t="inlineStr">
        <is>
          <t>Томилин Евгений Александрович</t>
        </is>
      </c>
      <c r="C557" t="inlineStr">
        <is>
          <t>Группа содержания</t>
        </is>
      </c>
      <c r="D557" t="inlineStr">
        <is>
          <t>Инженер</t>
        </is>
      </c>
      <c r="E557" t="inlineStr">
        <is>
          <t>Контракт № 631 - ГКУ НСО ТУАД</t>
        </is>
      </c>
      <c r="F557" t="inlineStr">
        <is>
          <t>День</t>
        </is>
      </c>
      <c r="AM557" s="9">
        <f>COUNT(H557:AL557)</f>
        <v/>
      </c>
      <c r="AT557" s="9">
        <f>SUM(H557:AL557)</f>
        <v/>
      </c>
      <c r="AV557" s="9">
        <f>SUM(J557,K557,Q557,R557,X557,Y557,AD557,AE557,AF557)</f>
        <v/>
      </c>
    </row>
    <row r="558">
      <c r="A558" t="n">
        <v>552</v>
      </c>
      <c r="B558" t="inlineStr">
        <is>
          <t>Томилин Евгений Александрович</t>
        </is>
      </c>
      <c r="C558" t="inlineStr">
        <is>
          <t>Группа содержания</t>
        </is>
      </c>
      <c r="D558" t="inlineStr">
        <is>
          <t>Инженер</t>
        </is>
      </c>
      <c r="E558" t="inlineStr">
        <is>
          <t>Контракт № 630 - ГКУ НСО ТУАД</t>
        </is>
      </c>
      <c r="F558" t="inlineStr">
        <is>
          <t>День</t>
        </is>
      </c>
      <c r="AM558" s="9">
        <f>COUNT(H558:AL558)</f>
        <v/>
      </c>
      <c r="AT558" s="9">
        <f>SUM(H558:AL558)</f>
        <v/>
      </c>
      <c r="AV558" s="9">
        <f>SUM(J558,K558,Q558,R558,X558,Y558,AD558,AE558,AF558)</f>
        <v/>
      </c>
    </row>
    <row r="559">
      <c r="A559" t="n">
        <v>553</v>
      </c>
      <c r="B559" t="inlineStr">
        <is>
          <t>Томилин Евгений Александрович</t>
        </is>
      </c>
      <c r="C559" t="inlineStr">
        <is>
          <t>Группа содержания</t>
        </is>
      </c>
      <c r="D559" t="inlineStr">
        <is>
          <t>Инженер</t>
        </is>
      </c>
      <c r="E559" t="inlineStr">
        <is>
          <t>Контракт № 620 - МариинскАвтодор</t>
        </is>
      </c>
      <c r="F559" t="inlineStr">
        <is>
          <t>День</t>
        </is>
      </c>
      <c r="AM559" s="9">
        <f>COUNT(H559:AL559)</f>
        <v/>
      </c>
      <c r="AT559" s="9">
        <f>SUM(H559:AL559)</f>
        <v/>
      </c>
      <c r="AV559" s="9">
        <f>SUM(J559,K559,Q559,R559,X559,Y559,AD559,AE559,AF559)</f>
        <v/>
      </c>
    </row>
    <row r="560">
      <c r="A560" t="n">
        <v>554</v>
      </c>
      <c r="B560" t="inlineStr">
        <is>
          <t>Томилин Евгений Александрович</t>
        </is>
      </c>
      <c r="C560" t="inlineStr">
        <is>
          <t>Группа содержания</t>
        </is>
      </c>
      <c r="D560" t="inlineStr">
        <is>
          <t>Инженер</t>
        </is>
      </c>
      <c r="E560" t="inlineStr">
        <is>
          <t>Контракт № 621 - Томскавтодор</t>
        </is>
      </c>
      <c r="F560" t="inlineStr">
        <is>
          <t>День</t>
        </is>
      </c>
      <c r="AM560" s="9">
        <f>COUNT(H560:AL560)</f>
        <v/>
      </c>
      <c r="AT560" s="9">
        <f>SUM(H560:AL560)</f>
        <v/>
      </c>
      <c r="AV560" s="9">
        <f>SUM(J560,K560,Q560,R560,X560,Y560,AD560,AE560,AF560)</f>
        <v/>
      </c>
    </row>
    <row r="561">
      <c r="A561" t="n">
        <v>555</v>
      </c>
      <c r="B561" t="inlineStr">
        <is>
          <t>Томилин Евгений Александрович</t>
        </is>
      </c>
      <c r="C561" t="inlineStr">
        <is>
          <t>Группа содержания</t>
        </is>
      </c>
      <c r="D561" t="inlineStr">
        <is>
          <t>Инженер</t>
        </is>
      </c>
      <c r="E561" t="inlineStr">
        <is>
          <t>Контракт № 599 - Восток-М</t>
        </is>
      </c>
      <c r="F561" t="inlineStr">
        <is>
          <t>День</t>
        </is>
      </c>
      <c r="AM561" s="9">
        <f>COUNT(H561:AL561)</f>
        <v/>
      </c>
      <c r="AT561" s="9">
        <f>SUM(H561:AL561)</f>
        <v/>
      </c>
      <c r="AV561" s="9">
        <f>SUM(J561,K561,Q561,R561,X561,Y561,AD561,AE561,AF561)</f>
        <v/>
      </c>
    </row>
    <row r="562">
      <c r="A562" t="n">
        <v>556</v>
      </c>
      <c r="B562" t="inlineStr">
        <is>
          <t>Томилин Евгений Александрович</t>
        </is>
      </c>
      <c r="C562" t="inlineStr">
        <is>
          <t>Группа содержания</t>
        </is>
      </c>
      <c r="D562" t="inlineStr">
        <is>
          <t>Инженер</t>
        </is>
      </c>
      <c r="E562" t="inlineStr">
        <is>
          <t>Контракт № 579 - ООО Восток-М</t>
        </is>
      </c>
      <c r="F562" t="inlineStr">
        <is>
          <t>День</t>
        </is>
      </c>
      <c r="AM562" s="9">
        <f>COUNT(H562:AL562)</f>
        <v/>
      </c>
      <c r="AT562" s="9">
        <f>SUM(H562:AL562)</f>
        <v/>
      </c>
      <c r="AV562" s="9">
        <f>SUM(J562,K562,Q562,R562,X562,Y562,AD562,AE562,AF562)</f>
        <v/>
      </c>
    </row>
    <row r="563">
      <c r="A563" t="n">
        <v>557</v>
      </c>
      <c r="B563" t="inlineStr">
        <is>
          <t>Томилин Евгений Александрович</t>
        </is>
      </c>
      <c r="C563" t="inlineStr">
        <is>
          <t>Группа содержания</t>
        </is>
      </c>
      <c r="D563" t="inlineStr">
        <is>
          <t>Инженер</t>
        </is>
      </c>
      <c r="E563" t="inlineStr">
        <is>
          <t>Контракт № 585 - ФКУ Сибуправтодор</t>
        </is>
      </c>
      <c r="F563" t="inlineStr">
        <is>
          <t>День</t>
        </is>
      </c>
      <c r="AM563" s="9">
        <f>COUNT(H563:AL563)</f>
        <v/>
      </c>
      <c r="AT563" s="9">
        <f>SUM(H563:AL563)</f>
        <v/>
      </c>
      <c r="AV563" s="9">
        <f>SUM(J563,K563,Q563,R563,X563,Y563,AD563,AE563,AF563)</f>
        <v/>
      </c>
    </row>
    <row r="564">
      <c r="A564" t="n">
        <v>558</v>
      </c>
      <c r="B564" t="inlineStr">
        <is>
          <t>Томилин Евгений Александрович</t>
        </is>
      </c>
      <c r="C564" t="inlineStr">
        <is>
          <t>Группа содержания</t>
        </is>
      </c>
      <c r="D564" t="inlineStr">
        <is>
          <t>Инженер</t>
        </is>
      </c>
      <c r="E564" t="inlineStr">
        <is>
          <t>Контракт № 580 - ОГКУ «Томскавтодор»</t>
        </is>
      </c>
      <c r="F564" t="inlineStr">
        <is>
          <t>День</t>
        </is>
      </c>
      <c r="AM564" s="9">
        <f>COUNT(H564:AL564)</f>
        <v/>
      </c>
      <c r="AT564" s="9">
        <f>SUM(H564:AL564)</f>
        <v/>
      </c>
      <c r="AV564" s="9">
        <f>SUM(J564,K564,Q564,R564,X564,Y564,AD564,AE564,AF564)</f>
        <v/>
      </c>
    </row>
    <row r="565">
      <c r="A565" t="n">
        <v>559</v>
      </c>
      <c r="B565" t="inlineStr">
        <is>
          <t>Томилин Евгений Александрович</t>
        </is>
      </c>
      <c r="C565" t="inlineStr">
        <is>
          <t>Группа содержания</t>
        </is>
      </c>
      <c r="D565" t="inlineStr">
        <is>
          <t>Инженер</t>
        </is>
      </c>
      <c r="E565" t="inlineStr">
        <is>
          <t>Контракт № 513 - ГКУ НСО ТУАД</t>
        </is>
      </c>
      <c r="F565" t="inlineStr">
        <is>
          <t>День</t>
        </is>
      </c>
      <c r="AM565" s="9">
        <f>COUNT(H565:AL565)</f>
        <v/>
      </c>
      <c r="AT565" s="9">
        <f>SUM(H565:AL565)</f>
        <v/>
      </c>
      <c r="AV565" s="9">
        <f>SUM(J565,K565,Q565,R565,X565,Y565,AD565,AE565,AF565)</f>
        <v/>
      </c>
    </row>
    <row r="566">
      <c r="A566" s="9" t="n">
        <v>560</v>
      </c>
      <c r="B566" s="9" t="inlineStr">
        <is>
          <t>Томилин Евгений Александрович</t>
        </is>
      </c>
      <c r="C566" s="9" t="inlineStr">
        <is>
          <t>Группа содержания</t>
        </is>
      </c>
      <c r="D566" s="9" t="inlineStr">
        <is>
          <t>Инженер</t>
        </is>
      </c>
      <c r="E566" s="9" t="inlineStr">
        <is>
          <t>ИТОГО:</t>
        </is>
      </c>
      <c r="F566" s="9" t="n"/>
      <c r="G566" s="9" t="n"/>
      <c r="H566" s="9" t="n">
        <v>0</v>
      </c>
      <c r="I566" s="9" t="n">
        <v>0</v>
      </c>
      <c r="J566" s="9" t="n">
        <v>0</v>
      </c>
      <c r="K566" s="9" t="n">
        <v>0</v>
      </c>
      <c r="L566" s="9" t="n">
        <v>0</v>
      </c>
      <c r="M566" s="9" t="n">
        <v>0</v>
      </c>
      <c r="N566" s="9" t="n">
        <v>0</v>
      </c>
      <c r="O566" s="9" t="n">
        <v>0</v>
      </c>
      <c r="P566" s="9" t="n">
        <v>0</v>
      </c>
      <c r="Q566" s="9" t="n">
        <v>0</v>
      </c>
      <c r="R566" s="9" t="n">
        <v>0</v>
      </c>
      <c r="S566" s="9" t="n">
        <v>0</v>
      </c>
      <c r="T566" s="9" t="n">
        <v>0</v>
      </c>
      <c r="U566" s="9" t="n">
        <v>0</v>
      </c>
      <c r="V566" s="9" t="n">
        <v>0</v>
      </c>
      <c r="W566" s="9" t="n">
        <v>0</v>
      </c>
      <c r="X566" s="9" t="n">
        <v>0</v>
      </c>
      <c r="Y566" s="9" t="n">
        <v>0</v>
      </c>
      <c r="Z566" s="9" t="n">
        <v>0</v>
      </c>
      <c r="AA566" s="9" t="n">
        <v>0</v>
      </c>
      <c r="AB566" s="9" t="n">
        <v>0</v>
      </c>
      <c r="AC566" s="9" t="n">
        <v>0</v>
      </c>
      <c r="AD566" s="9" t="n">
        <v>0</v>
      </c>
      <c r="AE566" s="9" t="n">
        <v>0</v>
      </c>
      <c r="AF566" s="9" t="n">
        <v>0</v>
      </c>
      <c r="AG566" s="9" t="n">
        <v>0</v>
      </c>
      <c r="AH566" s="9" t="n">
        <v>0</v>
      </c>
      <c r="AI566" s="9" t="n">
        <v>8</v>
      </c>
      <c r="AJ566" s="9" t="n">
        <v>8</v>
      </c>
      <c r="AK566" s="9" t="n"/>
      <c r="AL566" s="9" t="n"/>
      <c r="AM566" s="9">
        <f>COUNT(IF(SUM(H554)&gt;0,1,"FALSE"),IF(SUM(I554)&gt;0,1,"FALSE"),IF(SUM(J554)&gt;0,1,"FALSE"),IF(SUM(K554)&gt;0,1,"FALSE"),IF(SUM(L554)&gt;0,1,"FALSE"),IF(SUM(M554)&gt;0,1,"FALSE"),IF(SUM(N554)&gt;0,1,"FALSE"),IF(SUM(O554)&gt;0,1,"FALSE"),IF(SUM(P554)&gt;0,1,"FALSE"),IF(SUM(Q554)&gt;0,1,"FALSE"),IF(SUM(R554)&gt;0,1,"FALSE"),IF(SUM(S554)&gt;0,1,"FALSE"),IF(SUM(T554)&gt;0,1,"FALSE"),IF(SUM(U554)&gt;0,1,"FALSE"),IF(SUM(V554)&gt;0,1,"FALSE"),IF(SUM(W554)&gt;0,1,"FALSE"),IF(SUM(X554)&gt;0,1,"FALSE"),IF(SUM(Y554)&gt;0,1,"FALSE"),IF(SUM(Z554)&gt;0,1,"FALSE"),IF(SUM(AA554)&gt;0,1,"FALSE"),IF(SUM(AB554)&gt;0,1,"FALSE"),IF(SUM(AC554)&gt;0,1,"FALSE"),IF(SUM(AD554)&gt;0,1,"FALSE"),IF(SUM(AE554)&gt;0,1,"FALSE"),IF(SUM(AF554)&gt;0,1,"FALSE"),IF(SUM(AG554)&gt;0,1,"FALSE"),IF(SUM(AH554)&gt;0,1,"FALSE"),IF(SUM(AI564,AI565,AI558,AI556,AI555,AI561,AI563,AI560,AI562,AI557,AI559,AI554)&gt;0,1,"FALSE"),IF(SUM(AJ564,AJ565,AJ563,AJ555,AJ557,AJ556,AJ562,AJ560,AJ559,AJ561,AJ558,AJ554)&gt;0,1,"FALSE"))</f>
        <v/>
      </c>
      <c r="AN566" s="9" t="n"/>
      <c r="AO566" s="9">
        <f>MAX(AO554:AO565)</f>
        <v/>
      </c>
      <c r="AP566" s="9">
        <f>MAX(AP554:AP565)</f>
        <v/>
      </c>
      <c r="AQ566" s="9">
        <f>MAX(AQ554:AQ565)</f>
        <v/>
      </c>
      <c r="AR566" s="9">
        <f>MAX(AR554:AR565)</f>
        <v/>
      </c>
      <c r="AS566" s="9">
        <f>SUM(AS554:AS565)</f>
        <v/>
      </c>
      <c r="AT566" s="9">
        <f>SUM(AT554:AT565)</f>
        <v/>
      </c>
      <c r="AU566" s="9">
        <f>SUM(AU554:AU565)</f>
        <v/>
      </c>
      <c r="AV566" s="9">
        <f>SUM(AV554:AV565)</f>
        <v/>
      </c>
      <c r="AW566" s="9">
        <f>SUM(AW554:AW565)</f>
        <v/>
      </c>
    </row>
    <row r="567">
      <c r="A567" t="n">
        <v>561</v>
      </c>
      <c r="B567" t="inlineStr">
        <is>
          <t>Аксенов Илья Анатольевич</t>
        </is>
      </c>
      <c r="C567" t="inlineStr">
        <is>
          <t>Обособленное  подразделение г.Барнаул</t>
        </is>
      </c>
      <c r="D567" t="inlineStr">
        <is>
          <t>Инженер</t>
        </is>
      </c>
      <c r="E567" t="inlineStr">
        <is>
          <t>Общехозяйственный</t>
        </is>
      </c>
      <c r="F567" t="inlineStr">
        <is>
          <t>День</t>
        </is>
      </c>
      <c r="H567" t="n">
        <v>8</v>
      </c>
      <c r="I567" t="n">
        <v>8</v>
      </c>
      <c r="J567" t="inlineStr">
        <is>
          <t>В</t>
        </is>
      </c>
      <c r="K567" t="inlineStr">
        <is>
          <t>В</t>
        </is>
      </c>
      <c r="L567" t="n">
        <v>8</v>
      </c>
      <c r="AM567" s="9">
        <f>COUNT(H567:AL567)</f>
        <v/>
      </c>
      <c r="AO567" s="9">
        <f>COUNTIF(H567:AL567,"О")</f>
        <v/>
      </c>
      <c r="AP567" s="9">
        <f>COUNTIF(H567:AL567,"От")</f>
        <v/>
      </c>
      <c r="AQ567" s="9">
        <f>COUNTIF(H567:AL567,"Б")</f>
        <v/>
      </c>
      <c r="AR567" s="9">
        <f>COUNTIF(H567:AL567,"Н")</f>
        <v/>
      </c>
      <c r="AT567" s="9">
        <f>SUM(H567:AL567)</f>
        <v/>
      </c>
      <c r="AV567" s="9">
        <f>SUM(J567,K567,Q567,R567,X567,Y567,AD567,AE567,AF567)</f>
        <v/>
      </c>
    </row>
    <row r="568">
      <c r="A568" t="n">
        <v>562</v>
      </c>
      <c r="B568" t="inlineStr">
        <is>
          <t>Аксенов Илья Анатольевич</t>
        </is>
      </c>
      <c r="C568" t="inlineStr">
        <is>
          <t>Обособленное  подразделение г.Барнаул</t>
        </is>
      </c>
      <c r="D568" t="inlineStr">
        <is>
          <t>Инженер</t>
        </is>
      </c>
      <c r="E568" t="inlineStr">
        <is>
          <t>Контракт № 624 - Алтайавтодор</t>
        </is>
      </c>
      <c r="F568" t="inlineStr">
        <is>
          <t>День</t>
        </is>
      </c>
      <c r="AM568" s="9">
        <f>COUNT(H568:AL568)</f>
        <v/>
      </c>
      <c r="AT568" s="9">
        <f>SUM(H568:AL568)</f>
        <v/>
      </c>
      <c r="AV568" s="9">
        <f>SUM(J568,K568,Q568,R568,X568,Y568,AD568,AE568,AF568)</f>
        <v/>
      </c>
    </row>
    <row r="569">
      <c r="A569" t="n">
        <v>563</v>
      </c>
      <c r="B569" t="inlineStr">
        <is>
          <t>Аксенов Илья Анатольевич</t>
        </is>
      </c>
      <c r="C569" t="inlineStr">
        <is>
          <t>Обособленное  подразделение г.Барнаул</t>
        </is>
      </c>
      <c r="D569" t="inlineStr">
        <is>
          <t>Инженер</t>
        </is>
      </c>
      <c r="E569" t="inlineStr">
        <is>
          <t>Контракт № 623 - Алтайавтодор</t>
        </is>
      </c>
      <c r="F569" t="inlineStr">
        <is>
          <t>День</t>
        </is>
      </c>
      <c r="AM569" s="9">
        <f>COUNT(H569:AL569)</f>
        <v/>
      </c>
      <c r="AT569" s="9">
        <f>SUM(H569:AL569)</f>
        <v/>
      </c>
      <c r="AV569" s="9">
        <f>SUM(J569,K569,Q569,R569,X569,Y569,AD569,AE569,AF569)</f>
        <v/>
      </c>
    </row>
    <row r="570">
      <c r="A570" t="n">
        <v>564</v>
      </c>
      <c r="B570" t="inlineStr">
        <is>
          <t>Аксенов Илья Анатольевич</t>
        </is>
      </c>
      <c r="C570" t="inlineStr">
        <is>
          <t>Обособленное  подразделение г.Барнаул</t>
        </is>
      </c>
      <c r="D570" t="inlineStr">
        <is>
          <t>Инженер</t>
        </is>
      </c>
      <c r="E570" t="inlineStr">
        <is>
          <t>Контракт № 615 - КГКУ Хабаровскуправтодор</t>
        </is>
      </c>
      <c r="F570" t="inlineStr">
        <is>
          <t>День</t>
        </is>
      </c>
      <c r="AM570" s="9">
        <f>COUNT(H570:AL570)</f>
        <v/>
      </c>
      <c r="AT570" s="9">
        <f>SUM(H570:AL570)</f>
        <v/>
      </c>
      <c r="AV570" s="9">
        <f>SUM(J570,K570,Q570,R570,X570,Y570,AD570,AE570,AF570)</f>
        <v/>
      </c>
    </row>
    <row r="571">
      <c r="A571" t="n">
        <v>565</v>
      </c>
      <c r="B571" t="inlineStr">
        <is>
          <t>Аксенов Илья Анатольевич</t>
        </is>
      </c>
      <c r="C571" t="inlineStr">
        <is>
          <t>Обособленное  подразделение г.Барнаул</t>
        </is>
      </c>
      <c r="D571" t="inlineStr">
        <is>
          <t>Инженер</t>
        </is>
      </c>
      <c r="E571" t="inlineStr">
        <is>
          <t>Контракт № 566 - Барнаульское ДСУ 4</t>
        </is>
      </c>
      <c r="F571" t="inlineStr">
        <is>
          <t>День</t>
        </is>
      </c>
      <c r="AM571" s="9">
        <f>COUNT(H571:AL571)</f>
        <v/>
      </c>
      <c r="AT571" s="9">
        <f>SUM(H571:AL571)</f>
        <v/>
      </c>
      <c r="AV571" s="9">
        <f>SUM(J571,K571,Q571,R571,X571,Y571,AD571,AE571,AF571)</f>
        <v/>
      </c>
    </row>
    <row r="572">
      <c r="A572" t="n">
        <v>566</v>
      </c>
      <c r="B572" t="inlineStr">
        <is>
          <t>Аксенов Илья Анатольевич</t>
        </is>
      </c>
      <c r="C572" t="inlineStr">
        <is>
          <t>Обособленное  подразделение г.Барнаул</t>
        </is>
      </c>
      <c r="D572" t="inlineStr">
        <is>
          <t>Инженер</t>
        </is>
      </c>
      <c r="E572" t="inlineStr">
        <is>
          <t>Контракт № 529 - КГКУ «Алтайавтодор»</t>
        </is>
      </c>
      <c r="F572" t="inlineStr">
        <is>
          <t>День</t>
        </is>
      </c>
      <c r="AM572" s="9">
        <f>COUNT(H572:AL572)</f>
        <v/>
      </c>
      <c r="AT572" s="9">
        <f>SUM(H572:AL572)</f>
        <v/>
      </c>
      <c r="AV572" s="9">
        <f>SUM(J572,K572,Q572,R572,X572,Y572,AD572,AE572,AF572)</f>
        <v/>
      </c>
    </row>
    <row r="573">
      <c r="A573" t="n">
        <v>567</v>
      </c>
      <c r="B573" t="inlineStr">
        <is>
          <t>Аксенов Илья Анатольевич</t>
        </is>
      </c>
      <c r="C573" t="inlineStr">
        <is>
          <t>Обособленное  подразделение г.Барнаул</t>
        </is>
      </c>
      <c r="D573" t="inlineStr">
        <is>
          <t>Инженер</t>
        </is>
      </c>
      <c r="E573" t="inlineStr">
        <is>
          <t xml:space="preserve">Контракт № 510 - КУ РА РУАД «Горно-Алтайавтодор» </t>
        </is>
      </c>
      <c r="F573" t="inlineStr">
        <is>
          <t>День</t>
        </is>
      </c>
      <c r="AM573" s="9">
        <f>COUNT(H573:AL573)</f>
        <v/>
      </c>
      <c r="AT573" s="9">
        <f>SUM(H573:AL573)</f>
        <v/>
      </c>
      <c r="AV573" s="9">
        <f>SUM(J573,K573,Q573,R573,X573,Y573,AD573,AE573,AF573)</f>
        <v/>
      </c>
    </row>
    <row r="574">
      <c r="A574" t="n">
        <v>568</v>
      </c>
      <c r="B574" t="inlineStr">
        <is>
          <t>Аксенов Илья Анатольевич</t>
        </is>
      </c>
      <c r="C574" t="inlineStr">
        <is>
          <t>Обособленное  подразделение г.Барнаул</t>
        </is>
      </c>
      <c r="D574" t="inlineStr">
        <is>
          <t>Инженер</t>
        </is>
      </c>
      <c r="E574" t="inlineStr">
        <is>
          <t>Контракт № 494 - КГКУ «Алтайавтодор»</t>
        </is>
      </c>
      <c r="F574" t="inlineStr">
        <is>
          <t>День</t>
        </is>
      </c>
      <c r="AM574" s="9">
        <f>COUNT(H574:AL574)</f>
        <v/>
      </c>
      <c r="AT574" s="9">
        <f>SUM(H574:AL574)</f>
        <v/>
      </c>
      <c r="AV574" s="9">
        <f>SUM(J574,K574,Q574,R574,X574,Y574,AD574,AE574,AF574)</f>
        <v/>
      </c>
    </row>
    <row r="575">
      <c r="A575" s="9" t="n">
        <v>569</v>
      </c>
      <c r="B575" s="9" t="inlineStr">
        <is>
          <t>Аксенов Илья Анатольевич</t>
        </is>
      </c>
      <c r="C575" s="9" t="inlineStr">
        <is>
          <t>Обособленное  подразделение г.Барнаул</t>
        </is>
      </c>
      <c r="D575" s="9" t="inlineStr">
        <is>
          <t>Инженер</t>
        </is>
      </c>
      <c r="E575" s="9" t="inlineStr">
        <is>
          <t>ИТОГО:</t>
        </is>
      </c>
      <c r="F575" s="9" t="n"/>
      <c r="G575" s="9" t="n"/>
      <c r="H575" s="9" t="n">
        <v>8</v>
      </c>
      <c r="I575" s="9" t="n">
        <v>8</v>
      </c>
      <c r="J575" s="9" t="n">
        <v>0</v>
      </c>
      <c r="K575" s="9" t="n">
        <v>0</v>
      </c>
      <c r="L575" s="9" t="n">
        <v>8</v>
      </c>
      <c r="M575" s="9" t="n"/>
      <c r="N575" s="9" t="n"/>
      <c r="O575" s="9" t="n"/>
      <c r="P575" s="9" t="n"/>
      <c r="Q575" s="9" t="n"/>
      <c r="R575" s="9" t="n"/>
      <c r="S575" s="9" t="n"/>
      <c r="T575" s="9" t="n"/>
      <c r="U575" s="9" t="n"/>
      <c r="V575" s="9" t="n"/>
      <c r="W575" s="9" t="n"/>
      <c r="X575" s="9" t="n"/>
      <c r="Y575" s="9" t="n"/>
      <c r="Z575" s="9" t="n"/>
      <c r="AA575" s="9" t="n"/>
      <c r="AB575" s="9" t="n"/>
      <c r="AC575" s="9" t="n"/>
      <c r="AD575" s="9" t="n"/>
      <c r="AE575" s="9" t="n"/>
      <c r="AF575" s="9" t="n"/>
      <c r="AG575" s="9" t="n"/>
      <c r="AH575" s="9" t="n"/>
      <c r="AI575" s="9" t="n"/>
      <c r="AJ575" s="9" t="n"/>
      <c r="AK575" s="9" t="n"/>
      <c r="AL575" s="9" t="n"/>
      <c r="AM575" s="9">
        <f>COUNT(IF(SUM(H570,H572,H568,H571,H567,H574,H573,H569)&gt;0,1,"FALSE"),IF(SUM(I574,I571,I567,I573,I568,I570,I569,I572)&gt;0,1,"FALSE"),IF(SUM(J571,J568,J569,J573,J570,J567,J572,J574)&gt;0,1,"FALSE"),IF(SUM(K569,K573,K568,K574,K572,K570,K571,K567)&gt;0,1,"FALSE"),IF(SUM(L568,L571,L572,L570,L573,L569,L567,L574)&gt;0,1,"FALSE"))</f>
        <v/>
      </c>
      <c r="AN575" s="9" t="n"/>
      <c r="AO575" s="9">
        <f>MAX(AO567:AO574)</f>
        <v/>
      </c>
      <c r="AP575" s="9">
        <f>MAX(AP567:AP574)</f>
        <v/>
      </c>
      <c r="AQ575" s="9">
        <f>MAX(AQ567:AQ574)</f>
        <v/>
      </c>
      <c r="AR575" s="9">
        <f>MAX(AR567:AR574)</f>
        <v/>
      </c>
      <c r="AS575" s="9">
        <f>SUM(AS567:AS574)</f>
        <v/>
      </c>
      <c r="AT575" s="9">
        <f>SUM(AT567:AT574)</f>
        <v/>
      </c>
      <c r="AU575" s="9">
        <f>SUM(AU567:AU574)</f>
        <v/>
      </c>
      <c r="AV575" s="9">
        <f>SUM(AV567:AV574)</f>
        <v/>
      </c>
      <c r="AW575" s="9">
        <f>SUM(AW567:AW574)</f>
        <v/>
      </c>
    </row>
    <row r="576">
      <c r="A576" t="n">
        <v>570</v>
      </c>
      <c r="B576" t="inlineStr">
        <is>
          <t>Оськин Кирилл Игоревич</t>
        </is>
      </c>
      <c r="C576" t="inlineStr">
        <is>
          <t>Обособленное  подразделение г.Барнаул</t>
        </is>
      </c>
      <c r="D576" t="inlineStr">
        <is>
          <t>Инженер</t>
        </is>
      </c>
      <c r="E576" t="inlineStr">
        <is>
          <t>Общехозяйственный</t>
        </is>
      </c>
      <c r="F576" t="inlineStr">
        <is>
          <t>День</t>
        </is>
      </c>
      <c r="H576" t="n">
        <v>8</v>
      </c>
      <c r="I576" t="n">
        <v>8</v>
      </c>
      <c r="J576" t="inlineStr">
        <is>
          <t>В</t>
        </is>
      </c>
      <c r="K576" t="inlineStr">
        <is>
          <t>В</t>
        </is>
      </c>
      <c r="L576" t="n">
        <v>8</v>
      </c>
      <c r="AM576" s="9">
        <f>COUNT(H576:AL576)</f>
        <v/>
      </c>
      <c r="AO576" s="9">
        <f>COUNTIF(H576:AL576,"О")</f>
        <v/>
      </c>
      <c r="AP576" s="9">
        <f>COUNTIF(H576:AL576,"От")</f>
        <v/>
      </c>
      <c r="AQ576" s="9">
        <f>COUNTIF(H576:AL576,"Б")</f>
        <v/>
      </c>
      <c r="AR576" s="9">
        <f>COUNTIF(H576:AL576,"Н")</f>
        <v/>
      </c>
      <c r="AT576" s="9">
        <f>SUM(H576:AL576)</f>
        <v/>
      </c>
      <c r="AV576" s="9">
        <f>SUM(J576,K576,Q576,R576,X576,Y576,AD576,AE576,AF576)</f>
        <v/>
      </c>
    </row>
    <row r="577">
      <c r="A577" t="n">
        <v>571</v>
      </c>
      <c r="B577" t="inlineStr">
        <is>
          <t>Оськин Кирилл Игоревич</t>
        </is>
      </c>
      <c r="C577" t="inlineStr">
        <is>
          <t>Обособленное  подразделение г.Барнаул</t>
        </is>
      </c>
      <c r="D577" t="inlineStr">
        <is>
          <t>Инженер</t>
        </is>
      </c>
      <c r="E577" t="inlineStr">
        <is>
          <t>Контракт № 624 - Алтайавтодор</t>
        </is>
      </c>
      <c r="F577" t="inlineStr">
        <is>
          <t>День</t>
        </is>
      </c>
      <c r="AM577" s="9">
        <f>COUNT(H577:AL577)</f>
        <v/>
      </c>
      <c r="AT577" s="9">
        <f>SUM(H577:AL577)</f>
        <v/>
      </c>
      <c r="AV577" s="9">
        <f>SUM(J577,K577,Q577,R577,X577,Y577,AD577,AE577,AF577)</f>
        <v/>
      </c>
    </row>
    <row r="578">
      <c r="A578" t="n">
        <v>572</v>
      </c>
      <c r="B578" t="inlineStr">
        <is>
          <t>Оськин Кирилл Игоревич</t>
        </is>
      </c>
      <c r="C578" t="inlineStr">
        <is>
          <t>Обособленное  подразделение г.Барнаул</t>
        </is>
      </c>
      <c r="D578" t="inlineStr">
        <is>
          <t>Инженер</t>
        </is>
      </c>
      <c r="E578" t="inlineStr">
        <is>
          <t>Контракт № 623 - Алтайавтодор</t>
        </is>
      </c>
      <c r="F578" t="inlineStr">
        <is>
          <t>День</t>
        </is>
      </c>
      <c r="AM578" s="9">
        <f>COUNT(H578:AL578)</f>
        <v/>
      </c>
      <c r="AT578" s="9">
        <f>SUM(H578:AL578)</f>
        <v/>
      </c>
      <c r="AV578" s="9">
        <f>SUM(J578,K578,Q578,R578,X578,Y578,AD578,AE578,AF578)</f>
        <v/>
      </c>
    </row>
    <row r="579">
      <c r="A579" t="n">
        <v>573</v>
      </c>
      <c r="B579" t="inlineStr">
        <is>
          <t>Оськин Кирилл Игоревич</t>
        </is>
      </c>
      <c r="C579" t="inlineStr">
        <is>
          <t>Обособленное  подразделение г.Барнаул</t>
        </is>
      </c>
      <c r="D579" t="inlineStr">
        <is>
          <t>Инженер</t>
        </is>
      </c>
      <c r="E579" t="inlineStr">
        <is>
          <t>Контракт № 615 - КГКУ Хабаровскуправтодор</t>
        </is>
      </c>
      <c r="F579" t="inlineStr">
        <is>
          <t>День</t>
        </is>
      </c>
      <c r="AM579" s="9">
        <f>COUNT(H579:AL579)</f>
        <v/>
      </c>
      <c r="AT579" s="9">
        <f>SUM(H579:AL579)</f>
        <v/>
      </c>
      <c r="AV579" s="9">
        <f>SUM(J579,K579,Q579,R579,X579,Y579,AD579,AE579,AF579)</f>
        <v/>
      </c>
    </row>
    <row r="580">
      <c r="A580" t="n">
        <v>574</v>
      </c>
      <c r="B580" t="inlineStr">
        <is>
          <t>Оськин Кирилл Игоревич</t>
        </is>
      </c>
      <c r="C580" t="inlineStr">
        <is>
          <t>Обособленное  подразделение г.Барнаул</t>
        </is>
      </c>
      <c r="D580" t="inlineStr">
        <is>
          <t>Инженер</t>
        </is>
      </c>
      <c r="E580" t="inlineStr">
        <is>
          <t>Контракт № 566 - Барнаульское ДСУ 4</t>
        </is>
      </c>
      <c r="F580" t="inlineStr">
        <is>
          <t>День</t>
        </is>
      </c>
      <c r="AM580" s="9">
        <f>COUNT(H580:AL580)</f>
        <v/>
      </c>
      <c r="AT580" s="9">
        <f>SUM(H580:AL580)</f>
        <v/>
      </c>
      <c r="AV580" s="9">
        <f>SUM(J580,K580,Q580,R580,X580,Y580,AD580,AE580,AF580)</f>
        <v/>
      </c>
    </row>
    <row r="581">
      <c r="A581" t="n">
        <v>575</v>
      </c>
      <c r="B581" t="inlineStr">
        <is>
          <t>Оськин Кирилл Игоревич</t>
        </is>
      </c>
      <c r="C581" t="inlineStr">
        <is>
          <t>Обособленное  подразделение г.Барнаул</t>
        </is>
      </c>
      <c r="D581" t="inlineStr">
        <is>
          <t>Инженер</t>
        </is>
      </c>
      <c r="E581" t="inlineStr">
        <is>
          <t>Контракт № 529 - КГКУ «Алтайавтодор»</t>
        </is>
      </c>
      <c r="F581" t="inlineStr">
        <is>
          <t>День</t>
        </is>
      </c>
      <c r="AM581" s="9">
        <f>COUNT(H581:AL581)</f>
        <v/>
      </c>
      <c r="AT581" s="9">
        <f>SUM(H581:AL581)</f>
        <v/>
      </c>
      <c r="AV581" s="9">
        <f>SUM(J581,K581,Q581,R581,X581,Y581,AD581,AE581,AF581)</f>
        <v/>
      </c>
    </row>
    <row r="582">
      <c r="A582" t="n">
        <v>576</v>
      </c>
      <c r="B582" t="inlineStr">
        <is>
          <t>Оськин Кирилл Игоревич</t>
        </is>
      </c>
      <c r="C582" t="inlineStr">
        <is>
          <t>Обособленное  подразделение г.Барнаул</t>
        </is>
      </c>
      <c r="D582" t="inlineStr">
        <is>
          <t>Инженер</t>
        </is>
      </c>
      <c r="E582" t="inlineStr">
        <is>
          <t xml:space="preserve">Контракт № 510 - КУ РА РУАД «Горно-Алтайавтодор» </t>
        </is>
      </c>
      <c r="F582" t="inlineStr">
        <is>
          <t>День</t>
        </is>
      </c>
      <c r="AM582" s="9">
        <f>COUNT(H582:AL582)</f>
        <v/>
      </c>
      <c r="AT582" s="9">
        <f>SUM(H582:AL582)</f>
        <v/>
      </c>
      <c r="AV582" s="9">
        <f>SUM(J582,K582,Q582,R582,X582,Y582,AD582,AE582,AF582)</f>
        <v/>
      </c>
    </row>
    <row r="583">
      <c r="A583" t="n">
        <v>577</v>
      </c>
      <c r="B583" t="inlineStr">
        <is>
          <t>Оськин Кирилл Игоревич</t>
        </is>
      </c>
      <c r="C583" t="inlineStr">
        <is>
          <t>Обособленное  подразделение г.Барнаул</t>
        </is>
      </c>
      <c r="D583" t="inlineStr">
        <is>
          <t>Инженер</t>
        </is>
      </c>
      <c r="E583" t="inlineStr">
        <is>
          <t>Контракт № 494 - КГКУ «Алтайавтодор»</t>
        </is>
      </c>
      <c r="F583" t="inlineStr">
        <is>
          <t>День</t>
        </is>
      </c>
      <c r="AM583" s="9">
        <f>COUNT(H583:AL583)</f>
        <v/>
      </c>
      <c r="AT583" s="9">
        <f>SUM(H583:AL583)</f>
        <v/>
      </c>
      <c r="AV583" s="9">
        <f>SUM(J583,K583,Q583,R583,X583,Y583,AD583,AE583,AF583)</f>
        <v/>
      </c>
    </row>
    <row r="584">
      <c r="A584" s="9" t="n">
        <v>578</v>
      </c>
      <c r="B584" s="9" t="inlineStr">
        <is>
          <t>Оськин Кирилл Игоревич</t>
        </is>
      </c>
      <c r="C584" s="9" t="inlineStr">
        <is>
          <t>Обособленное  подразделение г.Барнаул</t>
        </is>
      </c>
      <c r="D584" s="9" t="inlineStr">
        <is>
          <t>Инженер</t>
        </is>
      </c>
      <c r="E584" s="9" t="inlineStr">
        <is>
          <t>ИТОГО:</t>
        </is>
      </c>
      <c r="F584" s="9" t="n"/>
      <c r="G584" s="9" t="n"/>
      <c r="H584" s="9" t="n">
        <v>8</v>
      </c>
      <c r="I584" s="9" t="n">
        <v>8</v>
      </c>
      <c r="J584" s="9" t="n">
        <v>0</v>
      </c>
      <c r="K584" s="9" t="n">
        <v>0</v>
      </c>
      <c r="L584" s="9" t="n">
        <v>8</v>
      </c>
      <c r="M584" s="9" t="n"/>
      <c r="N584" s="9" t="n"/>
      <c r="O584" s="9" t="n"/>
      <c r="P584" s="9" t="n"/>
      <c r="Q584" s="9" t="n"/>
      <c r="R584" s="9" t="n"/>
      <c r="S584" s="9" t="n"/>
      <c r="T584" s="9" t="n"/>
      <c r="U584" s="9" t="n"/>
      <c r="V584" s="9" t="n"/>
      <c r="W584" s="9" t="n"/>
      <c r="X584" s="9" t="n"/>
      <c r="Y584" s="9" t="n"/>
      <c r="Z584" s="9" t="n"/>
      <c r="AA584" s="9" t="n"/>
      <c r="AB584" s="9" t="n"/>
      <c r="AC584" s="9" t="n"/>
      <c r="AD584" s="9" t="n"/>
      <c r="AE584" s="9" t="n"/>
      <c r="AF584" s="9" t="n"/>
      <c r="AG584" s="9" t="n"/>
      <c r="AH584" s="9" t="n"/>
      <c r="AI584" s="9" t="n"/>
      <c r="AJ584" s="9" t="n"/>
      <c r="AK584" s="9" t="n"/>
      <c r="AL584" s="9" t="n"/>
      <c r="AM584" s="9">
        <f>COUNT(IF(SUM(H580,H577,H576,H579,H582,H583,H578,H581)&gt;0,1,"FALSE"),IF(SUM(I581,I577,I578,I579,I583,I580,I582,I576)&gt;0,1,"FALSE"),IF(SUM(J580,J583,J577,J579,J581,J576,J582,J578)&gt;0,1,"FALSE"),IF(SUM(K580,K582,K577,K578,K581,K583,K576,K579)&gt;0,1,"FALSE"),IF(SUM(L581,L580,L576,L578,L583,L582,L579,L577)&gt;0,1,"FALSE"))</f>
        <v/>
      </c>
      <c r="AN584" s="9" t="n"/>
      <c r="AO584" s="9">
        <f>MAX(AO576:AO583)</f>
        <v/>
      </c>
      <c r="AP584" s="9">
        <f>MAX(AP576:AP583)</f>
        <v/>
      </c>
      <c r="AQ584" s="9">
        <f>MAX(AQ576:AQ583)</f>
        <v/>
      </c>
      <c r="AR584" s="9">
        <f>MAX(AR576:AR583)</f>
        <v/>
      </c>
      <c r="AS584" s="9">
        <f>SUM(AS576:AS583)</f>
        <v/>
      </c>
      <c r="AT584" s="9">
        <f>SUM(AT576:AT583)</f>
        <v/>
      </c>
      <c r="AU584" s="9">
        <f>SUM(AU576:AU583)</f>
        <v/>
      </c>
      <c r="AV584" s="9">
        <f>SUM(AV576:AV583)</f>
        <v/>
      </c>
      <c r="AW584" s="9">
        <f>SUM(AW576:AW583)</f>
        <v/>
      </c>
    </row>
    <row r="585">
      <c r="A585" t="n">
        <v>579</v>
      </c>
      <c r="B585" t="inlineStr">
        <is>
          <t>Аксенов Илья Анатольевич</t>
        </is>
      </c>
      <c r="C585" t="inlineStr">
        <is>
          <t>Обособленное подразделение Республика Карелия</t>
        </is>
      </c>
      <c r="D585" t="inlineStr">
        <is>
          <t>Инженер</t>
        </is>
      </c>
      <c r="E585" t="inlineStr">
        <is>
          <t>Общехозяйственный</t>
        </is>
      </c>
      <c r="F585" t="inlineStr">
        <is>
          <t>День</t>
        </is>
      </c>
      <c r="M585" t="n">
        <v>8</v>
      </c>
      <c r="N585" t="n">
        <v>8</v>
      </c>
      <c r="O585" t="n">
        <v>8</v>
      </c>
      <c r="P585" t="n">
        <v>8</v>
      </c>
      <c r="Q585" t="inlineStr">
        <is>
          <t>В</t>
        </is>
      </c>
      <c r="R585" t="inlineStr">
        <is>
          <t>В</t>
        </is>
      </c>
      <c r="S585" t="n">
        <v>5.76667</v>
      </c>
      <c r="U585" t="n">
        <v>3.26667</v>
      </c>
      <c r="V585" t="n">
        <v>8</v>
      </c>
      <c r="W585" t="n">
        <v>8</v>
      </c>
      <c r="X585" t="inlineStr">
        <is>
          <t>В</t>
        </is>
      </c>
      <c r="Y585" t="inlineStr">
        <is>
          <t>В</t>
        </is>
      </c>
      <c r="Z585" t="n">
        <v>4.75</v>
      </c>
      <c r="AD585" t="inlineStr">
        <is>
          <t>В</t>
        </is>
      </c>
      <c r="AE585" t="inlineStr">
        <is>
          <t>В</t>
        </is>
      </c>
      <c r="AF585" t="inlineStr">
        <is>
          <t>В</t>
        </is>
      </c>
      <c r="AM585" s="9">
        <f>COUNT(H585:AL585)</f>
        <v/>
      </c>
      <c r="AO585" s="9">
        <f>COUNTIF(H585:AL585,"О")</f>
        <v/>
      </c>
      <c r="AP585" s="9">
        <f>COUNTIF(H585:AL585,"От")</f>
        <v/>
      </c>
      <c r="AQ585" s="9">
        <f>COUNTIF(H585:AL585,"Б")</f>
        <v/>
      </c>
      <c r="AR585" s="9">
        <f>COUNTIF(H585:AL585,"Н")</f>
        <v/>
      </c>
      <c r="AT585" s="9">
        <f>SUM(H585:AL585)</f>
        <v/>
      </c>
      <c r="AV585" s="9">
        <f>SUM(J585,K585,Q585,R585,X585,Y585,AD585,AE585,AF585)</f>
        <v/>
      </c>
    </row>
    <row r="586">
      <c r="A586" t="n">
        <v>580</v>
      </c>
      <c r="B586" t="inlineStr">
        <is>
          <t>Аксенов Илья Анатольевич</t>
        </is>
      </c>
      <c r="C586" t="inlineStr">
        <is>
          <t>Обособленное подразделение Республика Карелия</t>
        </is>
      </c>
      <c r="D586" t="inlineStr">
        <is>
          <t>Инженер</t>
        </is>
      </c>
      <c r="E586" t="inlineStr">
        <is>
          <t>Контракт № 619 - ГБУ ПО Псковавтодор</t>
        </is>
      </c>
      <c r="F586" t="inlineStr">
        <is>
          <t>День</t>
        </is>
      </c>
      <c r="AM586" s="9">
        <f>COUNT(H586:AL586)</f>
        <v/>
      </c>
      <c r="AT586" s="9">
        <f>SUM(H586:AL586)</f>
        <v/>
      </c>
      <c r="AV586" s="9">
        <f>SUM(J586,K586,Q586,R586,X586,Y586,AD586,AE586,AF586)</f>
        <v/>
      </c>
    </row>
    <row r="587" ht="15.5" customHeight="1" s="1">
      <c r="A587" t="n">
        <v>581</v>
      </c>
      <c r="B587" t="inlineStr">
        <is>
          <t>Аксенов Илья Анатольевич</t>
        </is>
      </c>
      <c r="C587" t="inlineStr">
        <is>
          <t>Обособленное подразделение Республика Карелия</t>
        </is>
      </c>
      <c r="D587" t="inlineStr">
        <is>
          <t>Инженер</t>
        </is>
      </c>
      <c r="E587" t="inlineStr">
        <is>
          <t>Контракт № 617 - КУ РК Управтодор РК</t>
        </is>
      </c>
      <c r="F587" t="inlineStr">
        <is>
          <t>День</t>
        </is>
      </c>
      <c r="S587" s="11" t="n">
        <v>2.23333</v>
      </c>
      <c r="T587" s="11" t="n">
        <v>8</v>
      </c>
      <c r="U587" s="11" t="n">
        <v>4.73333</v>
      </c>
      <c r="Z587" s="11" t="n">
        <v>3.25</v>
      </c>
      <c r="AA587" s="11" t="n">
        <v>8</v>
      </c>
      <c r="AB587" s="11" t="n">
        <v>8</v>
      </c>
      <c r="AC587" s="11" t="n">
        <v>7</v>
      </c>
      <c r="AG587" s="11" t="n">
        <v>8</v>
      </c>
      <c r="AH587" s="11" t="n">
        <v>8</v>
      </c>
      <c r="AI587" s="11" t="n">
        <v>8</v>
      </c>
      <c r="AJ587" s="11" t="n">
        <v>8</v>
      </c>
      <c r="AM587" s="9">
        <f>COUNT(H587:AL587)</f>
        <v/>
      </c>
      <c r="AT587" s="9">
        <f>SUM(H587:AL587)</f>
        <v/>
      </c>
      <c r="AV587" s="9">
        <f>SUM(J587,K587,Q587,R587,X587,Y587,AD587,AE587,AF587)</f>
        <v/>
      </c>
    </row>
    <row r="588">
      <c r="A588" s="9" t="n">
        <v>582</v>
      </c>
      <c r="B588" s="9" t="inlineStr">
        <is>
          <t>Аксенов Илья Анатольевич</t>
        </is>
      </c>
      <c r="C588" s="9" t="inlineStr">
        <is>
          <t>Обособленное подразделение Республика Карелия</t>
        </is>
      </c>
      <c r="D588" s="9" t="inlineStr">
        <is>
          <t>Инженер</t>
        </is>
      </c>
      <c r="E588" s="9" t="inlineStr">
        <is>
          <t>ИТОГО:</t>
        </is>
      </c>
      <c r="F588" s="9" t="n"/>
      <c r="G588" s="9" t="n"/>
      <c r="H588" s="9" t="n"/>
      <c r="I588" s="9" t="n"/>
      <c r="J588" s="9" t="n"/>
      <c r="K588" s="9" t="n"/>
      <c r="L588" s="9" t="n"/>
      <c r="M588" s="9" t="n">
        <v>8</v>
      </c>
      <c r="N588" s="9" t="n">
        <v>8</v>
      </c>
      <c r="O588" s="9" t="n">
        <v>8</v>
      </c>
      <c r="P588" s="9" t="n">
        <v>8</v>
      </c>
      <c r="Q588" s="9" t="n">
        <v>0</v>
      </c>
      <c r="R588" s="9" t="n">
        <v>0</v>
      </c>
      <c r="S588" s="9" t="n">
        <v>8</v>
      </c>
      <c r="T588" s="9" t="n">
        <v>8</v>
      </c>
      <c r="U588" s="9" t="n">
        <v>8</v>
      </c>
      <c r="V588" s="9" t="n">
        <v>8</v>
      </c>
      <c r="W588" s="9" t="n">
        <v>8</v>
      </c>
      <c r="X588" s="9" t="n">
        <v>0</v>
      </c>
      <c r="Y588" s="9" t="n">
        <v>0</v>
      </c>
      <c r="Z588" s="9" t="n">
        <v>8</v>
      </c>
      <c r="AA588" s="9" t="n">
        <v>8</v>
      </c>
      <c r="AB588" s="9" t="n">
        <v>8</v>
      </c>
      <c r="AC588" s="9" t="n">
        <v>7</v>
      </c>
      <c r="AD588" s="9" t="n">
        <v>0</v>
      </c>
      <c r="AE588" s="9" t="n">
        <v>0</v>
      </c>
      <c r="AF588" s="9" t="n">
        <v>0</v>
      </c>
      <c r="AG588" s="9" t="n">
        <v>8</v>
      </c>
      <c r="AH588" s="9" t="n">
        <v>8</v>
      </c>
      <c r="AI588" s="9" t="n">
        <v>8</v>
      </c>
      <c r="AJ588" s="9" t="n">
        <v>8</v>
      </c>
      <c r="AK588" s="9" t="n"/>
      <c r="AL588" s="9" t="n"/>
      <c r="AM588" s="9">
        <f>COUNT(IF(SUM(M585,M587,M586)&gt;0,1,"FALSE"),IF(SUM(N587,N585,N586)&gt;0,1,"FALSE"),IF(SUM(O586,O585,O587)&gt;0,1,"FALSE"),IF(SUM(P586,P587,P585)&gt;0,1,"FALSE"),IF(SUM(Q586,Q587,Q585)&gt;0,1,"FALSE"),IF(SUM(R586,R587,R585)&gt;0,1,"FALSE"),IF(SUM(S585,S586,S587)&gt;0,1,"FALSE"),IF(SUM(T587,T585,T586)&gt;0,1,"FALSE"),IF(SUM(U585,U586,U587)&gt;0,1,"FALSE"),IF(SUM(V585,V586,V587)&gt;0,1,"FALSE"),IF(SUM(W587,W586,W585)&gt;0,1,"FALSE"),IF(SUM(X587,X586,X585)&gt;0,1,"FALSE"),IF(SUM(Y585,Y587,Y586)&gt;0,1,"FALSE"),IF(SUM(Z585,Z586,Z587)&gt;0,1,"FALSE"),IF(SUM(AA586,AA587,AA585)&gt;0,1,"FALSE"),IF(SUM(AB587,AB585,AB586)&gt;0,1,"FALSE"),IF(SUM(AC586,AC585,AC587)&gt;0,1,"FALSE"),IF(SUM(AD587,AD586,AD585)&gt;0,1,"FALSE"),IF(SUM(AE585,AE587,AE586)&gt;0,1,"FALSE"),IF(SUM(AF586,AF587,AF585)&gt;0,1,"FALSE"),IF(SUM(AG587,AG586,AG585)&gt;0,1,"FALSE"),IF(SUM(AH585,AH586,AH587)&gt;0,1,"FALSE"),IF(SUM(AI585,AI586,AI587)&gt;0,1,"FALSE"),IF(SUM(AJ587,AJ586,AJ585)&gt;0,1,"FALSE"))</f>
        <v/>
      </c>
      <c r="AN588" s="9" t="n"/>
      <c r="AO588" s="9">
        <f>MAX(AO585:AO587)</f>
        <v/>
      </c>
      <c r="AP588" s="9">
        <f>MAX(AP585:AP587)</f>
        <v/>
      </c>
      <c r="AQ588" s="9">
        <f>MAX(AQ585:AQ587)</f>
        <v/>
      </c>
      <c r="AR588" s="9">
        <f>MAX(AR585:AR587)</f>
        <v/>
      </c>
      <c r="AS588" s="9">
        <f>SUM(AS585:AS587)</f>
        <v/>
      </c>
      <c r="AT588" s="9">
        <f>SUM(AT585:AT587)</f>
        <v/>
      </c>
      <c r="AU588" s="9">
        <f>SUM(AU585:AU587)</f>
        <v/>
      </c>
      <c r="AV588" s="9">
        <f>SUM(AV585:AV587)</f>
        <v/>
      </c>
      <c r="AW588" s="9">
        <f>SUM(AW585:AW587)</f>
        <v/>
      </c>
    </row>
    <row r="589">
      <c r="A589" t="n">
        <v>583</v>
      </c>
      <c r="B589" t="inlineStr">
        <is>
          <t>Оськин Кирилл Игоревич</t>
        </is>
      </c>
      <c r="C589" t="inlineStr">
        <is>
          <t>Обособленное подразделение Республика Карелия</t>
        </is>
      </c>
      <c r="D589" t="inlineStr">
        <is>
          <t>Инженер</t>
        </is>
      </c>
      <c r="E589" t="inlineStr">
        <is>
          <t>Общехозяйственный</t>
        </is>
      </c>
      <c r="F589" t="inlineStr">
        <is>
          <t>День</t>
        </is>
      </c>
      <c r="M589" t="n">
        <v>8</v>
      </c>
      <c r="N589" t="n">
        <v>8</v>
      </c>
      <c r="O589" t="n">
        <v>8</v>
      </c>
      <c r="P589" t="n">
        <v>8</v>
      </c>
      <c r="Q589" t="inlineStr">
        <is>
          <t>В</t>
        </is>
      </c>
      <c r="R589" t="inlineStr">
        <is>
          <t>В</t>
        </is>
      </c>
      <c r="S589" t="n">
        <v>5.7</v>
      </c>
      <c r="U589" t="n">
        <v>3.55</v>
      </c>
      <c r="V589" t="n">
        <v>8</v>
      </c>
      <c r="W589" t="n">
        <v>8</v>
      </c>
      <c r="X589" t="inlineStr">
        <is>
          <t>В</t>
        </is>
      </c>
      <c r="Y589" t="inlineStr">
        <is>
          <t>В</t>
        </is>
      </c>
      <c r="Z589" t="n">
        <v>4.73333</v>
      </c>
      <c r="AD589" t="inlineStr">
        <is>
          <t>В</t>
        </is>
      </c>
      <c r="AE589" t="inlineStr">
        <is>
          <t>В</t>
        </is>
      </c>
      <c r="AF589" t="inlineStr">
        <is>
          <t>В</t>
        </is>
      </c>
      <c r="AM589" s="9">
        <f>COUNT(H589:AL589)</f>
        <v/>
      </c>
      <c r="AO589" s="9">
        <f>COUNTIF(H589:AL589,"О")</f>
        <v/>
      </c>
      <c r="AP589" s="9">
        <f>COUNTIF(H589:AL589,"От")</f>
        <v/>
      </c>
      <c r="AQ589" s="9">
        <f>COUNTIF(H589:AL589,"Б")</f>
        <v/>
      </c>
      <c r="AR589" s="9">
        <f>COUNTIF(H589:AL589,"Н")</f>
        <v/>
      </c>
      <c r="AT589" s="9">
        <f>SUM(H589:AL589)</f>
        <v/>
      </c>
      <c r="AV589" s="9">
        <f>SUM(J589,K589,Q589,R589,X589,Y589,AD589,AE589,AF589)</f>
        <v/>
      </c>
    </row>
    <row r="590">
      <c r="A590" t="n">
        <v>584</v>
      </c>
      <c r="B590" t="inlineStr">
        <is>
          <t>Оськин Кирилл Игоревич</t>
        </is>
      </c>
      <c r="C590" t="inlineStr">
        <is>
          <t>Обособленное подразделение Республика Карелия</t>
        </is>
      </c>
      <c r="D590" t="inlineStr">
        <is>
          <t>Инженер</t>
        </is>
      </c>
      <c r="E590" t="inlineStr">
        <is>
          <t>Контракт № 619 - ГБУ ПО Псковавтодор</t>
        </is>
      </c>
      <c r="F590" t="inlineStr">
        <is>
          <t>День</t>
        </is>
      </c>
      <c r="AM590" s="9">
        <f>COUNT(H590:AL590)</f>
        <v/>
      </c>
      <c r="AT590" s="9">
        <f>SUM(H590:AL590)</f>
        <v/>
      </c>
      <c r="AV590" s="9">
        <f>SUM(J590,K590,Q590,R590,X590,Y590,AD590,AE590,AF590)</f>
        <v/>
      </c>
    </row>
    <row r="591" ht="15.5" customHeight="1" s="1">
      <c r="A591" t="n">
        <v>585</v>
      </c>
      <c r="B591" t="inlineStr">
        <is>
          <t>Оськин Кирилл Игоревич</t>
        </is>
      </c>
      <c r="C591" t="inlineStr">
        <is>
          <t>Обособленное подразделение Республика Карелия</t>
        </is>
      </c>
      <c r="D591" t="inlineStr">
        <is>
          <t>Инженер</t>
        </is>
      </c>
      <c r="E591" t="inlineStr">
        <is>
          <t>Контракт № 617 - КУ РК Управтодор РК</t>
        </is>
      </c>
      <c r="F591" t="inlineStr">
        <is>
          <t>День</t>
        </is>
      </c>
      <c r="S591" s="11" t="n">
        <v>2.3</v>
      </c>
      <c r="T591" s="11" t="n">
        <v>8</v>
      </c>
      <c r="U591" s="11" t="n">
        <v>4.45</v>
      </c>
      <c r="Z591" s="11" t="n">
        <v>3.26667</v>
      </c>
      <c r="AA591" s="11" t="n">
        <v>13</v>
      </c>
      <c r="AB591" s="11" t="n">
        <v>8</v>
      </c>
      <c r="AC591" s="11" t="n">
        <v>7</v>
      </c>
      <c r="AG591" s="11" t="n">
        <v>8</v>
      </c>
      <c r="AH591" s="11" t="n">
        <v>8</v>
      </c>
      <c r="AI591" s="11" t="n">
        <v>8</v>
      </c>
      <c r="AJ591" s="11" t="n">
        <v>8</v>
      </c>
      <c r="AM591" s="9">
        <f>COUNT(H591:AL591)</f>
        <v/>
      </c>
      <c r="AT591" s="9">
        <f>SUM(H591:AL591)</f>
        <v/>
      </c>
      <c r="AV591" s="9">
        <f>SUM(J591,K591,Q591,R591,X591,Y591,AD591,AE591,AF591)</f>
        <v/>
      </c>
    </row>
    <row r="592" ht="15.5" customHeight="1" s="1">
      <c r="A592" t="n">
        <v>586</v>
      </c>
      <c r="B592" t="inlineStr">
        <is>
          <t>Оськин Кирилл Игоревич</t>
        </is>
      </c>
      <c r="C592" t="inlineStr">
        <is>
          <t>Обособленное подразделение Республика Карелия</t>
        </is>
      </c>
      <c r="D592" t="inlineStr">
        <is>
          <t>Инженер</t>
        </is>
      </c>
      <c r="E592" t="inlineStr">
        <is>
          <t>Контракт № 617 - КУ РК Управтодор РК</t>
        </is>
      </c>
      <c r="F592" t="inlineStr">
        <is>
          <t>Ночь</t>
        </is>
      </c>
      <c r="AA592" s="11" t="n">
        <v>1</v>
      </c>
      <c r="AN592" s="9">
        <f>COUNT(H592:AL592)</f>
        <v/>
      </c>
      <c r="AU592" s="9">
        <f>SUM(H592:AL592)</f>
        <v/>
      </c>
      <c r="AW592" s="9">
        <f>SUM(J592,K592,Q592,R592,X592,Y592,AD592,AE592,AF592)</f>
        <v/>
      </c>
    </row>
    <row r="593">
      <c r="A593" s="9" t="n">
        <v>587</v>
      </c>
      <c r="B593" s="9" t="inlineStr">
        <is>
          <t>Оськин Кирилл Игоревич</t>
        </is>
      </c>
      <c r="C593" s="9" t="inlineStr">
        <is>
          <t>Обособленное подразделение Республика Карелия</t>
        </is>
      </c>
      <c r="D593" s="9" t="inlineStr">
        <is>
          <t>Инженер</t>
        </is>
      </c>
      <c r="E593" s="9" t="inlineStr">
        <is>
          <t>ИТОГО:</t>
        </is>
      </c>
      <c r="F593" s="9" t="n"/>
      <c r="G593" s="9" t="n"/>
      <c r="H593" s="9" t="n"/>
      <c r="I593" s="9" t="n"/>
      <c r="J593" s="9" t="n"/>
      <c r="K593" s="9" t="n"/>
      <c r="L593" s="9" t="n"/>
      <c r="M593" s="9" t="n">
        <v>8</v>
      </c>
      <c r="N593" s="9" t="n">
        <v>8</v>
      </c>
      <c r="O593" s="9" t="n">
        <v>8</v>
      </c>
      <c r="P593" s="9" t="n">
        <v>8</v>
      </c>
      <c r="Q593" s="9" t="n">
        <v>0</v>
      </c>
      <c r="R593" s="9" t="n">
        <v>0</v>
      </c>
      <c r="S593" s="9" t="n">
        <v>8</v>
      </c>
      <c r="T593" s="9" t="n">
        <v>8</v>
      </c>
      <c r="U593" s="9" t="n">
        <v>8</v>
      </c>
      <c r="V593" s="9" t="n">
        <v>8</v>
      </c>
      <c r="W593" s="9" t="n">
        <v>8</v>
      </c>
      <c r="X593" s="9" t="n">
        <v>0</v>
      </c>
      <c r="Y593" s="9" t="n">
        <v>0</v>
      </c>
      <c r="Z593" s="9" t="n">
        <v>8</v>
      </c>
      <c r="AA593" s="9" t="n">
        <v>9</v>
      </c>
      <c r="AB593" s="9" t="n">
        <v>8</v>
      </c>
      <c r="AC593" s="9" t="n">
        <v>7</v>
      </c>
      <c r="AD593" s="9" t="n">
        <v>0</v>
      </c>
      <c r="AE593" s="9" t="n">
        <v>0</v>
      </c>
      <c r="AF593" s="9" t="n">
        <v>0</v>
      </c>
      <c r="AG593" s="9" t="n">
        <v>8</v>
      </c>
      <c r="AH593" s="9" t="n">
        <v>8</v>
      </c>
      <c r="AI593" s="9" t="n">
        <v>8</v>
      </c>
      <c r="AJ593" s="9" t="n">
        <v>8</v>
      </c>
      <c r="AK593" s="9" t="n"/>
      <c r="AL593" s="9" t="n"/>
      <c r="AM593" s="9">
        <f>COUNT(IF(SUM(M590,M589,M591)&gt;0,1,"FALSE"),IF(SUM(N589,N591,N590)&gt;0,1,"FALSE"),IF(SUM(O591,O589,O590)&gt;0,1,"FALSE"),IF(SUM(P589,P590,P591)&gt;0,1,"FALSE"),IF(SUM(Q590,Q589,Q591)&gt;0,1,"FALSE"),IF(SUM(R589,R591,R590)&gt;0,1,"FALSE"),IF(SUM(S590,S591,S589)&gt;0,1,"FALSE"),IF(SUM(T591,T590,T589)&gt;0,1,"FALSE"),IF(SUM(U589,U590,U591)&gt;0,1,"FALSE"),IF(SUM(V590,V591,V589)&gt;0,1,"FALSE"),IF(SUM(W589,W591,W590)&gt;0,1,"FALSE"),IF(SUM(X591,X590,X589)&gt;0,1,"FALSE"),IF(SUM(Y589,Y590,Y591)&gt;0,1,"FALSE"),IF(SUM(Z589,Z591,Z590)&gt;0,1,"FALSE"),IF(SUM(AA589,AA590,AA591)&gt;0,1,"FALSE"),IF(SUM(AB589,AB590,AB591)&gt;0,1,"FALSE"),IF(SUM(AC590,AC591,AC589)&gt;0,1,"FALSE"),IF(SUM(AD590,AD589,AD591)&gt;0,1,"FALSE"),IF(SUM(AE590,AE591,AE589)&gt;0,1,"FALSE"),IF(SUM(AF590,AF589,AF591)&gt;0,1,"FALSE"),IF(SUM(AG589,AG591,AG590)&gt;0,1,"FALSE"),IF(SUM(AH589,AH591,AH590)&gt;0,1,"FALSE"),IF(SUM(AI591,AI590,AI589)&gt;0,1,"FALSE"),IF(SUM(AJ591,AJ590,AJ589)&gt;0,1,"FALSE"))</f>
        <v/>
      </c>
      <c r="AN593" s="9">
        <f>COUNT(IF(SUM(AA592)&gt;0,1,"FALSE"))</f>
        <v/>
      </c>
      <c r="AO593" s="9">
        <f>MAX(AO589:AO592)</f>
        <v/>
      </c>
      <c r="AP593" s="9">
        <f>MAX(AP589:AP592)</f>
        <v/>
      </c>
      <c r="AQ593" s="9">
        <f>MAX(AQ589:AQ592)</f>
        <v/>
      </c>
      <c r="AR593" s="9">
        <f>MAX(AR589:AR592)</f>
        <v/>
      </c>
      <c r="AS593" s="9">
        <f>SUM(AS589:AS592)</f>
        <v/>
      </c>
      <c r="AT593" s="9">
        <f>SUM(AT589:AT592)</f>
        <v/>
      </c>
      <c r="AU593" s="9">
        <f>SUM(AU589:AU592)</f>
        <v/>
      </c>
      <c r="AV593" s="9">
        <f>SUM(AV589:AV592)</f>
        <v/>
      </c>
      <c r="AW593" s="9">
        <f>SUM(AW589:AW592)</f>
        <v/>
      </c>
    </row>
    <row r="594">
      <c r="A594" t="n">
        <v>588</v>
      </c>
      <c r="B594" t="inlineStr">
        <is>
          <t>Ярославцев Леонид Олегович</t>
        </is>
      </c>
      <c r="C594" t="inlineStr">
        <is>
          <t>Группа ФВФ, стационарные комплексы</t>
        </is>
      </c>
      <c r="D594" t="inlineStr">
        <is>
          <t>Ведущий инженер ФВФ</t>
        </is>
      </c>
      <c r="E594" t="inlineStr">
        <is>
          <t>Общехозяйственный</t>
        </is>
      </c>
      <c r="F594" t="inlineStr">
        <is>
          <t>День</t>
        </is>
      </c>
      <c r="N594" t="inlineStr">
        <is>
          <t>Б</t>
        </is>
      </c>
      <c r="O594" t="inlineStr">
        <is>
          <t>Б</t>
        </is>
      </c>
      <c r="P594" t="inlineStr">
        <is>
          <t>Б</t>
        </is>
      </c>
      <c r="Q594" t="inlineStr">
        <is>
          <t>Б</t>
        </is>
      </c>
      <c r="R594" t="inlineStr">
        <is>
          <t>Б</t>
        </is>
      </c>
      <c r="S594" t="inlineStr">
        <is>
          <t>Б</t>
        </is>
      </c>
      <c r="T594" t="inlineStr">
        <is>
          <t>Б</t>
        </is>
      </c>
      <c r="U594" t="inlineStr">
        <is>
          <t>Б</t>
        </is>
      </c>
      <c r="AM594" s="9">
        <f>COUNT(H594:AL594)</f>
        <v/>
      </c>
      <c r="AO594" s="9">
        <f>COUNTIF(H594:AL594,"О")</f>
        <v/>
      </c>
      <c r="AP594" s="9">
        <f>COUNTIF(H594:AL594,"От")</f>
        <v/>
      </c>
      <c r="AQ594" s="9">
        <f>COUNTIF(H594:AL594,"Б")</f>
        <v/>
      </c>
      <c r="AR594" s="9">
        <f>COUNTIF(H594:AL594,"Н")</f>
        <v/>
      </c>
      <c r="AT594" s="9">
        <f>SUM(H594:AL594)</f>
        <v/>
      </c>
      <c r="AV594" s="9">
        <f>SUM(J594,K594,Q594,R594,X594,Y594,AD594,AE594,AF594)</f>
        <v/>
      </c>
    </row>
    <row r="595">
      <c r="A595" s="9" t="n">
        <v>589</v>
      </c>
      <c r="B595" s="9" t="inlineStr">
        <is>
          <t>Ярославцев Леонид Олегович</t>
        </is>
      </c>
      <c r="C595" s="9" t="inlineStr">
        <is>
          <t>Группа ФВФ, стационарные комплексы</t>
        </is>
      </c>
      <c r="D595" s="9" t="inlineStr">
        <is>
          <t>Ведущий инженер ФВФ</t>
        </is>
      </c>
      <c r="E595" s="9" t="inlineStr">
        <is>
          <t>ИТОГО:</t>
        </is>
      </c>
      <c r="F595" s="9" t="n"/>
      <c r="G595" s="9" t="n"/>
      <c r="H595" s="9" t="n"/>
      <c r="I595" s="9" t="n"/>
      <c r="J595" s="9" t="n"/>
      <c r="K595" s="9" t="n"/>
      <c r="L595" s="9" t="n"/>
      <c r="M595" s="9" t="n"/>
      <c r="N595" s="9" t="n">
        <v>0</v>
      </c>
      <c r="O595" s="9" t="n">
        <v>0</v>
      </c>
      <c r="P595" s="9" t="n">
        <v>0</v>
      </c>
      <c r="Q595" s="9" t="n">
        <v>0</v>
      </c>
      <c r="R595" s="9" t="n">
        <v>0</v>
      </c>
      <c r="S595" s="9" t="n">
        <v>0</v>
      </c>
      <c r="T595" s="9" t="n">
        <v>0</v>
      </c>
      <c r="U595" s="9" t="n">
        <v>0</v>
      </c>
      <c r="V595" s="9" t="n"/>
      <c r="W595" s="9" t="n"/>
      <c r="X595" s="9" t="n"/>
      <c r="Y595" s="9" t="n"/>
      <c r="Z595" s="9" t="n"/>
      <c r="AA595" s="9" t="n"/>
      <c r="AB595" s="9" t="n"/>
      <c r="AC595" s="9" t="n"/>
      <c r="AD595" s="9" t="n"/>
      <c r="AE595" s="9" t="n"/>
      <c r="AF595" s="9" t="n"/>
      <c r="AG595" s="9" t="n"/>
      <c r="AH595" s="9" t="n"/>
      <c r="AI595" s="9" t="n"/>
      <c r="AJ595" s="9" t="n"/>
      <c r="AK595" s="9" t="n"/>
      <c r="AL595" s="9" t="n"/>
      <c r="AM595" s="9">
        <f>COUNT(IF(SUM(N594)&gt;0,1,"FALSE"),IF(SUM(O594)&gt;0,1,"FALSE"),IF(SUM(P594)&gt;0,1,"FALSE"),IF(SUM(Q594)&gt;0,1,"FALSE"),IF(SUM(R594)&gt;0,1,"FALSE"),IF(SUM(S594)&gt;0,1,"FALSE"),IF(SUM(T594)&gt;0,1,"FALSE"),IF(SUM(U594)&gt;0,1,"FALSE"))</f>
        <v/>
      </c>
      <c r="AN595" s="9" t="n"/>
      <c r="AO595" s="9">
        <f>MAX(AO594:AO594)</f>
        <v/>
      </c>
      <c r="AP595" s="9">
        <f>MAX(AP594:AP594)</f>
        <v/>
      </c>
      <c r="AQ595" s="9">
        <f>MAX(AQ594:AQ594)</f>
        <v/>
      </c>
      <c r="AR595" s="9">
        <f>MAX(AR594:AR594)</f>
        <v/>
      </c>
      <c r="AS595" s="9">
        <f>SUM(AS594:AS594)</f>
        <v/>
      </c>
      <c r="AT595" s="9">
        <f>SUM(AT594:AT594)</f>
        <v/>
      </c>
      <c r="AU595" s="9">
        <f>SUM(AU594:AU594)</f>
        <v/>
      </c>
      <c r="AV595" s="9">
        <f>SUM(AV594:AV594)</f>
        <v/>
      </c>
      <c r="AW595" s="9">
        <f>SUM(AW594:AW594)</f>
        <v/>
      </c>
    </row>
    <row r="596">
      <c r="A596" t="n">
        <v>590</v>
      </c>
      <c r="B596" t="inlineStr">
        <is>
          <t>Дубов Егор Павлович</t>
        </is>
      </c>
      <c r="C596" t="inlineStr">
        <is>
          <t>Группа содержания</t>
        </is>
      </c>
      <c r="D596" t="inlineStr">
        <is>
          <t>Инженер 1 категории</t>
        </is>
      </c>
      <c r="E596" t="inlineStr">
        <is>
          <t>Офис</t>
        </is>
      </c>
      <c r="F596" t="inlineStr">
        <is>
          <t>День</t>
        </is>
      </c>
      <c r="P596" t="n">
        <v>0.33333</v>
      </c>
      <c r="Q596" t="inlineStr">
        <is>
          <t>В</t>
        </is>
      </c>
      <c r="R596" t="inlineStr">
        <is>
          <t>В</t>
        </is>
      </c>
      <c r="S596" t="n">
        <v>0.66667</v>
      </c>
      <c r="T596" t="n">
        <v>0.53333</v>
      </c>
      <c r="V596" t="n">
        <v>0.65</v>
      </c>
      <c r="W596" t="n">
        <v>7.85</v>
      </c>
      <c r="X596" t="inlineStr">
        <is>
          <t>В</t>
        </is>
      </c>
      <c r="Y596" t="inlineStr">
        <is>
          <t>В</t>
        </is>
      </c>
      <c r="AA596" t="n">
        <v>8</v>
      </c>
      <c r="AC596" t="n">
        <v>7</v>
      </c>
      <c r="AD596" t="inlineStr">
        <is>
          <t>В</t>
        </is>
      </c>
      <c r="AE596" t="inlineStr">
        <is>
          <t>В</t>
        </is>
      </c>
      <c r="AM596" s="9">
        <f>COUNT(H596:AL596)</f>
        <v/>
      </c>
      <c r="AO596" s="9">
        <f>COUNTIF(H596:AL596,"О")</f>
        <v/>
      </c>
      <c r="AP596" s="9">
        <f>COUNTIF(H596:AL596,"От")</f>
        <v/>
      </c>
      <c r="AQ596" s="9">
        <f>COUNTIF(H596:AL596,"Б")</f>
        <v/>
      </c>
      <c r="AR596" s="9">
        <f>COUNTIF(H596:AL596,"Н")</f>
        <v/>
      </c>
      <c r="AT596" s="9">
        <f>SUM(H596:AL596)</f>
        <v/>
      </c>
      <c r="AV596" s="9">
        <f>SUM(J596,K596,Q596,R596,X596,Y596,AD596,AE596,AF596)</f>
        <v/>
      </c>
    </row>
    <row r="597">
      <c r="A597" t="n">
        <v>591</v>
      </c>
      <c r="B597" t="inlineStr">
        <is>
          <t>Дубов Егор Павлович</t>
        </is>
      </c>
      <c r="C597" t="inlineStr">
        <is>
          <t>Группа содержания</t>
        </is>
      </c>
      <c r="D597" t="inlineStr">
        <is>
          <t>Инженер 1 категории</t>
        </is>
      </c>
      <c r="E597" t="inlineStr">
        <is>
          <t>Контракт № 633 - ПАО Ростелеком Красноярск</t>
        </is>
      </c>
      <c r="F597" t="inlineStr">
        <is>
          <t>День</t>
        </is>
      </c>
      <c r="AM597" s="9">
        <f>COUNT(H597:AL597)</f>
        <v/>
      </c>
      <c r="AT597" s="9">
        <f>SUM(H597:AL597)</f>
        <v/>
      </c>
      <c r="AV597" s="9">
        <f>SUM(J597,K597,Q597,R597,X597,Y597,AD597,AE597,AF597)</f>
        <v/>
      </c>
    </row>
    <row r="598" ht="15.5" customHeight="1" s="1">
      <c r="A598" t="n">
        <v>592</v>
      </c>
      <c r="B598" t="inlineStr">
        <is>
          <t>Дубов Егор Павлович</t>
        </is>
      </c>
      <c r="C598" t="inlineStr">
        <is>
          <t>Группа содержания</t>
        </is>
      </c>
      <c r="D598" t="inlineStr">
        <is>
          <t>Инженер 1 категории</t>
        </is>
      </c>
      <c r="E598" t="inlineStr">
        <is>
          <t>Контракт № 632 - ГКУ НСО ТУАД</t>
        </is>
      </c>
      <c r="F598" t="inlineStr">
        <is>
          <t>День</t>
        </is>
      </c>
      <c r="V598" s="11" t="n">
        <v>0.36667</v>
      </c>
      <c r="Z598" s="11" t="n">
        <v>8</v>
      </c>
      <c r="AB598" s="11" t="n">
        <v>4.00574</v>
      </c>
      <c r="AM598" s="9">
        <f>COUNT(H598:AL598)</f>
        <v/>
      </c>
      <c r="AT598" s="9">
        <f>SUM(H598:AL598)</f>
        <v/>
      </c>
      <c r="AV598" s="9">
        <f>SUM(J598,K598,Q598,R598,X598,Y598,AD598,AE598,AF598)</f>
        <v/>
      </c>
    </row>
    <row r="599" ht="15.5" customHeight="1" s="1">
      <c r="A599" t="n">
        <v>593</v>
      </c>
      <c r="B599" t="inlineStr">
        <is>
          <t>Дубов Егор Павлович</t>
        </is>
      </c>
      <c r="C599" t="inlineStr">
        <is>
          <t>Группа содержания</t>
        </is>
      </c>
      <c r="D599" t="inlineStr">
        <is>
          <t>Инженер 1 категории</t>
        </is>
      </c>
      <c r="E599" t="inlineStr">
        <is>
          <t>Контракт № 631 - ГКУ НСО ТУАД</t>
        </is>
      </c>
      <c r="F599" t="inlineStr">
        <is>
          <t>День</t>
        </is>
      </c>
      <c r="V599" s="11" t="n">
        <v>0.38333</v>
      </c>
      <c r="AM599" s="9">
        <f>COUNT(H599:AL599)</f>
        <v/>
      </c>
      <c r="AT599" s="9">
        <f>SUM(H599:AL599)</f>
        <v/>
      </c>
      <c r="AV599" s="9">
        <f>SUM(J599,K599,Q599,R599,X599,Y599,AD599,AE599,AF599)</f>
        <v/>
      </c>
    </row>
    <row r="600" ht="15.5" customHeight="1" s="1">
      <c r="A600" t="n">
        <v>594</v>
      </c>
      <c r="B600" t="inlineStr">
        <is>
          <t>Дубов Егор Павлович</t>
        </is>
      </c>
      <c r="C600" t="inlineStr">
        <is>
          <t>Группа содержания</t>
        </is>
      </c>
      <c r="D600" t="inlineStr">
        <is>
          <t>Инженер 1 категории</t>
        </is>
      </c>
      <c r="E600" t="inlineStr">
        <is>
          <t>Контракт № 630 - ГКУ НСО ТУАД</t>
        </is>
      </c>
      <c r="F600" t="inlineStr">
        <is>
          <t>День</t>
        </is>
      </c>
      <c r="P600" s="11" t="n">
        <v>7.66667</v>
      </c>
      <c r="S600" s="11" t="n">
        <v>1.43333</v>
      </c>
      <c r="T600" s="11" t="n">
        <v>7.46667</v>
      </c>
      <c r="U600" s="11" t="n">
        <v>8</v>
      </c>
      <c r="V600" s="11" t="n">
        <v>6.6</v>
      </c>
      <c r="W600" s="11" t="n">
        <v>0.15</v>
      </c>
      <c r="AB600" s="11" t="n">
        <v>3.99426</v>
      </c>
      <c r="AM600" s="9">
        <f>COUNT(H600:AL600)</f>
        <v/>
      </c>
      <c r="AT600" s="9">
        <f>SUM(H600:AL600)</f>
        <v/>
      </c>
      <c r="AV600" s="9">
        <f>SUM(J600,K600,Q600,R600,X600,Y600,AD600,AE600,AF600)</f>
        <v/>
      </c>
    </row>
    <row r="601">
      <c r="A601" t="n">
        <v>595</v>
      </c>
      <c r="B601" t="inlineStr">
        <is>
          <t>Дубов Егор Павлович</t>
        </is>
      </c>
      <c r="C601" t="inlineStr">
        <is>
          <t>Группа содержания</t>
        </is>
      </c>
      <c r="D601" t="inlineStr">
        <is>
          <t>Инженер 1 категории</t>
        </is>
      </c>
      <c r="E601" t="inlineStr">
        <is>
          <t>Контракт № 620 - МариинскАвтодор</t>
        </is>
      </c>
      <c r="F601" t="inlineStr">
        <is>
          <t>День</t>
        </is>
      </c>
      <c r="AM601" s="9">
        <f>COUNT(H601:AL601)</f>
        <v/>
      </c>
      <c r="AT601" s="9">
        <f>SUM(H601:AL601)</f>
        <v/>
      </c>
      <c r="AV601" s="9">
        <f>SUM(J601,K601,Q601,R601,X601,Y601,AD601,AE601,AF601)</f>
        <v/>
      </c>
    </row>
    <row r="602">
      <c r="A602" t="n">
        <v>596</v>
      </c>
      <c r="B602" t="inlineStr">
        <is>
          <t>Дубов Егор Павлович</t>
        </is>
      </c>
      <c r="C602" t="inlineStr">
        <is>
          <t>Группа содержания</t>
        </is>
      </c>
      <c r="D602" t="inlineStr">
        <is>
          <t>Инженер 1 категории</t>
        </is>
      </c>
      <c r="E602" t="inlineStr">
        <is>
          <t>Контракт № 621 - Томскавтодор</t>
        </is>
      </c>
      <c r="F602" t="inlineStr">
        <is>
          <t>День</t>
        </is>
      </c>
      <c r="AM602" s="9">
        <f>COUNT(H602:AL602)</f>
        <v/>
      </c>
      <c r="AT602" s="9">
        <f>SUM(H602:AL602)</f>
        <v/>
      </c>
      <c r="AV602" s="9">
        <f>SUM(J602,K602,Q602,R602,X602,Y602,AD602,AE602,AF602)</f>
        <v/>
      </c>
    </row>
    <row r="603">
      <c r="A603" t="n">
        <v>597</v>
      </c>
      <c r="B603" t="inlineStr">
        <is>
          <t>Дубов Егор Павлович</t>
        </is>
      </c>
      <c r="C603" t="inlineStr">
        <is>
          <t>Группа содержания</t>
        </is>
      </c>
      <c r="D603" t="inlineStr">
        <is>
          <t>Инженер 1 категории</t>
        </is>
      </c>
      <c r="E603" t="inlineStr">
        <is>
          <t>Контракт № 599 - Восток-М</t>
        </is>
      </c>
      <c r="F603" t="inlineStr">
        <is>
          <t>День</t>
        </is>
      </c>
      <c r="AM603" s="9">
        <f>COUNT(H603:AL603)</f>
        <v/>
      </c>
      <c r="AT603" s="9">
        <f>SUM(H603:AL603)</f>
        <v/>
      </c>
      <c r="AV603" s="9">
        <f>SUM(J603,K603,Q603,R603,X603,Y603,AD603,AE603,AF603)</f>
        <v/>
      </c>
    </row>
    <row r="604">
      <c r="A604" t="n">
        <v>598</v>
      </c>
      <c r="B604" t="inlineStr">
        <is>
          <t>Дубов Егор Павлович</t>
        </is>
      </c>
      <c r="C604" t="inlineStr">
        <is>
          <t>Группа содержания</t>
        </is>
      </c>
      <c r="D604" t="inlineStr">
        <is>
          <t>Инженер 1 категории</t>
        </is>
      </c>
      <c r="E604" t="inlineStr">
        <is>
          <t>Контракт № 579 - ООО Восток-М</t>
        </is>
      </c>
      <c r="F604" t="inlineStr">
        <is>
          <t>День</t>
        </is>
      </c>
      <c r="AM604" s="9">
        <f>COUNT(H604:AL604)</f>
        <v/>
      </c>
      <c r="AT604" s="9">
        <f>SUM(H604:AL604)</f>
        <v/>
      </c>
      <c r="AV604" s="9">
        <f>SUM(J604,K604,Q604,R604,X604,Y604,AD604,AE604,AF604)</f>
        <v/>
      </c>
    </row>
    <row r="605">
      <c r="A605" t="n">
        <v>599</v>
      </c>
      <c r="B605" t="inlineStr">
        <is>
          <t>Дубов Егор Павлович</t>
        </is>
      </c>
      <c r="C605" t="inlineStr">
        <is>
          <t>Группа содержания</t>
        </is>
      </c>
      <c r="D605" t="inlineStr">
        <is>
          <t>Инженер 1 категории</t>
        </is>
      </c>
      <c r="E605" t="inlineStr">
        <is>
          <t>Контракт № 585 - ФКУ Сибуправтодор</t>
        </is>
      </c>
      <c r="F605" t="inlineStr">
        <is>
          <t>День</t>
        </is>
      </c>
      <c r="AM605" s="9">
        <f>COUNT(H605:AL605)</f>
        <v/>
      </c>
      <c r="AT605" s="9">
        <f>SUM(H605:AL605)</f>
        <v/>
      </c>
      <c r="AV605" s="9">
        <f>SUM(J605,K605,Q605,R605,X605,Y605,AD605,AE605,AF605)</f>
        <v/>
      </c>
    </row>
    <row r="606">
      <c r="A606" t="n">
        <v>600</v>
      </c>
      <c r="B606" t="inlineStr">
        <is>
          <t>Дубов Егор Павлович</t>
        </is>
      </c>
      <c r="C606" t="inlineStr">
        <is>
          <t>Группа содержания</t>
        </is>
      </c>
      <c r="D606" t="inlineStr">
        <is>
          <t>Инженер 1 категории</t>
        </is>
      </c>
      <c r="E606" t="inlineStr">
        <is>
          <t>Контракт № 580 - ОГКУ «Томскавтодор»</t>
        </is>
      </c>
      <c r="F606" t="inlineStr">
        <is>
          <t>День</t>
        </is>
      </c>
      <c r="AM606" s="9">
        <f>COUNT(H606:AL606)</f>
        <v/>
      </c>
      <c r="AT606" s="9">
        <f>SUM(H606:AL606)</f>
        <v/>
      </c>
      <c r="AV606" s="9">
        <f>SUM(J606,K606,Q606,R606,X606,Y606,AD606,AE606,AF606)</f>
        <v/>
      </c>
    </row>
    <row r="607">
      <c r="A607" t="n">
        <v>601</v>
      </c>
      <c r="B607" t="inlineStr">
        <is>
          <t>Дубов Егор Павлович</t>
        </is>
      </c>
      <c r="C607" t="inlineStr">
        <is>
          <t>Группа содержания</t>
        </is>
      </c>
      <c r="D607" t="inlineStr">
        <is>
          <t>Инженер 1 категории</t>
        </is>
      </c>
      <c r="E607" t="inlineStr">
        <is>
          <t>Контракт № 513 - ГКУ НСО ТУАД</t>
        </is>
      </c>
      <c r="F607" t="inlineStr">
        <is>
          <t>День</t>
        </is>
      </c>
      <c r="AM607" s="9">
        <f>COUNT(H607:AL607)</f>
        <v/>
      </c>
      <c r="AT607" s="9">
        <f>SUM(H607:AL607)</f>
        <v/>
      </c>
      <c r="AV607" s="9">
        <f>SUM(J607,K607,Q607,R607,X607,Y607,AD607,AE607,AF607)</f>
        <v/>
      </c>
    </row>
    <row r="608">
      <c r="A608" t="n">
        <v>602</v>
      </c>
      <c r="B608" t="inlineStr">
        <is>
          <t>Дубов Егор Павлович</t>
        </is>
      </c>
      <c r="C608" t="inlineStr">
        <is>
          <t>Группа содержания</t>
        </is>
      </c>
      <c r="D608" t="inlineStr">
        <is>
          <t>Инженер 1 категории</t>
        </is>
      </c>
      <c r="E608" t="inlineStr">
        <is>
          <t>Контракт № 511 - ГКУ НСО ТУАД</t>
        </is>
      </c>
      <c r="F608" t="inlineStr">
        <is>
          <t>День</t>
        </is>
      </c>
      <c r="AM608" s="9">
        <f>COUNT(H608:AL608)</f>
        <v/>
      </c>
      <c r="AT608" s="9">
        <f>SUM(H608:AL608)</f>
        <v/>
      </c>
      <c r="AV608" s="9">
        <f>SUM(J608,K608,Q608,R608,X608,Y608,AD608,AE608,AF608)</f>
        <v/>
      </c>
    </row>
    <row r="609" ht="15.5" customHeight="1" s="1">
      <c r="A609" t="n">
        <v>603</v>
      </c>
      <c r="B609" t="inlineStr">
        <is>
          <t>Дубов Егор Павлович</t>
        </is>
      </c>
      <c r="C609" t="inlineStr">
        <is>
          <t>Группа содержания</t>
        </is>
      </c>
      <c r="D609" t="inlineStr">
        <is>
          <t>Инженер 1 категории</t>
        </is>
      </c>
      <c r="E609" t="inlineStr">
        <is>
          <t>Контракт № 576 - Восток-М</t>
        </is>
      </c>
      <c r="F609" t="inlineStr">
        <is>
          <t>День</t>
        </is>
      </c>
      <c r="S609" s="11" t="n">
        <v>5.9</v>
      </c>
      <c r="AM609" s="9">
        <f>COUNT(H609:AL609)</f>
        <v/>
      </c>
      <c r="AT609" s="9">
        <f>SUM(H609:AL609)</f>
        <v/>
      </c>
      <c r="AV609" s="9">
        <f>SUM(J609,K609,Q609,R609,X609,Y609,AD609,AE609,AF609)</f>
        <v/>
      </c>
    </row>
    <row r="610" ht="15.5" customHeight="1" s="1">
      <c r="A610" t="n">
        <v>604</v>
      </c>
      <c r="B610" t="inlineStr">
        <is>
          <t>Дубов Егор Павлович</t>
        </is>
      </c>
      <c r="C610" t="inlineStr">
        <is>
          <t>Группа содержания</t>
        </is>
      </c>
      <c r="D610" t="inlineStr">
        <is>
          <t>Инженер 1 категории</t>
        </is>
      </c>
      <c r="E610" t="inlineStr">
        <is>
          <t>Контракт № 615 - КГКУ Хабаровскуправтодор</t>
        </is>
      </c>
      <c r="F610" t="inlineStr">
        <is>
          <t>День</t>
        </is>
      </c>
      <c r="AF610" s="11" t="n">
        <v>2</v>
      </c>
      <c r="AM610" s="9">
        <f>COUNT(H610:AL610)</f>
        <v/>
      </c>
      <c r="AT610" s="9">
        <f>SUM(H610:AL610)</f>
        <v/>
      </c>
      <c r="AV610" s="9">
        <f>SUM(J610,K610,Q610,R610,X610,Y610,AD610,AE610,AF610)</f>
        <v/>
      </c>
    </row>
    <row r="611" ht="15.5" customHeight="1" s="1">
      <c r="A611" t="n">
        <v>605</v>
      </c>
      <c r="B611" t="inlineStr">
        <is>
          <t>Дубов Егор Павлович</t>
        </is>
      </c>
      <c r="C611" t="inlineStr">
        <is>
          <t>Группа содержания</t>
        </is>
      </c>
      <c r="D611" t="inlineStr">
        <is>
          <t>Инженер 1 категории</t>
        </is>
      </c>
      <c r="E611" t="inlineStr">
        <is>
          <t>Контракт № 615 - КГКУ Хабаровскуправтодор</t>
        </is>
      </c>
      <c r="F611" t="inlineStr">
        <is>
          <t>Ночь</t>
        </is>
      </c>
      <c r="AF611" s="11" t="n">
        <v>2</v>
      </c>
      <c r="AN611" s="9">
        <f>COUNT(H611:AL611)</f>
        <v/>
      </c>
      <c r="AU611" s="9">
        <f>SUM(H611:AL611)</f>
        <v/>
      </c>
      <c r="AW611" s="9">
        <f>SUM(J611,K611,Q611,R611,X611,Y611,AD611,AE611,AF611)</f>
        <v/>
      </c>
    </row>
    <row r="612" ht="15.5" customHeight="1" s="1">
      <c r="A612" t="n">
        <v>606</v>
      </c>
      <c r="B612" t="inlineStr">
        <is>
          <t>Дубов Егор Павлович</t>
        </is>
      </c>
      <c r="C612" t="inlineStr">
        <is>
          <t>Группа содержания</t>
        </is>
      </c>
      <c r="D612" t="inlineStr">
        <is>
          <t>Инженер 1 категории</t>
        </is>
      </c>
      <c r="E612" t="inlineStr">
        <is>
          <t>Контракт № 615 - КГКУ Хабаровскуправтодор</t>
        </is>
      </c>
      <c r="F612" t="inlineStr">
        <is>
          <t>День</t>
        </is>
      </c>
      <c r="G612" t="inlineStr">
        <is>
          <t>К-ка</t>
        </is>
      </c>
      <c r="AF612" s="11" t="inlineStr">
        <is>
          <t>В</t>
        </is>
      </c>
      <c r="AG612" s="11" t="n">
        <v>8</v>
      </c>
      <c r="AH612" s="11" t="n">
        <v>8</v>
      </c>
      <c r="AI612" s="11" t="n">
        <v>8</v>
      </c>
      <c r="AJ612" s="11" t="n">
        <v>8</v>
      </c>
      <c r="AM612" s="9">
        <f>SUM(H612:AL612)/8</f>
        <v/>
      </c>
      <c r="AS612" s="9">
        <f>COUNTIF(H612:AL612,"В")+SUM(H612:AL612)/8</f>
        <v/>
      </c>
      <c r="AT612" s="9">
        <f>SUM(H612:AL612)</f>
        <v/>
      </c>
    </row>
    <row r="613">
      <c r="A613" s="9" t="n">
        <v>607</v>
      </c>
      <c r="B613" s="9" t="inlineStr">
        <is>
          <t>Дубов Егор Павлович</t>
        </is>
      </c>
      <c r="C613" s="9" t="inlineStr">
        <is>
          <t>Группа содержания</t>
        </is>
      </c>
      <c r="D613" s="9" t="inlineStr">
        <is>
          <t>Инженер 1 категории</t>
        </is>
      </c>
      <c r="E613" s="9" t="inlineStr">
        <is>
          <t>ИТОГО:</t>
        </is>
      </c>
      <c r="F613" s="9" t="n"/>
      <c r="G613" s="9" t="n"/>
      <c r="H613" s="9" t="n"/>
      <c r="I613" s="9" t="n"/>
      <c r="J613" s="9" t="n"/>
      <c r="K613" s="9" t="n"/>
      <c r="L613" s="9" t="n"/>
      <c r="M613" s="9" t="n"/>
      <c r="N613" s="9" t="n"/>
      <c r="O613" s="9" t="n"/>
      <c r="P613" s="9" t="n">
        <v>8</v>
      </c>
      <c r="Q613" s="9" t="n">
        <v>0</v>
      </c>
      <c r="R613" s="9" t="n">
        <v>0</v>
      </c>
      <c r="S613" s="9" t="n">
        <v>8</v>
      </c>
      <c r="T613" s="9" t="n">
        <v>8</v>
      </c>
      <c r="U613" s="9" t="n">
        <v>8</v>
      </c>
      <c r="V613" s="9" t="n">
        <v>8</v>
      </c>
      <c r="W613" s="9" t="n">
        <v>8</v>
      </c>
      <c r="X613" s="9" t="n">
        <v>0</v>
      </c>
      <c r="Y613" s="9" t="n">
        <v>0</v>
      </c>
      <c r="Z613" s="9" t="n">
        <v>8</v>
      </c>
      <c r="AA613" s="9" t="n">
        <v>8</v>
      </c>
      <c r="AB613" s="9" t="n">
        <v>8</v>
      </c>
      <c r="AC613" s="9" t="n">
        <v>7</v>
      </c>
      <c r="AD613" s="9" t="n">
        <v>0</v>
      </c>
      <c r="AE613" s="9" t="n">
        <v>0</v>
      </c>
      <c r="AF613" s="9" t="n">
        <v>4</v>
      </c>
      <c r="AG613" s="9" t="n">
        <v>8</v>
      </c>
      <c r="AH613" s="9" t="n">
        <v>8</v>
      </c>
      <c r="AI613" s="9" t="n">
        <v>8</v>
      </c>
      <c r="AJ613" s="9" t="n">
        <v>8</v>
      </c>
      <c r="AK613" s="9" t="n"/>
      <c r="AL613" s="9" t="n"/>
      <c r="AM613" s="9">
        <f>COUNT(IF(SUM(P605,P602,P608,P604,P596,P603,P607,P597,P600,P601,P598,P599,P606)&gt;0,1,"FALSE"),IF(SUM(Q607,Q604,Q598,Q606,Q608,Q597,Q605,Q599,Q596,Q600,Q601,Q603,Q602)&gt;0,1,"FALSE"),IF(SUM(R602,R599,R597,R603,R604,R601,R607,R605,R606,R608,R600,R596,R598)&gt;0,1,"FALSE"),IF(SUM(S596,S601,S609,S598,S597,S604,S602,S608,S607,S600,S599,S605,S603,S606)&gt;0,1,"FALSE"),IF(SUM(T598,T599,T605,T607,T596,T606,T600,T602,T608,T603,T597,T604,T601)&gt;0,1,"FALSE"),IF(SUM(U600,U599,U596,U606,U598,U603,U602,U607,U597,U604,U601,U608,U605)&gt;0,1,"FALSE"),IF(SUM(V602,V600,V601,V607,V597,V599,V603,V604,V596,V605,V598,V606)&gt;0,1,"FALSE"),IF(SUM(W605,W607,W603,W598,W599,W604,W601,W597,W596,W600,W606,W602)&gt;0,1,"FALSE"),IF(SUM(X601,X599,X607,X597,X598,X606,X604,X602,X603,X605,X596,X600)&gt;0,1,"FALSE"),IF(SUM(Y607,Y601,Y604,Y598,Y596,Y599,Y606,Y597,Y602,Y605,Y603,Y600)&gt;0,1,"FALSE"),IF(SUM(Z605,Z607,Z597,Z606,Z599,Z598,Z603,Z604,Z600,Z601,Z596,Z602)&gt;0,1,"FALSE"),IF(SUM(AA599,AA597,AA598,AA601,AA602,AA603,AA606,AA605,AA604,AA607,AA600,AA596)&gt;0,1,"FALSE"),IF(SUM(AB601,AB607,AB598,AB605,AB599,AB600,AB606,AB602,AB596,AB597,AB603,AB604)&gt;0,1,"FALSE"),IF(SUM(AC605,AC606,AC599,AC602,AC601,AC597,AC600,AC603,AC604,AC596,AC607,AC598)&gt;0,1,"FALSE"),IF(SUM(AD597,AD596,AD605,AD603,AD599,AD604,AD607,AD598,AD606,AD601,AD602,AD600)&gt;0,1,"FALSE"),IF(SUM(AE599,AE604,AE598,AE606,AE605,AE596,AE601,AE600,AE597,AE603,AE607,AE602)&gt;0,1,"FALSE"),IF(SUM(AF612,AF610)&gt;0,1,"FALSE"),IF(SUM(AG612)&gt;0,1,"FALSE"),IF(SUM(AH612)&gt;0,1,"FALSE"),IF(SUM(AI612)&gt;0,1,"FALSE"),IF(SUM(AJ612)&gt;0,1,"FALSE"))</f>
        <v/>
      </c>
      <c r="AN613" s="9">
        <f>COUNT(IF(SUM(AF611)&gt;0,1,"FALSE"))</f>
        <v/>
      </c>
      <c r="AO613" s="9">
        <f>MAX(AO596:AO612)</f>
        <v/>
      </c>
      <c r="AP613" s="9">
        <f>MAX(AP596:AP612)</f>
        <v/>
      </c>
      <c r="AQ613" s="9">
        <f>MAX(AQ596:AQ612)</f>
        <v/>
      </c>
      <c r="AR613" s="9">
        <f>MAX(AR596:AR612)</f>
        <v/>
      </c>
      <c r="AS613" s="9">
        <f>SUM(AS596:AS612)</f>
        <v/>
      </c>
      <c r="AT613" s="9">
        <f>SUM(AT596:AT612)</f>
        <v/>
      </c>
      <c r="AU613" s="9">
        <f>SUM(AU596:AU612)</f>
        <v/>
      </c>
      <c r="AV613" s="9">
        <f>SUM(AV596:AV612)</f>
        <v/>
      </c>
      <c r="AW613" s="9">
        <f>SUM(AW596:AW612)</f>
        <v/>
      </c>
    </row>
    <row r="614" ht="15.5" customHeight="1" s="1">
      <c r="A614" t="n">
        <v>608</v>
      </c>
      <c r="B614" t="inlineStr">
        <is>
          <t>Латышев Евгений Юрьевич</t>
        </is>
      </c>
      <c r="C614" t="inlineStr">
        <is>
          <t>Группа ФВФ, стационарные комплексы</t>
        </is>
      </c>
      <c r="D614" t="inlineStr">
        <is>
          <t>Ведущий инженер ФВФ</t>
        </is>
      </c>
      <c r="E614" t="inlineStr">
        <is>
          <t>Контракт № 629 - МБУ ГЦОДД</t>
        </is>
      </c>
      <c r="F614" t="inlineStr">
        <is>
          <t>День</t>
        </is>
      </c>
      <c r="R614" s="11" t="n">
        <v>12</v>
      </c>
      <c r="AM614" s="9">
        <f>COUNT(H614:AL614)</f>
        <v/>
      </c>
      <c r="AT614" s="9">
        <f>SUM(H614:AL614)</f>
        <v/>
      </c>
      <c r="AV614" s="9">
        <f>SUM(J614,K614,Q614,R614,X614,Y614,AD614,AE614,AF614)</f>
        <v/>
      </c>
    </row>
    <row r="615">
      <c r="A615" s="9" t="n">
        <v>609</v>
      </c>
      <c r="B615" s="9" t="inlineStr">
        <is>
          <t>Латышев Евгений Юрьевич</t>
        </is>
      </c>
      <c r="C615" s="9" t="inlineStr">
        <is>
          <t>Группа ФВФ, стационарные комплексы</t>
        </is>
      </c>
      <c r="D615" s="9" t="inlineStr">
        <is>
          <t>Ведущий инженер ФВФ</t>
        </is>
      </c>
      <c r="E615" s="9" t="inlineStr">
        <is>
          <t>ИТОГО:</t>
        </is>
      </c>
      <c r="F615" s="9" t="n"/>
      <c r="G615" s="9" t="n"/>
      <c r="H615" s="9" t="n"/>
      <c r="I615" s="9" t="n"/>
      <c r="J615" s="9" t="n"/>
      <c r="K615" s="9" t="n"/>
      <c r="L615" s="9" t="n"/>
      <c r="M615" s="9" t="n"/>
      <c r="N615" s="9" t="n"/>
      <c r="O615" s="9" t="n"/>
      <c r="P615" s="9" t="n"/>
      <c r="Q615" s="9" t="n"/>
      <c r="R615" s="9" t="n"/>
      <c r="S615" s="9" t="n"/>
      <c r="T615" s="9" t="n"/>
      <c r="U615" s="9" t="n"/>
      <c r="V615" s="9" t="n"/>
      <c r="W615" s="9" t="n"/>
      <c r="X615" s="9" t="n"/>
      <c r="Y615" s="9" t="n"/>
      <c r="Z615" s="9" t="n"/>
      <c r="AA615" s="9" t="n"/>
      <c r="AB615" s="9" t="n"/>
      <c r="AC615" s="9" t="n"/>
      <c r="AD615" s="9" t="n"/>
      <c r="AE615" s="9" t="n"/>
      <c r="AF615" s="9" t="n"/>
      <c r="AG615" s="9" t="n"/>
      <c r="AH615" s="9" t="n"/>
      <c r="AI615" s="9" t="n"/>
      <c r="AJ615" s="9" t="n"/>
      <c r="AK615" s="9" t="n"/>
      <c r="AL615" s="9" t="n"/>
      <c r="AM615" s="9">
        <f>COUNT(IF(SUM(R614)&gt;0,1,"FALSE"))</f>
        <v/>
      </c>
      <c r="AN615" s="9" t="n"/>
      <c r="AO615" s="9">
        <f>MAX(AO614:AO614)</f>
        <v/>
      </c>
      <c r="AP615" s="9">
        <f>MAX(AP614:AP614)</f>
        <v/>
      </c>
      <c r="AQ615" s="9">
        <f>MAX(AQ614:AQ614)</f>
        <v/>
      </c>
      <c r="AR615" s="9">
        <f>MAX(AR614:AR614)</f>
        <v/>
      </c>
      <c r="AS615" s="9">
        <f>SUM(AS614:AS614)</f>
        <v/>
      </c>
      <c r="AT615" s="9">
        <f>SUM(AT614:AT614)</f>
        <v/>
      </c>
      <c r="AU615" s="9">
        <f>SUM(AU614:AU614)</f>
        <v/>
      </c>
      <c r="AV615" s="9">
        <f>SUM(AV614:AV614)</f>
        <v/>
      </c>
      <c r="AW615" s="9">
        <f>SUM(AW614:AW614)</f>
        <v/>
      </c>
    </row>
    <row r="616" ht="15.5" customHeight="1" s="1">
      <c r="A616" t="n">
        <v>610</v>
      </c>
      <c r="B616" t="inlineStr">
        <is>
          <t>Лаврук Дмитрий Анатольевич</t>
        </is>
      </c>
      <c r="C616" t="inlineStr">
        <is>
          <t>ОП г.Хабаровск</t>
        </is>
      </c>
      <c r="D616" t="inlineStr">
        <is>
          <t>Инженер</t>
        </is>
      </c>
      <c r="E616" t="inlineStr">
        <is>
          <t>Контракт № 615 - КГКУ Хабаровскуправтодор</t>
        </is>
      </c>
      <c r="F616" t="inlineStr">
        <is>
          <t>День</t>
        </is>
      </c>
      <c r="G616" t="inlineStr">
        <is>
          <t>К-ка</t>
        </is>
      </c>
      <c r="AG616" s="11" t="n">
        <v>8</v>
      </c>
      <c r="AH616" s="11" t="n">
        <v>8</v>
      </c>
      <c r="AI616" s="11" t="n">
        <v>8</v>
      </c>
      <c r="AJ616" s="11" t="n">
        <v>8</v>
      </c>
      <c r="AM616" s="9">
        <f>SUM(H616:AL616)/8</f>
        <v/>
      </c>
      <c r="AS616" s="9">
        <f>COUNTIF(H616:AL616,"В")+SUM(H616:AL616)/8</f>
        <v/>
      </c>
      <c r="AT616" s="9">
        <f>SUM(H616:AL616)</f>
        <v/>
      </c>
    </row>
    <row r="617">
      <c r="A617" s="9" t="n">
        <v>611</v>
      </c>
      <c r="B617" s="9" t="inlineStr">
        <is>
          <t>Лаврук Дмитрий Анатольевич</t>
        </is>
      </c>
      <c r="C617" s="9" t="inlineStr">
        <is>
          <t>ОП г.Хабаровск</t>
        </is>
      </c>
      <c r="D617" s="9" t="inlineStr">
        <is>
          <t>Инженер</t>
        </is>
      </c>
      <c r="E617" s="9" t="inlineStr">
        <is>
          <t>ИТОГО:</t>
        </is>
      </c>
      <c r="F617" s="9" t="n"/>
      <c r="G617" s="9" t="n"/>
      <c r="H617" s="9" t="n"/>
      <c r="I617" s="9" t="n"/>
      <c r="J617" s="9" t="n"/>
      <c r="K617" s="9" t="n"/>
      <c r="L617" s="9" t="n"/>
      <c r="M617" s="9" t="n"/>
      <c r="N617" s="9" t="n"/>
      <c r="O617" s="9" t="n"/>
      <c r="P617" s="9" t="n"/>
      <c r="Q617" s="9" t="n"/>
      <c r="R617" s="9" t="n"/>
      <c r="S617" s="9" t="n"/>
      <c r="T617" s="9" t="n"/>
      <c r="U617" s="9" t="n"/>
      <c r="V617" s="9" t="n"/>
      <c r="W617" s="9" t="n"/>
      <c r="X617" s="9" t="n"/>
      <c r="Y617" s="9" t="n"/>
      <c r="Z617" s="9" t="n"/>
      <c r="AA617" s="9" t="n"/>
      <c r="AB617" s="9" t="n"/>
      <c r="AC617" s="9" t="n"/>
      <c r="AD617" s="9" t="n"/>
      <c r="AE617" s="9" t="n"/>
      <c r="AF617" s="9" t="n"/>
      <c r="AG617" s="9" t="n">
        <v>8</v>
      </c>
      <c r="AH617" s="9" t="n">
        <v>8</v>
      </c>
      <c r="AI617" s="9" t="n">
        <v>8</v>
      </c>
      <c r="AJ617" s="9" t="n">
        <v>8</v>
      </c>
      <c r="AK617" s="9" t="n"/>
      <c r="AL617" s="9" t="n"/>
      <c r="AM617" s="9">
        <f>COUNT(IF(SUM(AG616)&gt;0,1,"FALSE"),IF(SUM(AH616)&gt;0,1,"FALSE"),IF(SUM(AI616)&gt;0,1,"FALSE"),IF(SUM(AJ616)&gt;0,1,"FALSE"))</f>
        <v/>
      </c>
      <c r="AN617" s="9" t="n"/>
      <c r="AO617" s="9">
        <f>MAX(AO616:AO616)</f>
        <v/>
      </c>
      <c r="AP617" s="9">
        <f>MAX(AP616:AP616)</f>
        <v/>
      </c>
      <c r="AQ617" s="9">
        <f>MAX(AQ616:AQ616)</f>
        <v/>
      </c>
      <c r="AR617" s="9">
        <f>MAX(AR616:AR616)</f>
        <v/>
      </c>
      <c r="AS617" s="9">
        <f>SUM(AS616:AS616)</f>
        <v/>
      </c>
      <c r="AT617" s="9">
        <f>SUM(AT616:AT616)</f>
        <v/>
      </c>
      <c r="AU617" s="9">
        <f>SUM(AU616:AU616)</f>
        <v/>
      </c>
      <c r="AV617" s="9">
        <f>SUM(AV616:AV616)</f>
        <v/>
      </c>
      <c r="AW617" s="9">
        <f>SUM(AW616:AW616)</f>
        <v/>
      </c>
    </row>
    <row r="618">
      <c r="A618" t="n">
        <v>612</v>
      </c>
      <c r="B618" t="inlineStr">
        <is>
          <t>Лобанов Роман Валерьевич</t>
        </is>
      </c>
      <c r="C618" t="inlineStr">
        <is>
          <t>Отдел технической поддержки</t>
        </is>
      </c>
      <c r="D618" t="inlineStr">
        <is>
          <t>Заместитель руководителя службы ИТ</t>
        </is>
      </c>
      <c r="E618" t="inlineStr">
        <is>
          <t>Общехозяйственный</t>
        </is>
      </c>
      <c r="F618" t="inlineStr">
        <is>
          <t>День</t>
        </is>
      </c>
      <c r="AM618" s="9">
        <f>COUNT(H618:AL618)</f>
        <v/>
      </c>
      <c r="AO618" s="9">
        <f>COUNTIF(H618:AL618,"О")</f>
        <v/>
      </c>
      <c r="AP618" s="9">
        <f>COUNTIF(H618:AL618,"От")</f>
        <v/>
      </c>
      <c r="AQ618" s="9">
        <f>COUNTIF(H618:AL618,"Б")</f>
        <v/>
      </c>
      <c r="AR618" s="9">
        <f>COUNTIF(H618:AL618,"Н")</f>
        <v/>
      </c>
      <c r="AT618" s="9">
        <f>SUM(H618:AL618)</f>
        <v/>
      </c>
      <c r="AV618" s="9">
        <f>SUM(J618,K618,Q618,R618,X618,Y618,AD618,AE618,AF618)</f>
        <v/>
      </c>
    </row>
    <row r="619" ht="15.5" customHeight="1" s="1">
      <c r="A619" t="n">
        <v>613</v>
      </c>
      <c r="B619" t="inlineStr">
        <is>
          <t>Лобанов Роман Валерьевич</t>
        </is>
      </c>
      <c r="C619" t="inlineStr">
        <is>
          <t>Отдел технической поддержки</t>
        </is>
      </c>
      <c r="D619" t="inlineStr">
        <is>
          <t>Заместитель руководителя службы ИТ</t>
        </is>
      </c>
      <c r="E619" t="inlineStr">
        <is>
          <t>Контракт № 625 - Нижний Новгород</t>
        </is>
      </c>
      <c r="F619" t="inlineStr">
        <is>
          <t>День</t>
        </is>
      </c>
      <c r="AG619" s="11" t="n">
        <v>5.33333</v>
      </c>
      <c r="AH619" s="11" t="n">
        <v>5.33333</v>
      </c>
      <c r="AI619" s="11" t="n">
        <v>5.33333</v>
      </c>
      <c r="AJ619" s="11" t="n">
        <v>4.95167</v>
      </c>
      <c r="AM619" s="9">
        <f>COUNT(H619:AL619)</f>
        <v/>
      </c>
      <c r="AT619" s="9">
        <f>SUM(H619:AL619)</f>
        <v/>
      </c>
      <c r="AV619" s="9">
        <f>SUM(J619,K619,Q619,R619,X619,Y619,AD619,AE619,AF619)</f>
        <v/>
      </c>
    </row>
    <row r="620" ht="15.5" customHeight="1" s="1">
      <c r="A620" t="n">
        <v>614</v>
      </c>
      <c r="B620" t="inlineStr">
        <is>
          <t>Лобанов Роман Валерьевич</t>
        </is>
      </c>
      <c r="C620" t="inlineStr">
        <is>
          <t>Отдел технической поддержки</t>
        </is>
      </c>
      <c r="D620" t="inlineStr">
        <is>
          <t>Заместитель руководителя службы ИТ</t>
        </is>
      </c>
      <c r="E620" t="inlineStr">
        <is>
          <t>Контракт № 632 - ГКУ НСО ТУАД</t>
        </is>
      </c>
      <c r="F620" t="inlineStr">
        <is>
          <t>День</t>
        </is>
      </c>
      <c r="AG620" s="11" t="n">
        <v>2.66667</v>
      </c>
      <c r="AH620" s="11" t="n">
        <v>2.66667</v>
      </c>
      <c r="AI620" s="11" t="n">
        <v>2.66667</v>
      </c>
      <c r="AJ620" s="11" t="n">
        <v>2.54275</v>
      </c>
      <c r="AM620" s="9">
        <f>COUNT(H620:AL620)</f>
        <v/>
      </c>
      <c r="AT620" s="9">
        <f>SUM(H620:AL620)</f>
        <v/>
      </c>
      <c r="AV620" s="9">
        <f>SUM(J620,K620,Q620,R620,X620,Y620,AD620,AE620,AF620)</f>
        <v/>
      </c>
    </row>
    <row r="621" ht="15.5" customHeight="1" s="1">
      <c r="A621" t="n">
        <v>615</v>
      </c>
      <c r="B621" t="inlineStr">
        <is>
          <t>Лобанов Роман Валерьевич</t>
        </is>
      </c>
      <c r="C621" t="inlineStr">
        <is>
          <t>Отдел технической поддержки</t>
        </is>
      </c>
      <c r="D621" t="inlineStr">
        <is>
          <t>Заместитель руководителя службы ИТ</t>
        </is>
      </c>
      <c r="E621" t="inlineStr">
        <is>
          <t>Контракт № 615 - КГКУ Хабаровскуправтодор</t>
        </is>
      </c>
      <c r="F621" t="inlineStr">
        <is>
          <t>День</t>
        </is>
      </c>
      <c r="AJ621" s="11" t="n">
        <v>0.49071</v>
      </c>
      <c r="AM621" s="9">
        <f>COUNT(H621:AL621)</f>
        <v/>
      </c>
      <c r="AT621" s="9">
        <f>SUM(H621:AL621)</f>
        <v/>
      </c>
      <c r="AV621" s="9">
        <f>SUM(J621,K621,Q621,R621,X621,Y621,AD621,AE621,AF621)</f>
        <v/>
      </c>
    </row>
    <row r="622" ht="15.5" customHeight="1" s="1">
      <c r="A622" t="n">
        <v>616</v>
      </c>
      <c r="B622" t="inlineStr">
        <is>
          <t>Лобанов Роман Валерьевич</t>
        </is>
      </c>
      <c r="C622" t="inlineStr">
        <is>
          <t>Отдел технической поддержки</t>
        </is>
      </c>
      <c r="D622" t="inlineStr">
        <is>
          <t>Заместитель руководителя службы ИТ</t>
        </is>
      </c>
      <c r="E622" t="inlineStr">
        <is>
          <t>Контракт № 617 - КУ РК Управтодор РК</t>
        </is>
      </c>
      <c r="F622" t="inlineStr">
        <is>
          <t>День</t>
        </is>
      </c>
      <c r="AJ622" s="11" t="n">
        <v>0.01487</v>
      </c>
      <c r="AM622" s="9">
        <f>COUNT(H622:AL622)</f>
        <v/>
      </c>
      <c r="AT622" s="9">
        <f>SUM(H622:AL622)</f>
        <v/>
      </c>
      <c r="AV622" s="9">
        <f>SUM(J622,K622,Q622,R622,X622,Y622,AD622,AE622,AF622)</f>
        <v/>
      </c>
    </row>
    <row r="623">
      <c r="A623" s="9" t="n">
        <v>617</v>
      </c>
      <c r="B623" s="9" t="inlineStr">
        <is>
          <t>Лобанов Роман Валерьевич</t>
        </is>
      </c>
      <c r="C623" s="9" t="inlineStr">
        <is>
          <t>Отдел технической поддержки</t>
        </is>
      </c>
      <c r="D623" s="9" t="inlineStr">
        <is>
          <t>Заместитель руководителя службы ИТ</t>
        </is>
      </c>
      <c r="E623" s="9" t="inlineStr">
        <is>
          <t>ИТОГО:</t>
        </is>
      </c>
      <c r="F623" s="9" t="n"/>
      <c r="G623" s="9" t="n"/>
      <c r="H623" s="9" t="n"/>
      <c r="I623" s="9" t="n"/>
      <c r="J623" s="9" t="n"/>
      <c r="K623" s="9" t="n"/>
      <c r="L623" s="9" t="n"/>
      <c r="M623" s="9" t="n"/>
      <c r="N623" s="9" t="n"/>
      <c r="O623" s="9" t="n"/>
      <c r="P623" s="9" t="n"/>
      <c r="Q623" s="9" t="n"/>
      <c r="R623" s="9" t="n"/>
      <c r="S623" s="9" t="n"/>
      <c r="T623" s="9" t="n"/>
      <c r="U623" s="9" t="n"/>
      <c r="V623" s="9" t="n"/>
      <c r="W623" s="9" t="n"/>
      <c r="X623" s="9" t="n"/>
      <c r="Y623" s="9" t="n"/>
      <c r="Z623" s="9" t="n"/>
      <c r="AA623" s="9" t="n"/>
      <c r="AB623" s="9" t="n"/>
      <c r="AC623" s="9" t="n"/>
      <c r="AD623" s="9" t="n"/>
      <c r="AE623" s="9" t="n"/>
      <c r="AF623" s="9" t="n"/>
      <c r="AG623" s="9" t="n">
        <v>8</v>
      </c>
      <c r="AH623" s="9" t="n">
        <v>8</v>
      </c>
      <c r="AI623" s="9" t="n">
        <v>8</v>
      </c>
      <c r="AJ623" s="9" t="n">
        <v>8</v>
      </c>
      <c r="AK623" s="9" t="n"/>
      <c r="AL623" s="9" t="n"/>
      <c r="AM623" s="9">
        <f>COUNT(IF(SUM(AG620,AG619,AG618)&gt;0,1,"FALSE"),IF(SUM(AH619,AH618,AH620)&gt;0,1,"FALSE"),IF(SUM(AI618,AI620,AI619)&gt;0,1,"FALSE"),IF(SUM(AJ621,AJ620,AJ618,AJ619,AJ622)&gt;0,1,"FALSE"))</f>
        <v/>
      </c>
      <c r="AN623" s="9" t="n"/>
      <c r="AO623" s="9">
        <f>MAX(AO618:AO622)</f>
        <v/>
      </c>
      <c r="AP623" s="9">
        <f>MAX(AP618:AP622)</f>
        <v/>
      </c>
      <c r="AQ623" s="9">
        <f>MAX(AQ618:AQ622)</f>
        <v/>
      </c>
      <c r="AR623" s="9">
        <f>MAX(AR618:AR622)</f>
        <v/>
      </c>
      <c r="AS623" s="9">
        <f>SUM(AS618:AS622)</f>
        <v/>
      </c>
      <c r="AT623" s="9">
        <f>SUM(AT618:AT622)</f>
        <v/>
      </c>
      <c r="AU623" s="9">
        <f>SUM(AU618:AU622)</f>
        <v/>
      </c>
      <c r="AV623" s="9">
        <f>SUM(AV618:AV622)</f>
        <v/>
      </c>
      <c r="AW623" s="9">
        <f>SUM(AW618:AW622)</f>
        <v/>
      </c>
    </row>
  </sheetData>
  <autoFilter ref="A6:G6"/>
  <mergeCells count="5">
    <mergeCell ref="AG1:AP4"/>
    <mergeCell ref="I1:AE1"/>
    <mergeCell ref="I3:AE3"/>
    <mergeCell ref="I4:AE4"/>
    <mergeCell ref="I2:AE2"/>
  </mergeCells>
  <hyperlinks>
    <hyperlink ref="S10" display="https://jira.its-sib.ru/issues/?jql=issue%20in%20(DOCCORP-22527)" r:id="rId1"/>
    <hyperlink ref="T10" display="https://jira.its-sib.ru/issues/?jql=issue%20in%20(DOCCORP-22527)" r:id="rId2"/>
    <hyperlink ref="U10" display="https://jira.its-sib.ru/issues/?jql=issue%20in%20(DOCCORP-22527)" r:id="rId3"/>
    <hyperlink ref="Z16" r:id="rId4"/>
    <hyperlink ref="AA16" r:id="rId5"/>
    <hyperlink ref="AB16" r:id="rId6"/>
    <hyperlink ref="AC16" r:id="rId7"/>
    <hyperlink ref="AD16" r:id="rId8"/>
    <hyperlink ref="AE16" r:id="rId9"/>
    <hyperlink ref="AF16" r:id="rId10"/>
    <hyperlink ref="AG16" r:id="rId11"/>
    <hyperlink ref="AH16" r:id="rId12"/>
    <hyperlink ref="L29" display="https://jira.its-sib.ru/issues/?jql=issue%20in%20(TECHWIM-3523)" r:id="rId13"/>
    <hyperlink ref="M29" display="https://jira.its-sib.ru/issues/?jql=issue%20in%20(TECHWIM-3540,TECHWIM-3523)" r:id="rId14"/>
    <hyperlink ref="S29" display="https://jira.its-sib.ru/issues/?jql=issue%20in%20(TECHWIM-3586)" r:id="rId15"/>
    <hyperlink ref="U29" display="https://jira.its-sib.ru/issues/?jql=issue%20in%20(TECHWIM-3611)" r:id="rId16"/>
    <hyperlink ref="V29" display="https://jira.its-sib.ru/issues/?jql=issue%20in%20(TECHWIM-3611)" r:id="rId17"/>
    <hyperlink ref="AA29" display="https://jira.its-sib.ru/issues/?jql=issue%20in%20(TECHWIM-3680,TECHWIM-3674)" r:id="rId18"/>
    <hyperlink ref="AB29" display="https://jira.its-sib.ru/issues/?jql=issue%20in%20(TECHWIM-3688,TECHWIM-3686,TECHWIM-3680,TECHWIM-3674)" r:id="rId19"/>
    <hyperlink ref="AC29" display="https://jira.its-sib.ru/issues/?jql=issue%20in%20(TECHWIM-3688,TECHWIM-3686)" r:id="rId20"/>
    <hyperlink ref="AG29" display="https://jira.its-sib.ru/issues/?jql=issue%20in%20(TECHWIM-3688,TECHWIM-3686)" r:id="rId21"/>
    <hyperlink ref="AH29" display="https://jira.its-sib.ru/issues/?jql=issue%20in%20(TECHWIM-3688,TECHWIM-3686)" r:id="rId22"/>
    <hyperlink ref="AI29" display="https://jira.its-sib.ru/issues/?jql=issue%20in%20(TECHWIM-3688)" r:id="rId23"/>
    <hyperlink ref="AJ29" display="https://jira.its-sib.ru/issues/?jql=issue%20in%20(TECHWIM-3688)" r:id="rId24"/>
    <hyperlink ref="H30" display="https://jira.its-sib.ru/issues/?jql=issue%20in%20(TECHWIM-3497,DOCCORP-22302)" r:id="rId25"/>
    <hyperlink ref="I30" display="https://jira.its-sib.ru/issues/?jql=issue%20in%20(DOCCORP-22302)" r:id="rId26"/>
    <hyperlink ref="H34" r:id="rId27"/>
    <hyperlink ref="I34" r:id="rId28"/>
    <hyperlink ref="M36" display="https://jira.its-sib.ru/issues/?jql=issue%20in%20(TECHWIM-3541,TECHWIM-3429)" r:id="rId29"/>
    <hyperlink ref="N36" display="https://jira.its-sib.ru/issues/?jql=issue%20in%20(TECHWIM-3429,TECHWIM-3429)" r:id="rId30"/>
    <hyperlink ref="O36" display="https://jira.its-sib.ru/issues/?jql=issue%20in%20(TECHWIM-3557)" r:id="rId31"/>
    <hyperlink ref="V36" display="https://jira.its-sib.ru/issues/?jql=issue%20in%20(TECHWIM-3621)" r:id="rId32"/>
    <hyperlink ref="Z36" display="https://jira.its-sib.ru/issues/?jql=issue%20in%20(TECHWIM-3653)" r:id="rId33"/>
    <hyperlink ref="AB36" display="https://jira.its-sib.ru/issues/?jql=issue%20in%20(TECHWIM-3687)" r:id="rId34"/>
    <hyperlink ref="AG36" display="https://jira.its-sib.ru/issues/?jql=issue%20in%20(TECHWIM-3715,TECHWIM-3705)" r:id="rId35"/>
    <hyperlink ref="AH36" display="https://jira.its-sib.ru/issues/?jql=issue%20in%20(TECHWIM-3715)" r:id="rId36"/>
    <hyperlink ref="AI36" display="https://jira.its-sib.ru/issues/?jql=issue%20in%20(TECHWIM-3735,TECHWIM-3731)" r:id="rId37"/>
    <hyperlink ref="L37" display="https://jira.its-sib.ru/issues/?jql=issue%20in%20(TECHITS-1562,TECHITS-1554,TECHITS-1546)" r:id="rId38"/>
    <hyperlink ref="Z37" display="https://jira.its-sib.ru/issues/?jql=issue%20in%20(TECHITS-1625)" r:id="rId39"/>
    <hyperlink ref="AA37" display="https://jira.its-sib.ru/issues/?jql=issue%20in%20(TECHITS-1625)" r:id="rId40"/>
    <hyperlink ref="L38" display="https://jira.its-sib.ru/issues/?jql=issue%20in%20(TECHITS-1561,TECHITS-1560,TECHITS-1559,TECHITS-1558,TECHITS-1557,TECHITS-1556,TECHITS-1555)" r:id="rId41"/>
    <hyperlink ref="P38" display="https://jira.its-sib.ru/issues/?jql=issue%20in%20(TECHITS-1584,TECHITS-1583)" r:id="rId42"/>
    <hyperlink ref="S38" display="https://jira.its-sib.ru/issues/?jql=issue%20in%20(TECHITS-1580,TECHITS-1579)" r:id="rId43"/>
    <hyperlink ref="T38" display="https://jira.its-sib.ru/issues/?jql=issue%20in%20(TECHITS-1597,TECHITS-1596)" r:id="rId44"/>
    <hyperlink ref="Z38" display="https://jira.its-sib.ru/issues/?jql=issue%20in%20(TECHITS-1624)" r:id="rId45"/>
    <hyperlink ref="AB38" display="https://jira.its-sib.ru/issues/?jql=issue%20in%20(TECHITS-1632)" r:id="rId46"/>
    <hyperlink ref="U42" display="https://jira.its-sib.ru/issues/?jql=issue%20in%20(TECHITS-1599)" r:id="rId47"/>
    <hyperlink ref="N44" display="https://jira.its-sib.ru/issues/?jql=issue%20in%20(TECHITS-1573,TECHITS-1572,TECHITS-1571)" r:id="rId48"/>
    <hyperlink ref="S47" display="https://jira.its-sib.ru/issues/?jql=issue%20in%20(TECHWIM-3578)" r:id="rId49"/>
    <hyperlink ref="H53" display="https://jira.its-sib.ru/issues/?jql=issue%20in%20(TECHWIM-3481)" r:id="rId50"/>
    <hyperlink ref="I53" display="https://jira.its-sib.ru/issues/?jql=issue%20in%20(TECHWIM-3516,DOCCORP-22447)" r:id="rId51"/>
    <hyperlink ref="M53" display="https://jira.its-sib.ru/issues/?jql=issue%20in%20(TECHWIM-3542)" r:id="rId52"/>
    <hyperlink ref="S53" display="https://jira.its-sib.ru/issues/?jql=issue%20in%20(TECHWIM-3585)" r:id="rId53"/>
    <hyperlink ref="T53" display="https://jira.its-sib.ru/issues/?jql=issue%20in%20(TECHWIM-3604)" r:id="rId54"/>
    <hyperlink ref="Z53" display="https://jira.its-sib.ru/issues/?jql=issue%20in%20(TECHWIM-3660,TECHWIM-3659)" r:id="rId55"/>
    <hyperlink ref="AA53" display="https://jira.its-sib.ru/issues/?jql=issue%20in%20(TECHWIM-3682,TECHWIM-3681)" r:id="rId56"/>
    <hyperlink ref="AG53" display="https://jira.its-sib.ru/issues/?jql=issue%20in%20(TECHWIM-3703)" r:id="rId57"/>
    <hyperlink ref="AH53" display="https://jira.its-sib.ru/issues/?jql=issue%20in%20(TECHWIM-3724,TECHWIM-3720)" r:id="rId58"/>
    <hyperlink ref="I54" display="https://jira.its-sib.ru/issues/?jql=issue%20in%20(TECHITS-1549,TECHITS-1548,TECHITS-1547)" r:id="rId59"/>
    <hyperlink ref="L54" display="https://jira.its-sib.ru/issues/?jql=issue%20in%20(TECHITS-1565,TECHITS-1564,TECHITS-1563)" r:id="rId60"/>
    <hyperlink ref="O54" display="https://jira.its-sib.ru/issues/?jql=issue%20in%20(TECHITS-1577)" r:id="rId61"/>
    <hyperlink ref="V54" display="https://jira.its-sib.ru/issues/?jql=issue%20in%20(TECHITS-1605,TECHITS-1604)" r:id="rId62"/>
    <hyperlink ref="W54" display="https://jira.its-sib.ru/issues/?jql=issue%20in%20(TECHITS-1615)" r:id="rId63"/>
    <hyperlink ref="AB54" display="https://jira.its-sib.ru/issues/?jql=issue%20in%20(TECHITS-1636,TECHITS-1635,TECHITS-1634)" r:id="rId64"/>
    <hyperlink ref="AC54" display="https://jira.its-sib.ru/issues/?jql=issue%20in%20(TECHITS-1639,TECHITS-1638,TECHITS-1637)" r:id="rId65"/>
    <hyperlink ref="AG54" display="https://jira.its-sib.ru/issues/?jql=issue%20in%20(TECHITS-1642,TECHITS-1641,TECHITS-1640)" r:id="rId66"/>
    <hyperlink ref="AI54" display="https://jira.its-sib.ru/issues/?jql=issue%20in%20(TECHITS-1640)" r:id="rId67"/>
    <hyperlink ref="P55" display="https://jira.its-sib.ru/issues/?jql=issue%20in%20(TECHITS-1585)" r:id="rId68"/>
    <hyperlink ref="W55" display="https://jira.its-sib.ru/issues/?jql=issue%20in%20(TECHITS-1622,TECHITS-1621,TECHITS-1618)" r:id="rId69"/>
    <hyperlink ref="AJ55" display="https://jira.its-sib.ru/issues/?jql=issue%20in%20(TECHITS-1644)" r:id="rId70"/>
    <hyperlink ref="H58" display="https://jira.its-sib.ru/issues/?jql=issue%20in%20(TECHITS-1542,TECHITS-1541)" r:id="rId71"/>
    <hyperlink ref="L58" display="https://jira.its-sib.ru/issues/?jql=issue%20in%20(TECHITS-1551,TECHITS-1550)" r:id="rId72"/>
    <hyperlink ref="N58" display="https://jira.its-sib.ru/issues/?jql=issue%20in%20(TECHITS-1569)" r:id="rId73"/>
    <hyperlink ref="U58" display="https://jira.its-sib.ru/issues/?jql=issue%20in%20(TECHITS-1601)" r:id="rId74"/>
    <hyperlink ref="Z58" display="https://jira.its-sib.ru/issues/?jql=issue%20in%20(TECHITS-1627)" r:id="rId75"/>
    <hyperlink ref="AG67" r:id="rId76"/>
    <hyperlink ref="AH67" r:id="rId77"/>
    <hyperlink ref="AI67" r:id="rId78"/>
    <hyperlink ref="AJ67" r:id="rId79"/>
    <hyperlink ref="Z68" display="https://jira.its-sib.ru/issues/?jql=issue%20in%20(TECHWIM-3673)" r:id="rId80"/>
    <hyperlink ref="H69" display="https://jira.its-sib.ru/issues/?jql=issue%20in%20(DOCCORP-22269)" r:id="rId81"/>
    <hyperlink ref="I69" display="https://jira.its-sib.ru/issues/?jql=issue%20in%20(DOCCORP-22269)" r:id="rId82"/>
    <hyperlink ref="J69" r:id="rId83"/>
    <hyperlink ref="K69" r:id="rId84"/>
    <hyperlink ref="L69" display="https://jira.its-sib.ru/issues/?jql=issue%20in%20(DOCCORP-22269)" r:id="rId85"/>
    <hyperlink ref="M69" display="https://jira.its-sib.ru/issues/?jql=issue%20in%20(DOCCORP-22269)" r:id="rId86"/>
    <hyperlink ref="N69" display="https://jira.its-sib.ru/issues/?jql=issue%20in%20(DOCCORP-22269)" r:id="rId87"/>
    <hyperlink ref="J70" display="https://jira.its-sib.ru/issues/?jql=issue%20in%20(DOCCORP-22451)" r:id="rId88"/>
    <hyperlink ref="K70" display="https://jira.its-sib.ru/issues/?jql=issue%20in%20(DOCCORP-22457)" r:id="rId89"/>
    <hyperlink ref="H74" display="https://jira.its-sib.ru/issues/?jql=issue%20in%20(TECHWIM-3470,TECHWIM-3479)" r:id="rId90"/>
    <hyperlink ref="P74" display="https://jira.its-sib.ru/issues/?jql=issue%20in%20(TECHWIM-3577)" r:id="rId91"/>
    <hyperlink ref="T74" display="https://jira.its-sib.ru/issues/?jql=issue%20in%20(TECHWIM-3601)" r:id="rId92"/>
    <hyperlink ref="U74" display="https://jira.its-sib.ru/issues/?jql=issue%20in%20(TECHWIM-3615)" r:id="rId93"/>
    <hyperlink ref="AG74" display="https://jira.its-sib.ru/issues/?jql=issue%20in%20(TECHWIM-3687)" r:id="rId94"/>
    <hyperlink ref="I85" display="https://jira.its-sib.ru/issues/?jql=issue%20in%20(TECHWIM-3507)" r:id="rId95"/>
    <hyperlink ref="AG89" r:id="rId96"/>
    <hyperlink ref="AH89" r:id="rId97"/>
    <hyperlink ref="AI89" r:id="rId98"/>
    <hyperlink ref="AJ89" r:id="rId99"/>
    <hyperlink ref="H91" display="https://jira.its-sib.ru/issues/?jql=issue%20in%20(TECHWIM-3479)" r:id="rId100"/>
    <hyperlink ref="I91" display="https://jira.its-sib.ru/issues/?jql=issue%20in%20(TECHWIM-3254)" r:id="rId101"/>
    <hyperlink ref="L91" display="https://jira.its-sib.ru/issues/?jql=issue%20in%20(TECHWIM-3254)" r:id="rId102"/>
    <hyperlink ref="M91" display="https://jira.its-sib.ru/issues/?jql=issue%20in%20(TECHWIM-3254)" r:id="rId103"/>
    <hyperlink ref="S91" display="https://jira.its-sib.ru/issues/?jql=issue%20in%20(TECHWIM-3579)" r:id="rId104"/>
    <hyperlink ref="AB91" display="https://jira.its-sib.ru/issues/?jql=issue%20in%20(TECHWIM-3687)" r:id="rId105"/>
    <hyperlink ref="H92" display="https://jira.its-sib.ru/issues/?jql=issue%20in%20(TECHITS-1538)" r:id="rId106"/>
    <hyperlink ref="N92" display="https://jira.its-sib.ru/issues/?jql=issue%20in%20(TECHITS-1567)" r:id="rId107"/>
    <hyperlink ref="O92" display="https://jira.its-sib.ru/issues/?jql=issue%20in%20(TECHITS-1575)" r:id="rId108"/>
    <hyperlink ref="P92" display="https://jira.its-sib.ru/issues/?jql=issue%20in%20(TECHITS-1575)" r:id="rId109"/>
    <hyperlink ref="I93" display="https://jira.its-sib.ru/issues/?jql=issue%20in%20(TECHITS-1545,TECHITS-1544)" r:id="rId110"/>
    <hyperlink ref="L93" display="https://jira.its-sib.ru/issues/?jql=issue%20in%20(TECHITS-1552)" r:id="rId111"/>
    <hyperlink ref="M93" display="https://jira.its-sib.ru/issues/?jql=issue%20in%20(TECHITS-1568,TECHITS-1552)" r:id="rId112"/>
    <hyperlink ref="N93" display="https://jira.its-sib.ru/issues/?jql=issue%20in%20(TECHITS-1570,TECHITS-1552)" r:id="rId113"/>
    <hyperlink ref="P93" display="https://jira.its-sib.ru/issues/?jql=issue%20in%20(TECHITS-1582,TECHITS-1581,TECHITS-1578)" r:id="rId114"/>
    <hyperlink ref="S93" display="https://jira.its-sib.ru/issues/?jql=issue%20in%20(TECHITS-1587,TECHITS-1586)" r:id="rId115"/>
    <hyperlink ref="AB93" display="https://jira.its-sib.ru/issues/?jql=issue%20in%20(TECHITS-1632)" r:id="rId116"/>
    <hyperlink ref="O98" display="https://jira.its-sib.ru/issues/?jql=issue%20in%20(TECHITS-1574)" r:id="rId117"/>
    <hyperlink ref="P98" display="https://jira.its-sib.ru/issues/?jql=issue%20in%20(TECHITS-1574)" r:id="rId118"/>
    <hyperlink ref="H123" display="https://jira.its-sib.ru/issues/?jql=issue%20in%20(TECHWIM-3481,TECHWIM-3481)" r:id="rId119"/>
    <hyperlink ref="I123" display="https://jira.its-sib.ru/issues/?jql=issue%20in%20(TECHWIM-3516,DOCCORP-22446)" r:id="rId120"/>
    <hyperlink ref="M123" display="https://jira.its-sib.ru/issues/?jql=issue%20in%20(TECHWIM-3542)" r:id="rId121"/>
    <hyperlink ref="S123" display="https://jira.its-sib.ru/issues/?jql=issue%20in%20(TECHWIM-3585)" r:id="rId122"/>
    <hyperlink ref="T123" display="https://jira.its-sib.ru/issues/?jql=issue%20in%20(TECHWIM-3604)" r:id="rId123"/>
    <hyperlink ref="Z123" display="https://jira.its-sib.ru/issues/?jql=issue%20in%20(TECHWIM-3660,TECHWIM-3659)" r:id="rId124"/>
    <hyperlink ref="AA123" display="https://jira.its-sib.ru/issues/?jql=issue%20in%20(TECHWIM-3682,TECHWIM-3681)" r:id="rId125"/>
    <hyperlink ref="AG123" display="https://jira.its-sib.ru/issues/?jql=issue%20in%20(TECHWIM-3703)" r:id="rId126"/>
    <hyperlink ref="AH123" display="https://jira.its-sib.ru/issues/?jql=issue%20in%20(TECHWIM-3724,TECHWIM-3720)" r:id="rId127"/>
    <hyperlink ref="I124" display="https://jira.its-sib.ru/issues/?jql=issue%20in%20(TECHITS-1549,TECHITS-1548,TECHITS-1547)" r:id="rId128"/>
    <hyperlink ref="L124" display="https://jira.its-sib.ru/issues/?jql=issue%20in%20(TECHITS-1565,TECHITS-1564,TECHITS-1563)" r:id="rId129"/>
    <hyperlink ref="O124" display="https://jira.its-sib.ru/issues/?jql=issue%20in%20(TECHITS-1577)" r:id="rId130"/>
    <hyperlink ref="V124" display="https://jira.its-sib.ru/issues/?jql=issue%20in%20(TECHITS-1605,TECHITS-1604)" r:id="rId131"/>
    <hyperlink ref="W124" display="https://jira.its-sib.ru/issues/?jql=issue%20in%20(TECHITS-1615,TECHITS-1615)" r:id="rId132"/>
    <hyperlink ref="AB124" display="https://jira.its-sib.ru/issues/?jql=issue%20in%20(TECHITS-1636,TECHITS-1635,TECHITS-1634)" r:id="rId133"/>
    <hyperlink ref="AC124" display="https://jira.its-sib.ru/issues/?jql=issue%20in%20(TECHITS-1639,TECHITS-1638,TECHITS-1637)" r:id="rId134"/>
    <hyperlink ref="AG124" display="https://jira.its-sib.ru/issues/?jql=issue%20in%20(TECHITS-1642,TECHITS-1641,TECHITS-1640)" r:id="rId135"/>
    <hyperlink ref="AI124" display="https://jira.its-sib.ru/issues/?jql=issue%20in%20(TECHITS-1640)" r:id="rId136"/>
    <hyperlink ref="P125" display="https://jira.its-sib.ru/issues/?jql=issue%20in%20(TECHITS-1585)" r:id="rId137"/>
    <hyperlink ref="W125" display="https://jira.its-sib.ru/issues/?jql=issue%20in%20(TECHITS-1622,TECHITS-1621,TECHITS-1618)" r:id="rId138"/>
    <hyperlink ref="AJ125" display="https://jira.its-sib.ru/issues/?jql=issue%20in%20(TECHITS-1644)" r:id="rId139"/>
    <hyperlink ref="H128" display="https://jira.its-sib.ru/issues/?jql=issue%20in%20(TECHITS-1542,TECHITS-1541)" r:id="rId140"/>
    <hyperlink ref="L128" display="https://jira.its-sib.ru/issues/?jql=issue%20in%20(TECHITS-1551,TECHITS-1550)" r:id="rId141"/>
    <hyperlink ref="N128" display="https://jira.its-sib.ru/issues/?jql=issue%20in%20(TECHITS-1569)" r:id="rId142"/>
    <hyperlink ref="U128" display="https://jira.its-sib.ru/issues/?jql=issue%20in%20(TECHITS-1601)" r:id="rId143"/>
    <hyperlink ref="Z128" display="https://jira.its-sib.ru/issues/?jql=issue%20in%20(TECHITS-1627)" r:id="rId144"/>
    <hyperlink ref="H139" display="https://jira.its-sib.ru/issues/?jql=issue%20in%20(TECHWIM-3482)" r:id="rId145"/>
    <hyperlink ref="U139" display="https://jira.its-sib.ru/issues/?jql=issue%20in%20(TECHWIM-3612)" r:id="rId146"/>
    <hyperlink ref="V139" display="https://jira.its-sib.ru/issues/?jql=issue%20in%20(TECHWIM-3612)" r:id="rId147"/>
    <hyperlink ref="I140" display="https://jira.its-sib.ru/issues/?jql=issue%20in%20(TECHWIM-3510)" r:id="rId148"/>
    <hyperlink ref="L140" display="https://jira.its-sib.ru/issues/?jql=issue%20in%20(TECHWIM-3510)" r:id="rId149"/>
    <hyperlink ref="M140" display="https://jira.its-sib.ru/issues/?jql=issue%20in%20(TECHWIM-3510)" r:id="rId150"/>
    <hyperlink ref="N140" display="https://jira.its-sib.ru/issues/?jql=issue%20in%20(TECHWIM-3510)" r:id="rId151"/>
    <hyperlink ref="O140" display="https://jira.its-sib.ru/issues/?jql=issue%20in%20(TECHWIM-3510)" r:id="rId152"/>
    <hyperlink ref="P140" display="https://jira.its-sib.ru/issues/?jql=issue%20in%20(TECHWIM-3510)" r:id="rId153"/>
    <hyperlink ref="L141" display="https://jira.its-sib.ru/issues/?jql=issue%20in%20(TECHWIM-3531)" r:id="rId154"/>
    <hyperlink ref="M142" r:id="rId155"/>
    <hyperlink ref="N143" display="https://jira.its-sib.ru/issues/?jql=issue%20in%20(TECHFVF-79)" r:id="rId156"/>
    <hyperlink ref="O143" display="https://jira.its-sib.ru/issues/?jql=issue%20in%20(TECHFVF-79)" r:id="rId157"/>
    <hyperlink ref="P143" display="https://jira.its-sib.ru/issues/?jql=issue%20in%20(TECHFVF-79)" r:id="rId158"/>
    <hyperlink ref="AG144" display="https://jira.its-sib.ru/issues/?jql=issue%20in%20(TECHWIM-3699)" r:id="rId159"/>
    <hyperlink ref="S146" r:id="rId160"/>
    <hyperlink ref="T146" r:id="rId161"/>
    <hyperlink ref="U146" r:id="rId162"/>
    <hyperlink ref="V146" r:id="rId163"/>
    <hyperlink ref="W147" display="https://jira.its-sib.ru/issues/?jql=issue%20in%20(TECHWIM-3415,TECHWIM-3414)" r:id="rId164"/>
    <hyperlink ref="Z148" display="https://jira.its-sib.ru/issues/?jql=issue%20in%20(TECHWIM-3671)" r:id="rId165"/>
    <hyperlink ref="Z149" display="https://jira.its-sib.ru/issues/?jql=issue%20in%20(TECHITS-1626)" r:id="rId166"/>
    <hyperlink ref="J150" display="https://jira.its-sib.ru/issues/?jql=issue%20in%20(TECHWIM-3415,DOCCORP-22671,TECHWIM-3414,DOCCORP-22671)" r:id="rId167"/>
    <hyperlink ref="Q150" display="https://jira.its-sib.ru/issues/?jql=issue%20in%20(TECHWIM-3415,TECHWIM-3415,TECHWIM-3415,DOCCORP-22672,TECHWIM-3414,DOCCORP-22672,TECHWIM-3414,TECHWIM-3415,DOCCORP-22672,TECHWIM-3414,DOCCORP-22672,TECHWIM-3414,TECHWIM-3415,TECHWIM-3415,DOCCORP-22672,TECHWIM-3414,DOCCORP-22672,TECHWIM-3414,TECHWIM-3415,DOCCORP-22672,TECHWIM-3414,DOCCORP-22672)" r:id="rId168"/>
    <hyperlink ref="P151" display="https://jira.its-sib.ru/issues/?jql=issue%20in%20(TECHWIM-3415,TECHWIM-3415,TECHWIM-3415,DOCCORP-22672,TECHWIM-3414,DOCCORP-22672,TECHWIM-3414,TECHWIM-3415,DOCCORP-22672,TECHWIM-3414,DOCCORP-22672,TECHWIM-3414,TECHWIM-3415,TECHWIM-3415,DOCCORP-22672,TECHWIM-3414,DOCCORP-22672,TECHWIM-3414,TECHWIM-3415,DOCCORP-22672,TECHWIM-3414,DOCCORP-22672)" r:id="rId169"/>
    <hyperlink ref="Q151" display="https://jira.its-sib.ru/issues/?jql=issue%20in%20(TECHWIM-3415,TECHWIM-3415,TECHWIM-3415,DOCCORP-22672,TECHWIM-3414,DOCCORP-22672,TECHWIM-3414,TECHWIM-3415,DOCCORP-22672,TECHWIM-3414,DOCCORP-22672,TECHWIM-3414,TECHWIM-3415,TECHWIM-3415,DOCCORP-22672,TECHWIM-3414,DOCCORP-22672,TECHWIM-3414,TECHWIM-3415,DOCCORP-22672,TECHWIM-3414,DOCCORP-22672)" r:id="rId170"/>
    <hyperlink ref="H152" display="https://jira.its-sib.ru/issues/?jql=issue%20in%20(TECHWIM-3415,DOCCORP-22108)" r:id="rId171"/>
    <hyperlink ref="I152" display="https://jira.its-sib.ru/issues/?jql=issue%20in%20(TECHWIM-3415,DOCCORP-22108)" r:id="rId172"/>
    <hyperlink ref="J152" r:id="rId173"/>
    <hyperlink ref="K152" r:id="rId174"/>
    <hyperlink ref="L152" display="https://jira.its-sib.ru/issues/?jql=issue%20in%20(TECHWIM-3415,DOCCORP-22108)" r:id="rId175"/>
    <hyperlink ref="M152" display="https://jira.its-sib.ru/issues/?jql=issue%20in%20(TECHWIM-3415,DOCCORP-22479)" r:id="rId176"/>
    <hyperlink ref="N152" display="https://jira.its-sib.ru/issues/?jql=issue%20in%20(TECHWIM-3415,DOCCORP-22479)" r:id="rId177"/>
    <hyperlink ref="O152" display="https://jira.its-sib.ru/issues/?jql=issue%20in%20(TECHWIM-3415,DOCCORP-22479)" r:id="rId178"/>
    <hyperlink ref="P152" display="https://jira.its-sib.ru/issues/?jql=issue%20in%20(TECHWIM-3415,DOCCORP-22479,TECHWIM-3414,DOCCORP-22479)" r:id="rId179"/>
    <hyperlink ref="Q152" r:id="rId180"/>
    <hyperlink ref="AG153" display="https://jira.its-sib.ru/issues/?jql=issue%20in%20(DOCCORP-22737)" r:id="rId181"/>
    <hyperlink ref="AH153" display="https://jira.its-sib.ru/issues/?jql=issue%20in%20(DOCCORP-22737)" r:id="rId182"/>
    <hyperlink ref="AI153" display="https://jira.its-sib.ru/issues/?jql=issue%20in%20(DOCCORP-22737)" r:id="rId183"/>
    <hyperlink ref="AJ153" display="https://jira.its-sib.ru/issues/?jql=issue%20in%20(DOCCORP-22737)" r:id="rId184"/>
    <hyperlink ref="U156" display="https://jira.its-sib.ru/issues/?jql=issue%20in%20(TECHWIM-3617)" r:id="rId185"/>
    <hyperlink ref="V156" display="https://jira.its-sib.ru/issues/?jql=issue%20in%20(TECHWIM-3617)" r:id="rId186"/>
    <hyperlink ref="V157" display="https://jira.its-sib.ru/issues/?jql=issue%20in%20(TECHWIM-3611)" r:id="rId187"/>
    <hyperlink ref="W157" display="https://jira.its-sib.ru/issues/?jql=issue%20in%20(TECHWIM-3633,TECHWIM-3611)" r:id="rId188"/>
    <hyperlink ref="H158" display="https://jira.its-sib.ru/issues/?jql=issue%20in%20(DOCCORP-22270)" r:id="rId189"/>
    <hyperlink ref="I158" display="https://jira.its-sib.ru/issues/?jql=issue%20in%20(DOCCORP-22270)" r:id="rId190"/>
    <hyperlink ref="J158" r:id="rId191"/>
    <hyperlink ref="K158" r:id="rId192"/>
    <hyperlink ref="L158" display="https://jira.its-sib.ru/issues/?jql=issue%20in%20(DOCCORP-22270)" r:id="rId193"/>
    <hyperlink ref="M158" display="https://jira.its-sib.ru/issues/?jql=issue%20in%20(DOCCORP-22270)" r:id="rId194"/>
    <hyperlink ref="N158" display="https://jira.its-sib.ru/issues/?jql=issue%20in%20(DOCCORP-22270)" r:id="rId195"/>
    <hyperlink ref="J159" display="https://jira.its-sib.ru/issues/?jql=issue%20in%20(DOCCORP-22450)" r:id="rId196"/>
    <hyperlink ref="K159" display="https://jira.its-sib.ru/issues/?jql=issue%20in%20(DOCCORP-22456)" r:id="rId197"/>
    <hyperlink ref="AA160" display="https://jira.its-sib.ru/issues/?jql=issue%20in%20(DOCCORP-22665)" r:id="rId198"/>
    <hyperlink ref="AB160" display="https://jira.its-sib.ru/issues/?jql=issue%20in%20(DOCCORP-22665)" r:id="rId199"/>
    <hyperlink ref="AC160" display="https://jira.its-sib.ru/issues/?jql=issue%20in%20(DOCCORP-22665)" r:id="rId200"/>
    <hyperlink ref="AD160" r:id="rId201"/>
    <hyperlink ref="AH163" display="https://jira.its-sib.ru/issues/?jql=issue%20in%20(TECHWIM-3727)" r:id="rId202"/>
    <hyperlink ref="AI163" display="https://jira.its-sib.ru/issues/?jql=issue%20in%20(TECHWIM-3733,TECHWIM-3730)" r:id="rId203"/>
    <hyperlink ref="H164" display="https://jira.its-sib.ru/issues/?jql=issue%20in%20(DOCCORP-22268)" r:id="rId204"/>
    <hyperlink ref="I164" display="https://jira.its-sib.ru/issues/?jql=issue%20in%20(DOCCORP-22268)" r:id="rId205"/>
    <hyperlink ref="J164" r:id="rId206"/>
    <hyperlink ref="K164" r:id="rId207"/>
    <hyperlink ref="L164" display="https://jira.its-sib.ru/issues/?jql=issue%20in%20(DOCCORP-22268)" r:id="rId208"/>
    <hyperlink ref="M164" display="https://jira.its-sib.ru/issues/?jql=issue%20in%20(DOCCORP-22268)" r:id="rId209"/>
    <hyperlink ref="N164" display="https://jira.its-sib.ru/issues/?jql=issue%20in%20(DOCCORP-22268)" r:id="rId210"/>
    <hyperlink ref="O164" display="https://jira.its-sib.ru/issues/?jql=issue%20in%20(DOCCORP-22268)" r:id="rId211"/>
    <hyperlink ref="P164" display="https://jira.its-sib.ru/issues/?jql=issue%20in%20(DOCCORP-22268)" r:id="rId212"/>
    <hyperlink ref="Q164" r:id="rId213"/>
    <hyperlink ref="R164" r:id="rId214"/>
    <hyperlink ref="S164" display="https://jira.its-sib.ru/issues/?jql=issue%20in%20(DOCCORP-22487)" r:id="rId215"/>
    <hyperlink ref="J165" display="https://jira.its-sib.ru/issues/?jql=issue%20in%20(DOCCORP-22452)" r:id="rId216"/>
    <hyperlink ref="K165" display="https://jira.its-sib.ru/issues/?jql=issue%20in%20(DOCCORP-22458)" r:id="rId217"/>
    <hyperlink ref="Q165" display="https://jira.its-sib.ru/issues/?jql=issue%20in%20(DOCCORP-22647)" r:id="rId218"/>
    <hyperlink ref="Q166" display="https://jira.its-sib.ru/issues/?jql=issue%20in%20(DOCCORP-22647)" r:id="rId219"/>
    <hyperlink ref="V167" display="https://jira.its-sib.ru/issues/?jql=issue%20in%20(DOCCORP-22651)" r:id="rId220"/>
    <hyperlink ref="W167" display="https://jira.its-sib.ru/issues/?jql=issue%20in%20(DOCCORP-22651)" r:id="rId221"/>
    <hyperlink ref="S170" display="https://jira.its-sib.ru/issues/?jql=issue%20in%20(TECHITS-1592,TECHITS-1591,TECHITS-1590)" r:id="rId222"/>
    <hyperlink ref="Z170" display="https://jira.its-sib.ru/issues/?jql=issue%20in%20(TECHITS-1626)" r:id="rId223"/>
    <hyperlink ref="S171" display="https://jira.its-sib.ru/issues/?jql=issue%20in%20(TECHITS-1589)" r:id="rId224"/>
    <hyperlink ref="U172" display="https://jira.its-sib.ru/issues/?jql=issue%20in%20(TECHITS-1600)" r:id="rId225"/>
    <hyperlink ref="Z173" display="https://jira.its-sib.ru/issues/?jql=issue%20in%20(TECHWIM-3671)" r:id="rId226"/>
    <hyperlink ref="J174" display="https://jira.its-sib.ru/issues/?jql=issue%20in%20(DOCCORP-22649)" r:id="rId227"/>
    <hyperlink ref="Q174" display="https://jira.its-sib.ru/issues/?jql=issue%20in%20(DOCCORP-22650)" r:id="rId228"/>
    <hyperlink ref="P175" display="https://jira.its-sib.ru/issues/?jql=issue%20in%20(DOCCORP-22650)" r:id="rId229"/>
    <hyperlink ref="Q175" display="https://jira.its-sib.ru/issues/?jql=issue%20in%20(DOCCORP-22650)" r:id="rId230"/>
    <hyperlink ref="H176" display="https://jira.its-sib.ru/issues/?jql=issue%20in%20(DOCCORP-22107)" r:id="rId231"/>
    <hyperlink ref="I176" display="https://jira.its-sib.ru/issues/?jql=issue%20in%20(DOCCORP-22107)" r:id="rId232"/>
    <hyperlink ref="J176" r:id="rId233"/>
    <hyperlink ref="K176" r:id="rId234"/>
    <hyperlink ref="L176" display="https://jira.its-sib.ru/issues/?jql=issue%20in%20(DOCCORP-22107)" r:id="rId235"/>
    <hyperlink ref="M176" display="https://jira.its-sib.ru/issues/?jql=issue%20in%20(DOCCORP-22249)" r:id="rId236"/>
    <hyperlink ref="N176" display="https://jira.its-sib.ru/issues/?jql=issue%20in%20(DOCCORP-22480)" r:id="rId237"/>
    <hyperlink ref="O176" display="https://jira.its-sib.ru/issues/?jql=issue%20in%20(DOCCORP-22480)" r:id="rId238"/>
    <hyperlink ref="P176" display="https://jira.its-sib.ru/issues/?jql=issue%20in%20(DOCCORP-22480)" r:id="rId239"/>
    <hyperlink ref="Q176" r:id="rId240"/>
    <hyperlink ref="AG177" display="https://jira.its-sib.ru/issues/?jql=issue%20in%20(DOCCORP-22735)" r:id="rId241"/>
    <hyperlink ref="AH177" display="https://jira.its-sib.ru/issues/?jql=issue%20in%20(DOCCORP-22735)" r:id="rId242"/>
    <hyperlink ref="AI177" display="https://jira.its-sib.ru/issues/?jql=issue%20in%20(DOCCORP-22735)" r:id="rId243"/>
    <hyperlink ref="AJ177" display="https://jira.its-sib.ru/issues/?jql=issue%20in%20(DOCCORP-22735)" r:id="rId244"/>
    <hyperlink ref="H184" r:id="rId245"/>
    <hyperlink ref="I184" r:id="rId246"/>
    <hyperlink ref="J184" r:id="rId247"/>
    <hyperlink ref="K184" r:id="rId248"/>
    <hyperlink ref="L184" r:id="rId249"/>
    <hyperlink ref="M184" r:id="rId250"/>
    <hyperlink ref="N184" r:id="rId251"/>
    <hyperlink ref="V187" display="https://jira.its-sib.ru/issues/?jql=issue%20in%20(TECHWIM-3637)" r:id="rId252"/>
    <hyperlink ref="S191" r:id="rId253"/>
    <hyperlink ref="T191" r:id="rId254"/>
    <hyperlink ref="U191" r:id="rId255"/>
    <hyperlink ref="V191" r:id="rId256"/>
    <hyperlink ref="W191" r:id="rId257"/>
    <hyperlink ref="X191" r:id="rId258"/>
    <hyperlink ref="Y191" r:id="rId259"/>
    <hyperlink ref="Z191" r:id="rId260"/>
    <hyperlink ref="AA191" r:id="rId261"/>
    <hyperlink ref="AB191" r:id="rId262"/>
    <hyperlink ref="AG195" r:id="rId263"/>
    <hyperlink ref="AH195" r:id="rId264"/>
    <hyperlink ref="AI195" r:id="rId265"/>
    <hyperlink ref="AJ195" r:id="rId266"/>
    <hyperlink ref="H215" display="https://jira.its-sib.ru/issues/?jql=issue%20in%20(METROLOGY-47)" r:id="rId267"/>
    <hyperlink ref="I215" display="https://jira.its-sib.ru/issues/?jql=issue%20in%20(METROLOGY-47)" r:id="rId268"/>
    <hyperlink ref="L215" display="https://jira.its-sib.ru/issues/?jql=issue%20in%20(METROLOGY-48,METROLOGY-47)" r:id="rId269"/>
    <hyperlink ref="M215" display="https://jira.its-sib.ru/issues/?jql=issue%20in%20(METROLOGY-48,METROLOGY-47)" r:id="rId270"/>
    <hyperlink ref="P215" display="https://jira.its-sib.ru/issues/?jql=issue%20in%20(METROLOGY-49)" r:id="rId271"/>
    <hyperlink ref="I222" r:id="rId272"/>
    <hyperlink ref="H227" r:id="rId273"/>
    <hyperlink ref="I227" r:id="rId274"/>
    <hyperlink ref="J227" r:id="rId275"/>
    <hyperlink ref="K227" r:id="rId276"/>
    <hyperlink ref="L227" r:id="rId277"/>
    <hyperlink ref="M227" r:id="rId278"/>
    <hyperlink ref="N227" r:id="rId279"/>
    <hyperlink ref="O227" r:id="rId280"/>
    <hyperlink ref="P227" r:id="rId281"/>
    <hyperlink ref="Q227" r:id="rId282"/>
    <hyperlink ref="R227" r:id="rId283"/>
    <hyperlink ref="S227" r:id="rId284"/>
    <hyperlink ref="T227" r:id="rId285"/>
    <hyperlink ref="U227" r:id="rId286"/>
    <hyperlink ref="V227" r:id="rId287"/>
    <hyperlink ref="W227" r:id="rId288"/>
    <hyperlink ref="X227" r:id="rId289"/>
    <hyperlink ref="Y227" r:id="rId290"/>
    <hyperlink ref="Z227" r:id="rId291"/>
    <hyperlink ref="AA227" r:id="rId292"/>
    <hyperlink ref="AB227" r:id="rId293"/>
    <hyperlink ref="AC227" r:id="rId294"/>
    <hyperlink ref="AD227" r:id="rId295"/>
    <hyperlink ref="AE227" r:id="rId296"/>
    <hyperlink ref="AF227" r:id="rId297"/>
    <hyperlink ref="AG227" r:id="rId298"/>
    <hyperlink ref="AH227" r:id="rId299"/>
    <hyperlink ref="AI227" r:id="rId300"/>
    <hyperlink ref="AJ227" r:id="rId301"/>
    <hyperlink ref="AG239" display="https://jira.its-sib.ru/issues/?jql=issue%20in%20(TECHWIM-3500)" r:id="rId302"/>
    <hyperlink ref="AB242" display="https://jira.its-sib.ru/issues/?jql=issue%20in%20(TECHWIM-3696)" r:id="rId303"/>
    <hyperlink ref="S245" display="https://jira.its-sib.ru/issues/?jql=issue%20in%20(TECHWIM-3599,TECHWIM-3589)" r:id="rId304"/>
    <hyperlink ref="T245" display="https://jira.its-sib.ru/issues/?jql=issue%20in%20(TECHWIM-3605,TECHWIM-3599)" r:id="rId305"/>
    <hyperlink ref="U245" display="https://jira.its-sib.ru/issues/?jql=issue%20in%20(TECHWIM-3605)" r:id="rId306"/>
    <hyperlink ref="V245" display="https://jira.its-sib.ru/issues/?jql=issue%20in%20(TECHWIM-3605,TECHWIM-3626,DOCCORP-22660)" r:id="rId307"/>
    <hyperlink ref="W245" display="https://jira.its-sib.ru/issues/?jql=issue%20in%20(TECHWIM-3605)" r:id="rId308"/>
    <hyperlink ref="Z245" display="https://jira.its-sib.ru/issues/?jql=issue%20in%20(TECHWIM-3605)" r:id="rId309"/>
    <hyperlink ref="AB245" display="https://jira.its-sib.ru/issues/?jql=issue%20in%20(TECHWIM-3695)" r:id="rId310"/>
    <hyperlink ref="AH246" display="https://jira.its-sib.ru/issues/?jql=issue%20in%20(DOCCORP-22772)" r:id="rId311"/>
    <hyperlink ref="AH247" display="https://jira.its-sib.ru/issues/?jql=issue%20in%20(TECHWIM-3717,DOCCORP-22742,TECHWIM-3717,DOCCORP-22742,TECHWIM-3500,DOCCORP-22742,TECHWIM-3500,DOCCORP-22742,TECHWIM-3500,DOCCORP-22742)" r:id="rId312"/>
    <hyperlink ref="AI247" display="https://jira.its-sib.ru/issues/?jql=issue%20in%20(DOCCORP-22742)" r:id="rId313"/>
    <hyperlink ref="AH248" display="https://jira.its-sib.ru/issues/?jql=issue%20in%20(DOCCORP-22742)" r:id="rId314"/>
    <hyperlink ref="AI248" display="https://jira.its-sib.ru/issues/?jql=issue%20in%20(TECHWIM-3719,DOCCORP-22742,TECHWIM-3718,DOCCORP-22742,TECHWIM-3718,DOCCORP-22742)" r:id="rId315"/>
    <hyperlink ref="I257" display="https://jira.its-sib.ru/issues/?jql=issue%20in%20(TECHWIM-3503)" r:id="rId316"/>
    <hyperlink ref="AJ257" display="https://jira.its-sib.ru/issues/?jql=issue%20in%20(TECHWIM-3707)" r:id="rId317"/>
    <hyperlink ref="AG260" display="https://jira.its-sib.ru/issues/?jql=issue%20in%20(TECHWIM-3500)" r:id="rId318"/>
    <hyperlink ref="AB263" display="https://jira.its-sib.ru/issues/?jql=issue%20in%20(TECHWIM-3696,TECHWIM-3696)" r:id="rId319"/>
    <hyperlink ref="H266" display="https://jira.its-sib.ru/issues/?jql=issue%20in%20(TECHWIM-3335)" r:id="rId320"/>
    <hyperlink ref="I266" display="https://jira.its-sib.ru/issues/?jql=issue%20in%20(TECHWIM-3335)" r:id="rId321"/>
    <hyperlink ref="L266" display="https://jira.its-sib.ru/issues/?jql=issue%20in%20(TECHWIM-3335)" r:id="rId322"/>
    <hyperlink ref="M266" display="https://jira.its-sib.ru/issues/?jql=issue%20in%20(TECHWIM-3545,TECHWIM-3545,TECHWIM-3335)" r:id="rId323"/>
    <hyperlink ref="N266" display="https://jira.its-sib.ru/issues/?jql=issue%20in%20(TECHWIM-3335)" r:id="rId324"/>
    <hyperlink ref="S266" display="https://jira.its-sib.ru/issues/?jql=issue%20in%20(TECHWIM-3599,TECHWIM-3589,TECHWIM-3589)" r:id="rId325"/>
    <hyperlink ref="T266" display="https://jira.its-sib.ru/issues/?jql=issue%20in%20(TECHWIM-3605)" r:id="rId326"/>
    <hyperlink ref="U266" display="https://jira.its-sib.ru/issues/?jql=issue%20in%20(TECHWIM-3605)" r:id="rId327"/>
    <hyperlink ref="V266" display="https://jira.its-sib.ru/issues/?jql=issue%20in%20(TECHWIM-3605,TECHWIM-3642,TECHWIM-3626,TECHWIM-3626,DOCCORP-22659)" r:id="rId328"/>
    <hyperlink ref="W266" display="https://jira.its-sib.ru/issues/?jql=issue%20in%20(TECHWIM-3605)" r:id="rId329"/>
    <hyperlink ref="Z266" display="https://jira.its-sib.ru/issues/?jql=issue%20in%20(TECHWIM-3605)" r:id="rId330"/>
    <hyperlink ref="AB266" display="https://jira.its-sib.ru/issues/?jql=issue%20in%20(TECHWIM-3695,TECHWIM-3695)" r:id="rId331"/>
    <hyperlink ref="AH267" display="https://jira.its-sib.ru/issues/?jql=issue%20in%20(DOCCORP-22771)" r:id="rId332"/>
    <hyperlink ref="AH268" display="https://jira.its-sib.ru/issues/?jql=issue%20in%20(TECHWIM-3717,DOCCORP-22743,TECHWIM-3717,DOCCORP-22743,TECHWIM-3500,DOCCORP-22743,TECHWIM-3500,DOCCORP-22743,TECHWIM-3500,DOCCORP-22743)" r:id="rId333"/>
    <hyperlink ref="AI268" display="https://jira.its-sib.ru/issues/?jql=issue%20in%20(DOCCORP-22743)" r:id="rId334"/>
    <hyperlink ref="AH269" display="https://jira.its-sib.ru/issues/?jql=issue%20in%20(DOCCORP-22743)" r:id="rId335"/>
    <hyperlink ref="AI269" display="https://jira.its-sib.ru/issues/?jql=issue%20in%20(TECHWIM-3719,DOCCORP-22743,TECHWIM-3719,DOCCORP-22743,TECHWIM-3718,DOCCORP-22743,TECHWIM-3718,DOCCORP-22743,TECHWIM-3718,DOCCORP-22743)" r:id="rId336"/>
    <hyperlink ref="S278" display="https://jira.its-sib.ru/issues/?jql=issue%20in%20(TECHWIM-3598,TECHWIM-3592)" r:id="rId337"/>
    <hyperlink ref="T278" display="https://jira.its-sib.ru/issues/?jql=issue%20in%20(TECHWIM-3605)" r:id="rId338"/>
    <hyperlink ref="U278" display="https://jira.its-sib.ru/issues/?jql=issue%20in%20(TECHWIM-3605)" r:id="rId339"/>
    <hyperlink ref="V278" display="https://jira.its-sib.ru/issues/?jql=issue%20in%20(TECHWIM-3605)" r:id="rId340"/>
    <hyperlink ref="W278" display="https://jira.its-sib.ru/issues/?jql=issue%20in%20(TECHWIM-3605)" r:id="rId341"/>
    <hyperlink ref="Z278" display="https://jira.its-sib.ru/issues/?jql=issue%20in%20(TECHWIM-3605,TECHWIM-3658,TECHWIM-3643,TECHWIM-3639,TECHWIM-3632)" r:id="rId342"/>
    <hyperlink ref="AA278" display="https://jira.its-sib.ru/issues/?jql=issue%20in%20(TECHWIM-3678,TECHWIM-3658,TECHWIM-3639)" r:id="rId343"/>
    <hyperlink ref="AB278" display="https://jira.its-sib.ru/issues/?jql=issue%20in%20(TECHWIM-3639)" r:id="rId344"/>
    <hyperlink ref="AC278" display="https://jira.its-sib.ru/issues/?jql=issue%20in%20(TECHWIM-3639)" r:id="rId345"/>
    <hyperlink ref="AG278" display="https://jira.its-sib.ru/issues/?jql=issue%20in%20(TECHWIM-3639)" r:id="rId346"/>
    <hyperlink ref="AH278" display="https://jira.its-sib.ru/issues/?jql=issue%20in%20(TECHWIM-3721,TECHWIM-3639)" r:id="rId347"/>
    <hyperlink ref="AJ278" display="https://jira.its-sib.ru/issues/?jql=issue%20in%20(TECHWIM-3753)" r:id="rId348"/>
    <hyperlink ref="O281" display="https://jira.its-sib.ru/issues/?jql=issue%20in%20(TECHWIM-3567,TECHWIM-3566,TECHWIM-3499,TECHWIM-3378)" r:id="rId349"/>
    <hyperlink ref="P281" display="https://jira.its-sib.ru/issues/?jql=issue%20in%20(TECHWIM-3378,TECHWIM-3378,TECHWIM-3378,TECHWIM-3378)" r:id="rId350"/>
    <hyperlink ref="S281" display="https://jira.its-sib.ru/issues/?jql=issue%20in%20(TECHWIM-3378)" r:id="rId351"/>
    <hyperlink ref="I287" display="https://jira.its-sib.ru/issues/?jql=issue%20in%20(TECHWIM-3271)" r:id="rId352"/>
    <hyperlink ref="M287" display="https://jira.its-sib.ru/issues/?jql=issue%20in%20(TECHWIM-3545)" r:id="rId353"/>
    <hyperlink ref="N287" display="https://jira.its-sib.ru/issues/?jql=issue%20in%20(TECHWIM-3551)" r:id="rId354"/>
    <hyperlink ref="S287" display="https://jira.its-sib.ru/issues/?jql=issue%20in%20(TECHWIM-3600)" r:id="rId355"/>
    <hyperlink ref="T287" display="https://jira.its-sib.ru/issues/?jql=issue%20in%20(TECHWIM-3605)" r:id="rId356"/>
    <hyperlink ref="U287" display="https://jira.its-sib.ru/issues/?jql=issue%20in%20(TECHWIM-3605)" r:id="rId357"/>
    <hyperlink ref="Z287" display="https://jira.its-sib.ru/issues/?jql=issue%20in%20(TECHWIM-3605)" r:id="rId358"/>
    <hyperlink ref="AA287" display="https://jira.its-sib.ru/issues/?jql=issue%20in%20(TECHWIM-3679,TECHWIM-3627,TECHWIM-3562)" r:id="rId359"/>
    <hyperlink ref="AB287" display="https://jira.its-sib.ru/issues/?jql=issue%20in%20(TECHWIM-3698,TECHWIM-3679,TECHWIM-3627,TECHWIM-3562)" r:id="rId360"/>
    <hyperlink ref="AC287" display="https://jira.its-sib.ru/issues/?jql=issue%20in%20(TECHWIM-3679,TECHWIM-3627,TECHWIM-3562)" r:id="rId361"/>
    <hyperlink ref="AG287" display="https://jira.its-sib.ru/issues/?jql=issue%20in%20(TECHWIM-3679,TECHWIM-3627,TECHWIM-3562)" r:id="rId362"/>
    <hyperlink ref="V288" display="https://jira.its-sib.ru/issues/?jql=issue%20in%20(DOCCORP-22644)" r:id="rId363"/>
    <hyperlink ref="W288" display="https://jira.its-sib.ru/issues/?jql=issue%20in%20(DOCCORP-22644)" r:id="rId364"/>
    <hyperlink ref="V289" display="https://jira.its-sib.ru/issues/?jql=issue%20in%20(TECHWIM-3634,DOCCORP-22644,TECHWIM-3605,DOCCORP-22644)" r:id="rId365"/>
    <hyperlink ref="W289" display="https://jira.its-sib.ru/issues/?jql=issue%20in%20(TECHWIM-3605,DOCCORP-22644)" r:id="rId366"/>
    <hyperlink ref="AH289" display="https://jira.its-sib.ru/issues/?jql=issue%20in%20(TECHWIM-3679,DOCCORP-22760,TECHWIM-3627,DOCCORP-22760,TECHWIM-3562,DOCCORP-22760)" r:id="rId367"/>
    <hyperlink ref="AI289" display="https://jira.its-sib.ru/issues/?jql=issue%20in%20(TECHWIM-3721,DOCCORP-22760,TECHWIM-3650,DOCCORP-22760,TECHWIM-3565,DOCCORP-22760,TECHWIM-3562,DOCCORP-22760,TECHWIM-3561,DOCCORP-22760)" r:id="rId368"/>
    <hyperlink ref="AJ289" display="https://jira.its-sib.ru/issues/?jql=issue%20in%20(TECHWIM-3742,DOCCORP-22760,TECHWIM-3564,DOCCORP-22760)" r:id="rId369"/>
    <hyperlink ref="O292" display="https://jira.its-sib.ru/issues/?jql=issue%20in%20(TECHWIM-3567,TECHWIM-3566,TECHWIM-3499,TECHWIM-3499,TECHWIM-3378)" r:id="rId370"/>
    <hyperlink ref="P292" display="https://jira.its-sib.ru/issues/?jql=issue%20in%20(TECHWIM-3378,TECHWIM-3378,TECHWIM-3378,TECHWIM-3378)" r:id="rId371"/>
    <hyperlink ref="S292" display="https://jira.its-sib.ru/issues/?jql=issue%20in%20(TECHWIM-3378)" r:id="rId372"/>
    <hyperlink ref="I298" display="https://jira.its-sib.ru/issues/?jql=issue%20in%20(TECHWIM-3271)" r:id="rId373"/>
    <hyperlink ref="M298" display="https://jira.its-sib.ru/issues/?jql=issue%20in%20(TECHWIM-3545)" r:id="rId374"/>
    <hyperlink ref="N298" display="https://jira.its-sib.ru/issues/?jql=issue%20in%20(TECHWIM-3552,TECHWIM-3551,TECHWIM-3551,TECHWIM-3551)" r:id="rId375"/>
    <hyperlink ref="S298" display="https://jira.its-sib.ru/issues/?jql=issue%20in%20(TECHWIM-3600,TECHWIM-3600,TECHWIM-3594,TECHWIM-3590)" r:id="rId376"/>
    <hyperlink ref="T298" display="https://jira.its-sib.ru/issues/?jql=issue%20in%20(TECHWIM-3605)" r:id="rId377"/>
    <hyperlink ref="U298" display="https://jira.its-sib.ru/issues/?jql=issue%20in%20(TECHWIM-3605)" r:id="rId378"/>
    <hyperlink ref="Z298" display="https://jira.its-sib.ru/issues/?jql=issue%20in%20(TECHWIM-3605,TECHWIM-3605,TECHWIM-3605)" r:id="rId379"/>
    <hyperlink ref="AA298" display="https://jira.its-sib.ru/issues/?jql=issue%20in%20(TECHWIM-3679,TECHWIM-3627,TECHWIM-3562)" r:id="rId380"/>
    <hyperlink ref="AB298" display="https://jira.its-sib.ru/issues/?jql=issue%20in%20(TECHWIM-3698,TECHWIM-3698,TECHWIM-3679,TECHWIM-3627,TECHWIM-3562)" r:id="rId381"/>
    <hyperlink ref="AC298" display="https://jira.its-sib.ru/issues/?jql=issue%20in%20(TECHWIM-3679,TECHWIM-3627,TECHWIM-3562)" r:id="rId382"/>
    <hyperlink ref="AG298" display="https://jira.its-sib.ru/issues/?jql=issue%20in%20(TECHWIM-3679,TECHWIM-3627,TECHWIM-3562)" r:id="rId383"/>
    <hyperlink ref="V299" display="https://jira.its-sib.ru/issues/?jql=issue%20in%20(TECHWIM-3634,DOCCORP-22645,TECHWIM-3605,DOCCORP-22645)" r:id="rId384"/>
    <hyperlink ref="W299" display="https://jira.its-sib.ru/issues/?jql=issue%20in%20(TECHWIM-3605,DOCCORP-22645)" r:id="rId385"/>
    <hyperlink ref="AH299" display="https://jira.its-sib.ru/issues/?jql=issue%20in%20(TECHWIM-3679,DOCCORP-22750,TECHWIM-3627,DOCCORP-22750,TECHWIM-3562,DOCCORP-22750)" r:id="rId386"/>
    <hyperlink ref="AI299" display="https://jira.its-sib.ru/issues/?jql=issue%20in%20(TECHWIM-3721,DOCCORP-22750,TECHWIM-3721,DOCCORP-22750,TECHWIM-3650,DOCCORP-22750,TECHWIM-3650,DOCCORP-22750,TECHWIM-3565,DOCCORP-22750,TECHWIM-3565,DOCCORP-22750,TECHWIM-3562,DOCCORP-22750,TECHWIM-3562,DOCCORP-22750,TECHWIM-3561,DOCCORP-22750,TECHWIM-3561,DOCCORP-22750)" r:id="rId387"/>
    <hyperlink ref="AJ299" display="https://jira.its-sib.ru/issues/?jql=issue%20in%20(TECHWIM-3742,DOCCORP-22750,TECHWIM-3564,DOCCORP-22750,TECHWIM-3564,DOCCORP-22750)" r:id="rId388"/>
    <hyperlink ref="H307" display="https://jira.its-sib.ru/issues/?jql=issue%20in%20(TECHWIM-3498)" r:id="rId389"/>
    <hyperlink ref="I307" display="https://jira.its-sib.ru/issues/?jql=issue%20in%20(TECHWIM-3498)" r:id="rId390"/>
    <hyperlink ref="L307" display="https://jira.its-sib.ru/issues/?jql=issue%20in%20(TECHWIM-3519)" r:id="rId391"/>
    <hyperlink ref="O307" display="https://jira.its-sib.ru/issues/?jql=issue%20in%20(TECHWIM-3544,TECHWIM-2925)" r:id="rId392"/>
    <hyperlink ref="P307" display="https://jira.its-sib.ru/issues/?jql=issue%20in%20(TECHWIM-3556,TECHWIM-3544,TECHWIM-2925)" r:id="rId393"/>
    <hyperlink ref="S307" display="https://jira.its-sib.ru/issues/?jql=issue%20in%20(TECHWIM-3556)" r:id="rId394"/>
    <hyperlink ref="T307" display="https://jira.its-sib.ru/issues/?jql=issue%20in%20(TECHWIM-3556)" r:id="rId395"/>
    <hyperlink ref="U307" display="https://jira.its-sib.ru/issues/?jql=issue%20in%20(TECHWIM-3616,TECHWIM-3614,TECHWIM-3556)" r:id="rId396"/>
    <hyperlink ref="AC307" display="https://jira.its-sib.ru/issues/?jql=issue%20in%20(TECHWIM-2572)" r:id="rId397"/>
    <hyperlink ref="AH308" display="https://jira.its-sib.ru/issues/?jql=issue%20in%20(TECHWIM-3723,TECHWIM-3722)" r:id="rId398"/>
    <hyperlink ref="AI308" r:id="rId399"/>
    <hyperlink ref="H311" r:id="rId400"/>
    <hyperlink ref="I311" r:id="rId401"/>
    <hyperlink ref="J311" r:id="rId402"/>
    <hyperlink ref="K311" r:id="rId403"/>
    <hyperlink ref="L311" r:id="rId404"/>
    <hyperlink ref="M311" r:id="rId405"/>
    <hyperlink ref="N311" r:id="rId406"/>
    <hyperlink ref="O311" r:id="rId407"/>
    <hyperlink ref="P311" r:id="rId408"/>
    <hyperlink ref="Q311" r:id="rId409"/>
    <hyperlink ref="R311" r:id="rId410"/>
    <hyperlink ref="S311" r:id="rId411"/>
    <hyperlink ref="T311" r:id="rId412"/>
    <hyperlink ref="U311" r:id="rId413"/>
    <hyperlink ref="V312" display="https://jira.its-sib.ru/issues/?jql=issue%20in%20(TECHWIM-3543)" r:id="rId414"/>
    <hyperlink ref="W312" display="https://jira.its-sib.ru/issues/?jql=issue%20in%20(TECHWIM-3543)" r:id="rId415"/>
    <hyperlink ref="AC312" display="https://jira.its-sib.ru/issues/?jql=issue%20in%20(TECHWIM-2572)" r:id="rId416"/>
    <hyperlink ref="AG312" display="https://jira.its-sib.ru/issues/?jql=issue%20in%20(TECHWIM-3708)" r:id="rId417"/>
    <hyperlink ref="H317" display="https://jira.its-sib.ru/issues/?jql=issue%20in%20(TECHWIM-3498)" r:id="rId418"/>
    <hyperlink ref="I317" display="https://jira.its-sib.ru/issues/?jql=issue%20in%20(TECHWIM-3498)" r:id="rId419"/>
    <hyperlink ref="L317" display="https://jira.its-sib.ru/issues/?jql=issue%20in%20(TECHWIM-3519)" r:id="rId420"/>
    <hyperlink ref="O317" display="https://jira.its-sib.ru/issues/?jql=issue%20in%20(TECHWIM-3544,TECHWIM-2925)" r:id="rId421"/>
    <hyperlink ref="P317" display="https://jira.its-sib.ru/issues/?jql=issue%20in%20(TECHWIM-3556,TECHWIM-3544,TECHWIM-2925)" r:id="rId422"/>
    <hyperlink ref="S317" display="https://jira.its-sib.ru/issues/?jql=issue%20in%20(TECHWIM-3556)" r:id="rId423"/>
    <hyperlink ref="T317" display="https://jira.its-sib.ru/issues/?jql=issue%20in%20(TECHWIM-3556)" r:id="rId424"/>
    <hyperlink ref="U317" display="https://jira.its-sib.ru/issues/?jql=issue%20in%20(TECHWIM-3616,TECHWIM-3614,TECHWIM-3556)" r:id="rId425"/>
    <hyperlink ref="V317" display="https://jira.its-sib.ru/issues/?jql=issue%20in%20(TECHWIM-3543)" r:id="rId426"/>
    <hyperlink ref="W317" display="https://jira.its-sib.ru/issues/?jql=issue%20in%20(TECHWIM-3543)" r:id="rId427"/>
    <hyperlink ref="AG317" display="https://jira.its-sib.ru/issues/?jql=issue%20in%20(TECHWIM-3708)" r:id="rId428"/>
    <hyperlink ref="AH318" display="https://jira.its-sib.ru/issues/?jql=issue%20in%20(TECHWIM-3723,TECHWIM-3722)" r:id="rId429"/>
    <hyperlink ref="AI318" r:id="rId430"/>
    <hyperlink ref="AA324" display="https://jira.its-sib.ru/issues/?jql=issue%20in%20(TECHWIM-3838,TECHWIM-3838,DOCCORP-22725)" r:id="rId431"/>
    <hyperlink ref="AA325" display="https://jira.its-sib.ru/issues/?jql=issue%20in%20(TECHWIM-3838,TECHWIM-3838,DOCCORP-22725)" r:id="rId432"/>
    <hyperlink ref="H329" display="https://jira.its-sib.ru/issues/?jql=issue%20in%20(TECHWIM-3281,TECHWIM-3365,TECHWIM-3304,TECHWIM-3209,TECHWIM-3124,TECHWIM-2717,TECHWIM-2244,TECHITS-1445)" r:id="rId433"/>
    <hyperlink ref="I329" display="https://jira.its-sib.ru/issues/?jql=issue%20in%20(TECHWIM-2717,TECHWIM-2244,TECHITS-1445)" r:id="rId434"/>
    <hyperlink ref="L329" display="https://jira.its-sib.ru/issues/?jql=issue%20in%20(TECHWIM-2655,TECHWIM-3451,TECHWIM-3435,TECHWIM-2717,TECHWIM-2244,TECHITS-1445)" r:id="rId435"/>
    <hyperlink ref="M329" display="https://jira.its-sib.ru/issues/?jql=issue%20in%20(TECHWIM-3451,TECHWIM-2717,TECHWIM-2244,TECHITS-1445)" r:id="rId436"/>
    <hyperlink ref="N329" display="https://jira.its-sib.ru/issues/?jql=issue%20in%20(TECHWIM-3451,TECHWIM-2717,TECHWIM-2244,TECHITS-1445)" r:id="rId437"/>
    <hyperlink ref="O329" display="https://jira.its-sib.ru/issues/?jql=issue%20in%20(TECHWIM-3451,TECHWIM-2717,TECHWIM-2244,TECHITS-1445)" r:id="rId438"/>
    <hyperlink ref="P329" display="https://jira.its-sib.ru/issues/?jql=issue%20in%20(TECHWIM-3451,TECHWIM-2717,TECHWIM-2244,TECHITS-1445)" r:id="rId439"/>
    <hyperlink ref="S329" display="https://jira.its-sib.ru/issues/?jql=issue%20in%20(TECHWIM-2657,TECHWIM-3569,TECHWIM-3451,TECHWIM-3435,TECHWIM-2717,TECHWIM-2244,TECHITS-1445)" r:id="rId440"/>
    <hyperlink ref="T329" display="https://jira.its-sib.ru/issues/?jql=issue%20in%20(TECHWIM-2657,TECHWIM-3451,TECHWIM-3435,TECHWIM-2717,TECHWIM-2244,TECHITS-1445)" r:id="rId441"/>
    <hyperlink ref="U329" display="https://jira.its-sib.ru/issues/?jql=issue%20in%20(TECHWIM-2657,TECHWIM-3580,TECHWIM-3451,TECHWIM-3435,TECHWIM-2717,TECHWIM-2244,TECHITS-1445)" r:id="rId442"/>
    <hyperlink ref="V329" display="https://jira.its-sib.ru/issues/?jql=issue%20in%20(TECHWIM-3580,TECHWIM-3451,TECHWIM-3435,TECHWIM-2717,TECHWIM-2244,TECHITS-1445)" r:id="rId443"/>
    <hyperlink ref="W329" display="https://jira.its-sib.ru/issues/?jql=issue%20in%20(TECHWIM-3580,TECHWIM-3451,TECHWIM-3435,TECHWIM-2717,TECHWIM-2244,TECHITS-1445)" r:id="rId444"/>
    <hyperlink ref="Z329" display="https://jira.its-sib.ru/issues/?jql=issue%20in%20(TECHWIM-3622,TECHWIM-3608,TECHWIM-3580,TECHWIM-3580,TECHWIM-3664,TECHWIM-3644,TECHWIM-3638,TECHWIM-3607,TECHWIM-3606,TECHWIM-3597,TECHWIM-3451,TECHWIM-3435,TECHWIM-2717,TECHWIM-2244,TECHITS-1617,TECHITS-1445)" r:id="rId445"/>
    <hyperlink ref="AA329" display="https://jira.its-sib.ru/issues/?jql=issue%20in%20(TECHWIM-3608,TECHWIM-3664,TECHWIM-3607,TECHWIM-3606,TECHWIM-3597,TECHWIM-3691,DOCCORP-22714,TECHWIM-2653,DOCCORP-22714,TECHWIM-3664,DOCCORP-22714,TECHWIM-3607,DOCCORP-22714,TECHWIM-3606,DOCCORP-22714)" r:id="rId446"/>
    <hyperlink ref="AB329" display="https://jira.its-sib.ru/issues/?jql=issue%20in%20(TECHWIM-3691,TECHWIM-3608,TECHWIM-3597,TECHWIM-2653,TECHWIM-3664,TECHWIM-3607,TECHWIM-3606)" r:id="rId447"/>
    <hyperlink ref="AC329" display="https://jira.its-sib.ru/issues/?jql=issue%20in%20(TECHWIM-3691,TECHWIM-3597,TECHWIM-2653,TECHWIM-3664,TECHWIM-3607,TECHWIM-3606)" r:id="rId448"/>
    <hyperlink ref="AG329" display="https://jira.its-sib.ru/issues/?jql=issue%20in%20(TECHWIM-3691,TECHWIM-3597,TECHWIM-2653,TECHWIM-2653,TECHWIM-3664,TECHWIM-3607,TECHWIM-3606)" r:id="rId449"/>
    <hyperlink ref="AH330" display="https://jira.its-sib.ru/issues/?jql=issue%20in%20(DOCCORP-22713)" r:id="rId450"/>
    <hyperlink ref="AI330" display="https://jira.its-sib.ru/issues/?jql=issue%20in%20(DOCCORP-22713)" r:id="rId451"/>
    <hyperlink ref="AJ330" display="https://jira.its-sib.ru/issues/?jql=issue%20in%20(DOCCORP-22713)" r:id="rId452"/>
    <hyperlink ref="AG332" r:id="rId453"/>
    <hyperlink ref="AH332" r:id="rId454"/>
    <hyperlink ref="AI332" r:id="rId455"/>
    <hyperlink ref="AJ332" r:id="rId456"/>
    <hyperlink ref="H333" display="https://jira.its-sib.ru/issues/?jql=issue%20in%20(TECHWIM-3322)" r:id="rId457"/>
    <hyperlink ref="I333" display="https://jira.its-sib.ru/issues/?jql=issue%20in%20(TECHWIM-3322)" r:id="rId458"/>
    <hyperlink ref="L333" display="https://jira.its-sib.ru/issues/?jql=issue%20in%20(TECHWIM-3322)" r:id="rId459"/>
    <hyperlink ref="H334" display="https://jira.its-sib.ru/issues/?jql=issue%20in%20(TECHWIM-3490,TECHWIM-3451,TECHWIM-3448,TECHWIM-3435,TECHWIM-3427,TECHWIM-3331,TECHWIM-3321,TECHWIM-2720,TECHWIM-2706,TECHWIM-2657)" r:id="rId460"/>
    <hyperlink ref="I334" display="https://jira.its-sib.ru/issues/?jql=issue%20in%20(TECHWIM-3490,TECHWIM-3451,TECHWIM-3448,TECHWIM-3435,TECHWIM-3427,TECHWIM-3331,TECHWIM-3321,TECHWIM-2720,TECHWIM-2706,TECHWIM-2657)" r:id="rId461"/>
    <hyperlink ref="L334" display="https://jira.its-sib.ru/issues/?jql=issue%20in%20(TECHWIM-3490,TECHWIM-3451,TECHWIM-3448,TECHWIM-3435,TECHWIM-3427,TECHWIM-3331,TECHWIM-3321,TECHWIM-2720,TECHWIM-2706,TECHWIM-2657)" r:id="rId462"/>
    <hyperlink ref="M334" display="https://jira.its-sib.ru/issues/?jql=issue%20in%20(TECHWIM-3427,TECHWIM-2706,TECHWIM-2657)" r:id="rId463"/>
    <hyperlink ref="N334" display="https://jira.its-sib.ru/issues/?jql=issue%20in%20(TECHWIM-2657)" r:id="rId464"/>
    <hyperlink ref="O334" display="https://jira.its-sib.ru/issues/?jql=issue%20in%20(TECHWIM-2657)" r:id="rId465"/>
    <hyperlink ref="H338" display="https://jira.its-sib.ru/issues/?jql=issue%20in%20(TECHWIM-3418,TECHWIM-3281)" r:id="rId466"/>
    <hyperlink ref="I338" display="https://jira.its-sib.ru/issues/?jql=issue%20in%20(TECHWIM-3418)" r:id="rId467"/>
    <hyperlink ref="L338" display="https://jira.its-sib.ru/issues/?jql=issue%20in%20(TECHWIM-2655)" r:id="rId468"/>
    <hyperlink ref="S338" display="https://jira.its-sib.ru/issues/?jql=issue%20in%20(TECHWIM-3569,TECHWIM-3568)" r:id="rId469"/>
    <hyperlink ref="T338" display="https://jira.its-sib.ru/issues/?jql=issue%20in%20(TECHWIM-3569,TECHWIM-3568)" r:id="rId470"/>
    <hyperlink ref="U338" display="https://jira.its-sib.ru/issues/?jql=issue%20in%20(TECHWIM-3569,TECHWIM-3568)" r:id="rId471"/>
    <hyperlink ref="Z338" display="https://jira.its-sib.ru/issues/?jql=issue%20in%20(TECHWIM-3580)" r:id="rId472"/>
    <hyperlink ref="AA338" display="https://jira.its-sib.ru/issues/?jql=issue%20in%20(TECHWIM-3675,DOCCORP-22715)" r:id="rId473"/>
    <hyperlink ref="AH339" display="https://jira.its-sib.ru/issues/?jql=issue%20in%20(DOCCORP-22712)" r:id="rId474"/>
    <hyperlink ref="AI339" display="https://jira.its-sib.ru/issues/?jql=issue%20in%20(DOCCORP-22712)" r:id="rId475"/>
    <hyperlink ref="AJ339" display="https://jira.its-sib.ru/issues/?jql=issue%20in%20(DOCCORP-22712)" r:id="rId476"/>
    <hyperlink ref="S342" display="https://jira.its-sib.ru/issues/?jql=issue%20in%20(DOCCORP-22528)" r:id="rId477"/>
    <hyperlink ref="T342" display="https://jira.its-sib.ru/issues/?jql=issue%20in%20(DOCCORP-22528)" r:id="rId478"/>
    <hyperlink ref="U342" display="https://jira.its-sib.ru/issues/?jql=issue%20in%20(DOCCORP-22528)" r:id="rId479"/>
    <hyperlink ref="H344" r:id="rId480"/>
    <hyperlink ref="I344" r:id="rId481"/>
    <hyperlink ref="L352" display="https://jira.its-sib.ru/issues/?jql=issue%20in%20(TECHWIM-3537)" r:id="rId482"/>
    <hyperlink ref="H355" display="https://jira.its-sib.ru/issues/?jql=issue%20in%20(TECHWIM-3479,TECHWIM-3429)" r:id="rId483"/>
    <hyperlink ref="I355" display="https://jira.its-sib.ru/issues/?jql=issue%20in%20(TECHWIM-3511,TECHWIM-3429)" r:id="rId484"/>
    <hyperlink ref="L355" display="https://jira.its-sib.ru/issues/?jql=issue%20in%20(TECHWIM-3522,TECHWIM-3429)" r:id="rId485"/>
    <hyperlink ref="M355" display="https://jira.its-sib.ru/issues/?jql=issue%20in%20(TECHWIM-3541,TECHWIM-3429)" r:id="rId486"/>
    <hyperlink ref="V355" display="https://jira.its-sib.ru/issues/?jql=issue%20in%20(TECHWIM-3630)" r:id="rId487"/>
    <hyperlink ref="Z355" display="https://jira.its-sib.ru/issues/?jql=issue%20in%20(TECHWIM-3657,TECHWIM-3653)" r:id="rId488"/>
    <hyperlink ref="AH355" display="https://jira.its-sib.ru/issues/?jql=issue%20in%20(TECHWIM-3726)" r:id="rId489"/>
    <hyperlink ref="AI355" r:id="rId490"/>
    <hyperlink ref="H356" display="https://jira.its-sib.ru/issues/?jql=issue%20in%20(TECHWIM-3489,TECHWIM-3488,TECHWIM-3487,TECHWIM-2888,TECHWIM-2733)" r:id="rId491"/>
    <hyperlink ref="I356" display="https://jira.its-sib.ru/issues/?jql=issue%20in%20(TECHWIM-2888,TECHWIM-2733)" r:id="rId492"/>
    <hyperlink ref="L356" display="https://jira.its-sib.ru/issues/?jql=issue%20in%20(TECHWIM-2888,TECHWIM-2733)" r:id="rId493"/>
    <hyperlink ref="M356" display="https://jira.its-sib.ru/issues/?jql=issue%20in%20(TECHWIM-2888,TECHWIM-2733)" r:id="rId494"/>
    <hyperlink ref="N356" display="https://jira.its-sib.ru/issues/?jql=issue%20in%20(TECHWIM-2888,TECHWIM-2733)" r:id="rId495"/>
    <hyperlink ref="O356" display="https://jira.its-sib.ru/issues/?jql=issue%20in%20(TECHWIM-3556,TECHWIM-2888,TECHWIM-2733)" r:id="rId496"/>
    <hyperlink ref="P356" display="https://jira.its-sib.ru/issues/?jql=issue%20in%20(TECHWIM-3556,TECHWIM-2733)" r:id="rId497"/>
    <hyperlink ref="S356" display="https://jira.its-sib.ru/issues/?jql=issue%20in%20(TECHWIM-2733)" r:id="rId498"/>
    <hyperlink ref="T356" display="https://jira.its-sib.ru/issues/?jql=issue%20in%20(TECHWIM-2733)" r:id="rId499"/>
    <hyperlink ref="U356" display="https://jira.its-sib.ru/issues/?jql=issue%20in%20(TECHWIM-2733)" r:id="rId500"/>
    <hyperlink ref="V356" display="https://jira.its-sib.ru/issues/?jql=issue%20in%20(TECHWIM-2733)" r:id="rId501"/>
    <hyperlink ref="W356" display="https://jira.its-sib.ru/issues/?jql=issue%20in%20(TECHWIM-2733)" r:id="rId502"/>
    <hyperlink ref="Z356" display="https://jira.its-sib.ru/issues/?jql=issue%20in%20(TECHWIM-2733)" r:id="rId503"/>
    <hyperlink ref="AA356" display="https://jira.its-sib.ru/issues/?jql=issue%20in%20(TECHWIM-3677,TECHWIM-2733)" r:id="rId504"/>
    <hyperlink ref="AB356" display="https://jira.its-sib.ru/issues/?jql=issue%20in%20(TECHWIM-3677,TECHWIM-2733)" r:id="rId505"/>
    <hyperlink ref="AC356" display="https://jira.its-sib.ru/issues/?jql=issue%20in%20(TECHWIM-3677,TECHWIM-2733)" r:id="rId506"/>
    <hyperlink ref="AG356" display="https://jira.its-sib.ru/issues/?jql=issue%20in%20(TECHWIM-3708,TECHWIM-3677)" r:id="rId507"/>
    <hyperlink ref="AH356" display="https://jira.its-sib.ru/issues/?jql=issue%20in%20(TECHWIM-3725,TECHWIM-3677)" r:id="rId508"/>
    <hyperlink ref="AI356" display="https://jira.its-sib.ru/issues/?jql=issue%20in%20(TECHWIM-3725)" r:id="rId509"/>
    <hyperlink ref="I357" display="https://jira.its-sib.ru/issues/?jql=issue%20in%20(TECHWIM-3517)" r:id="rId510"/>
    <hyperlink ref="L357" display="https://jira.its-sib.ru/issues/?jql=issue%20in%20(TECHWIM-3530,TECHWIM-3526)" r:id="rId511"/>
    <hyperlink ref="M357" display="https://jira.its-sib.ru/issues/?jql=issue%20in%20(TECHWIM-3530,TECHWIM-3525)" r:id="rId512"/>
    <hyperlink ref="N357" r:id="rId513"/>
    <hyperlink ref="L358" display="https://jira.its-sib.ru/issues/?jql=issue%20in%20(TECHWIM-3534)" r:id="rId514"/>
    <hyperlink ref="V359" display="https://jira.its-sib.ru/issues/?jql=issue%20in%20(TECHWIM-3625)" r:id="rId515"/>
    <hyperlink ref="AJ359" display="https://jira.its-sib.ru/issues/?jql=issue%20in%20(TECHWIM-3738)" r:id="rId516"/>
    <hyperlink ref="V360" display="https://jira.its-sib.ru/issues/?jql=issue%20in%20(TECHWIM-3624)" r:id="rId517"/>
    <hyperlink ref="W360" display="https://jira.its-sib.ru/issues/?jql=issue%20in%20(TECHWIM-3644)" r:id="rId518"/>
    <hyperlink ref="W361" display="https://jira.its-sib.ru/issues/?jql=issue%20in%20(TECHWIM-3643)" r:id="rId519"/>
    <hyperlink ref="AA362" display="https://jira.its-sib.ru/issues/?jql=issue%20in%20(TECHWIM-3676)" r:id="rId520"/>
    <hyperlink ref="AG363" display="https://jira.its-sib.ru/issues/?jql=issue%20in%20(TECHWIM-3693)" r:id="rId521"/>
    <hyperlink ref="AH363" display="https://jira.its-sib.ru/issues/?jql=issue%20in%20(TECHWIM-3693)" r:id="rId522"/>
    <hyperlink ref="AI363" display="https://jira.its-sib.ru/issues/?jql=issue%20in%20(TECHWIM-3693)" r:id="rId523"/>
    <hyperlink ref="AJ363" display="https://jira.its-sib.ru/issues/?jql=issue%20in%20(TECHWIM-3693)" r:id="rId524"/>
    <hyperlink ref="I371" display="https://jira.its-sib.ru/issues/?jql=issue%20in%20(TECHFVF-75)" r:id="rId525"/>
    <hyperlink ref="P371" display="https://jira.its-sib.ru/issues/?jql=issue%20in%20(TECHFVF-83,TECHFVF-82,TECHFVF-81)" r:id="rId526"/>
    <hyperlink ref="S371" display="https://jira.its-sib.ru/issues/?jql=issue%20in%20(TECHFVF-81)" r:id="rId527"/>
    <hyperlink ref="T371" display="https://jira.its-sib.ru/issues/?jql=issue%20in%20(TECHFVF-81)" r:id="rId528"/>
    <hyperlink ref="U371" display="https://jira.its-sib.ru/issues/?jql=issue%20in%20(TECHFVF-81)" r:id="rId529"/>
    <hyperlink ref="V371" display="https://jira.its-sib.ru/issues/?jql=issue%20in%20(TECHFVF-81)" r:id="rId530"/>
    <hyperlink ref="W371" display="https://jira.its-sib.ru/issues/?jql=issue%20in%20(TECHFVF-81)" r:id="rId531"/>
    <hyperlink ref="Z371" display="https://jira.its-sib.ru/issues/?jql=issue%20in%20(TECHFVF-81)" r:id="rId532"/>
    <hyperlink ref="AA371" display="https://jira.its-sib.ru/issues/?jql=issue%20in%20(TECHFVF-81)" r:id="rId533"/>
    <hyperlink ref="AB371" display="https://jira.its-sib.ru/issues/?jql=issue%20in%20(TECHFVF-81)" r:id="rId534"/>
    <hyperlink ref="AC371" display="https://jira.its-sib.ru/issues/?jql=issue%20in%20(TECHFVF-81)" r:id="rId535"/>
    <hyperlink ref="AG371" display="https://jira.its-sib.ru/issues/?jql=issue%20in%20(TECHFVF-81)" r:id="rId536"/>
    <hyperlink ref="AH371" display="https://jira.its-sib.ru/issues/?jql=issue%20in%20(TECHFVF-81)" r:id="rId537"/>
    <hyperlink ref="AI371" display="https://jira.its-sib.ru/issues/?jql=issue%20in%20(TECHFVF-81)" r:id="rId538"/>
    <hyperlink ref="AJ371" display="https://jira.its-sib.ru/issues/?jql=issue%20in%20(TECHFVF-81)" r:id="rId539"/>
    <hyperlink ref="AJ372" display="https://jira.its-sib.ru/issues/?jql=issue%20in%20(TECHWIM-3752)" r:id="rId540"/>
    <hyperlink ref="H375" display="https://jira.its-sib.ru/issues/?jql=issue%20in%20(TECHWIM-3502)" r:id="rId541"/>
    <hyperlink ref="H376" display="https://jira.its-sib.ru/issues/?jql=issue%20in%20(TECHWIM-3473)" r:id="rId542"/>
    <hyperlink ref="I376" display="https://jira.its-sib.ru/issues/?jql=issue%20in%20(TECHWIM-3473)" r:id="rId543"/>
    <hyperlink ref="L376" display="https://jira.its-sib.ru/issues/?jql=issue%20in%20(TECHWIM-3473)" r:id="rId544"/>
    <hyperlink ref="M376" display="https://jira.its-sib.ru/issues/?jql=issue%20in%20(TECHWIM-3473)" r:id="rId545"/>
    <hyperlink ref="N376" display="https://jira.its-sib.ru/issues/?jql=issue%20in%20(TECHWIM-3473)" r:id="rId546"/>
    <hyperlink ref="O376" display="https://jira.its-sib.ru/issues/?jql=issue%20in%20(TECHWIM-3473)" r:id="rId547"/>
    <hyperlink ref="P376" display="https://jira.its-sib.ru/issues/?jql=issue%20in%20(TECHWIM-3473)" r:id="rId548"/>
    <hyperlink ref="S376" display="https://jira.its-sib.ru/issues/?jql=issue%20in%20(TECHWIM-3473)" r:id="rId549"/>
    <hyperlink ref="T376" display="https://jira.its-sib.ru/issues/?jql=issue%20in%20(TECHWIM-3473)" r:id="rId550"/>
    <hyperlink ref="U376" display="https://jira.its-sib.ru/issues/?jql=issue%20in%20(TECHWIM-3473)" r:id="rId551"/>
    <hyperlink ref="V376" display="https://jira.its-sib.ru/issues/?jql=issue%20in%20(TECHWIM-3473)" r:id="rId552"/>
    <hyperlink ref="W376" display="https://jira.its-sib.ru/issues/?jql=issue%20in%20(TECHWIM-3473)" r:id="rId553"/>
    <hyperlink ref="Z376" display="https://jira.its-sib.ru/issues/?jql=issue%20in%20(TECHWIM-3473)" r:id="rId554"/>
    <hyperlink ref="AA376" display="https://jira.its-sib.ru/issues/?jql=issue%20in%20(TECHWIM-3473)" r:id="rId555"/>
    <hyperlink ref="AB376" display="https://jira.its-sib.ru/issues/?jql=issue%20in%20(TECHWIM-3473)" r:id="rId556"/>
    <hyperlink ref="L377" display="https://jira.its-sib.ru/issues/?jql=issue%20in%20(TECHWIM-3508)" r:id="rId557"/>
    <hyperlink ref="U378" display="https://jira.its-sib.ru/issues/?jql=issue%20in%20(TECHWIM-3539)" r:id="rId558"/>
    <hyperlink ref="Z378" display="https://jira.its-sib.ru/issues/?jql=issue%20in%20(TECHWIM-3657)" r:id="rId559"/>
    <hyperlink ref="AB378" display="https://jira.its-sib.ru/issues/?jql=issue%20in%20(TECHWIM-3692)" r:id="rId560"/>
    <hyperlink ref="AC378" display="https://jira.its-sib.ru/issues/?jql=issue%20in%20(TECHWIM-3692)" r:id="rId561"/>
    <hyperlink ref="AG378" display="https://jira.its-sib.ru/issues/?jql=issue%20in%20(TECHWIM-3692)" r:id="rId562"/>
    <hyperlink ref="AH378" display="https://jira.its-sib.ru/issues/?jql=issue%20in%20(TECHWIM-3692)" r:id="rId563"/>
    <hyperlink ref="Z379" display="https://jira.its-sib.ru/issues/?jql=issue%20in%20(TECHWIM-3636)" r:id="rId564"/>
    <hyperlink ref="H389" display="https://jira.its-sib.ru/issues/?jql=issue%20in%20(TECHWIM-3490,TECHWIM-3484)" r:id="rId565"/>
    <hyperlink ref="H390" display="https://jira.its-sib.ru/issues/?jql=issue%20in%20(TECHWIM-3486,TECHWIM-3485,TECHWIM-3470)" r:id="rId566"/>
    <hyperlink ref="V390" display="https://jira.its-sib.ru/issues/?jql=issue%20in%20(TECHWIM-3621)" r:id="rId567"/>
    <hyperlink ref="Z390" display="https://jira.its-sib.ru/issues/?jql=issue%20in%20(TECHWIM-3657)" r:id="rId568"/>
    <hyperlink ref="L392" r:id="rId569"/>
    <hyperlink ref="H393" r:id="rId570"/>
    <hyperlink ref="H394" display="https://jira.its-sib.ru/issues/?jql=issue%20in%20(TECHWIM-3495,TECHWIM-3417,TECHWIM-3416)" r:id="rId571"/>
    <hyperlink ref="I394" display="https://jira.its-sib.ru/issues/?jql=issue%20in%20(TECHWIM-3417,TECHWIM-3416)" r:id="rId572"/>
    <hyperlink ref="M394" display="https://jira.its-sib.ru/issues/?jql=issue%20in%20(TECHWIM-3417,TECHWIM-3416)" r:id="rId573"/>
    <hyperlink ref="N394" display="https://jira.its-sib.ru/issues/?jql=issue%20in%20(TECHWIM-3536,TECHWIM-3535,TECHWIM-3417,TECHWIM-3416)" r:id="rId574"/>
    <hyperlink ref="O394" display="https://jira.its-sib.ru/issues/?jql=issue%20in%20(TECHWIM-3571,TECHWIM-3536,TECHWIM-3535)" r:id="rId575"/>
    <hyperlink ref="P394" display="https://jira.its-sib.ru/issues/?jql=issue%20in%20(TECHWIM-3571,TECHWIM-3536,TECHWIM-3535)" r:id="rId576"/>
    <hyperlink ref="S394" display="https://jira.its-sib.ru/issues/?jql=issue%20in%20(TECHWIM-3571,TECHWIM-3536,TECHWIM-3535)" r:id="rId577"/>
    <hyperlink ref="T394" display="https://jira.its-sib.ru/issues/?jql=issue%20in%20(TECHWIM-3571,TECHWIM-3536,TECHWIM-3535)" r:id="rId578"/>
    <hyperlink ref="U394" display="https://jira.its-sib.ru/issues/?jql=issue%20in%20(TECHWIM-3571,TECHWIM-3536,TECHWIM-3535)" r:id="rId579"/>
    <hyperlink ref="V394" display="https://jira.its-sib.ru/issues/?jql=issue%20in%20(TECHWIM-3571,TECHWIM-3536,TECHWIM-3535)" r:id="rId580"/>
    <hyperlink ref="W394" display="https://jira.its-sib.ru/issues/?jql=issue%20in%20(TECHWIM-3571,TECHWIM-3536,TECHWIM-3535)" r:id="rId581"/>
    <hyperlink ref="Z394" display="https://jira.its-sib.ru/issues/?jql=issue%20in%20(TECHWIM-3536,TECHWIM-3535)" r:id="rId582"/>
    <hyperlink ref="AA394" display="https://jira.its-sib.ru/issues/?jql=issue%20in%20(TECHWIM-3536,TECHWIM-3535)" r:id="rId583"/>
    <hyperlink ref="AB394" display="https://jira.its-sib.ru/issues/?jql=issue%20in%20(TECHWIM-3536,TECHWIM-3535)" r:id="rId584"/>
    <hyperlink ref="AC394" display="https://jira.its-sib.ru/issues/?jql=issue%20in%20(TECHWIM-3536,TECHWIM-3535)" r:id="rId585"/>
    <hyperlink ref="H395" r:id="rId586"/>
    <hyperlink ref="V395" display="https://jira.its-sib.ru/issues/?jql=issue%20in%20(TECHWIM-3619,TECHWIM-3618)" r:id="rId587"/>
    <hyperlink ref="H396" display="https://jira.its-sib.ru/issues/?jql=issue%20in%20(TECHWIM-3465)" r:id="rId588"/>
    <hyperlink ref="H397" display="https://jira.its-sib.ru/issues/?jql=issue%20in%20(TECHWIM-3208,TECHWIM-2056)" r:id="rId589"/>
    <hyperlink ref="I397" display="https://jira.its-sib.ru/issues/?jql=issue%20in%20(TECHWIM-3208,TECHWIM-2056)" r:id="rId590"/>
    <hyperlink ref="M397" display="https://jira.its-sib.ru/issues/?jql=issue%20in%20(TECHWIM-3208,TECHWIM-2056)" r:id="rId591"/>
    <hyperlink ref="N397" display="https://jira.its-sib.ru/issues/?jql=issue%20in%20(TECHWIM-3208,TECHWIM-2056)" r:id="rId592"/>
    <hyperlink ref="O397" display="https://jira.its-sib.ru/issues/?jql=issue%20in%20(TECHWIM-3539,TECHWIM-3208,TECHWIM-2056)" r:id="rId593"/>
    <hyperlink ref="P397" display="https://jira.its-sib.ru/issues/?jql=issue%20in%20(TECHWIM-3208,TECHWIM-2056)" r:id="rId594"/>
    <hyperlink ref="S397" display="https://jira.its-sib.ru/issues/?jql=issue%20in%20(TECHWIM-3208,TECHWIM-2056)" r:id="rId595"/>
    <hyperlink ref="T397" display="https://jira.its-sib.ru/issues/?jql=issue%20in%20(TECHWIM-3208,TECHWIM-2056)" r:id="rId596"/>
    <hyperlink ref="U397" display="https://jira.its-sib.ru/issues/?jql=issue%20in%20(TECHWIM-3208,TECHWIM-2056)" r:id="rId597"/>
    <hyperlink ref="V397" display="https://jira.its-sib.ru/issues/?jql=issue%20in%20(TECHWIM-3208,TECHWIM-2056)" r:id="rId598"/>
    <hyperlink ref="W397" display="https://jira.its-sib.ru/issues/?jql=issue%20in%20(TECHWIM-3208,TECHWIM-2056)" r:id="rId599"/>
    <hyperlink ref="Z397" display="https://jira.its-sib.ru/issues/?jql=issue%20in%20(TECHWIM-3208,TECHWIM-2056)" r:id="rId600"/>
    <hyperlink ref="AA397" display="https://jira.its-sib.ru/issues/?jql=issue%20in%20(TECHWIM-3208,TECHWIM-2056)" r:id="rId601"/>
    <hyperlink ref="AB397" display="https://jira.its-sib.ru/issues/?jql=issue%20in%20(TECHWIM-3208,TECHWIM-2056)" r:id="rId602"/>
    <hyperlink ref="AC397" display="https://jira.its-sib.ru/issues/?jql=issue%20in%20(TECHWIM-2056)" r:id="rId603"/>
    <hyperlink ref="M398" display="https://jira.its-sib.ru/issues/?jql=issue%20in%20(TECHWIM-3534)" r:id="rId604"/>
    <hyperlink ref="N398" display="https://jira.its-sib.ru/issues/?jql=issue%20in%20(TECHWIM-3534)" r:id="rId605"/>
    <hyperlink ref="O398" display="https://jira.its-sib.ru/issues/?jql=issue%20in%20(TECHWIM-3553)" r:id="rId606"/>
    <hyperlink ref="P398" display="https://jira.its-sib.ru/issues/?jql=issue%20in%20(TECHWIM-3553)" r:id="rId607"/>
    <hyperlink ref="O399" display="https://jira.its-sib.ru/issues/?jql=issue%20in%20(TECHWIM-3385)" r:id="rId608"/>
    <hyperlink ref="P399" display="https://jira.its-sib.ru/issues/?jql=issue%20in%20(TECHWIM-3385)" r:id="rId609"/>
    <hyperlink ref="S399" display="https://jira.its-sib.ru/issues/?jql=issue%20in%20(TECHWIM-3385)" r:id="rId610"/>
    <hyperlink ref="T399" display="https://jira.its-sib.ru/issues/?jql=issue%20in%20(TECHWIM-3385)" r:id="rId611"/>
    <hyperlink ref="U399" display="https://jira.its-sib.ru/issues/?jql=issue%20in%20(TECHWIM-3385)" r:id="rId612"/>
    <hyperlink ref="V399" display="https://jira.its-sib.ru/issues/?jql=issue%20in%20(TECHWIM-3385)" r:id="rId613"/>
    <hyperlink ref="Z399" display="https://jira.its-sib.ru/issues/?jql=issue%20in%20(TECHWIM-3581)" r:id="rId614"/>
    <hyperlink ref="AA399" display="https://jira.its-sib.ru/issues/?jql=issue%20in%20(TECHWIM-3581)" r:id="rId615"/>
    <hyperlink ref="Z400" display="https://jira.its-sib.ru/issues/?jql=issue%20in%20(TECHWIM-3656)" r:id="rId616"/>
    <hyperlink ref="AA400" display="https://jira.its-sib.ru/issues/?jql=issue%20in%20(TECHWIM-3656)" r:id="rId617"/>
    <hyperlink ref="AA401" display="https://jira.its-sib.ru/issues/?jql=issue%20in%20(TECHWIM-3632)" r:id="rId618"/>
    <hyperlink ref="H411" display="https://jira.its-sib.ru/issues/?jql=issue%20in%20(TECHWIM-3472)" r:id="rId619"/>
    <hyperlink ref="I411" display="https://jira.its-sib.ru/issues/?jql=issue%20in%20(TECHWIM-3472)" r:id="rId620"/>
    <hyperlink ref="L411" display="https://jira.its-sib.ru/issues/?jql=issue%20in%20(TECHWIM-3472)" r:id="rId621"/>
    <hyperlink ref="M411" display="https://jira.its-sib.ru/issues/?jql=issue%20in%20(TECHWIM-3472)" r:id="rId622"/>
    <hyperlink ref="H414" display="https://jira.its-sib.ru/issues/?jql=issue%20in%20(DOCCORP-22412)" r:id="rId623"/>
    <hyperlink ref="L415" display="https://jira.its-sib.ru/issues/?jql=issue%20in%20(DOCCORP-22427)" r:id="rId624"/>
    <hyperlink ref="M415" display="https://jira.its-sib.ru/issues/?jql=issue%20in%20(DOCCORP-22427)" r:id="rId625"/>
    <hyperlink ref="N415" display="https://jira.its-sib.ru/issues/?jql=issue%20in%20(TECHWIM-3550,DOCCORP-22427,TECHWIM-3549,DOCCORP-22427,TECHWIM-3548,DOCCORP-22427)" r:id="rId626"/>
    <hyperlink ref="O415" display="https://jira.its-sib.ru/issues/?jql=issue%20in%20(TECHWIM-3549,DOCCORP-22427,TECHWIM-3548,DOCCORP-22427)" r:id="rId627"/>
    <hyperlink ref="P415" display="https://jira.its-sib.ru/issues/?jql=issue%20in%20(TECHWIM-3549,DOCCORP-22427,TECHWIM-3548,DOCCORP-22427)" r:id="rId628"/>
    <hyperlink ref="Q415" r:id="rId629"/>
    <hyperlink ref="R415" r:id="rId630"/>
    <hyperlink ref="S415" display="https://jira.its-sib.ru/issues/?jql=issue%20in%20(TECHWIM-3549,DOCCORP-22427,TECHWIM-3548,DOCCORP-22427)" r:id="rId631"/>
    <hyperlink ref="T415" display="https://jira.its-sib.ru/issues/?jql=issue%20in%20(TECHWIM-3549,DOCCORP-22427,TECHWIM-3548,DOCCORP-22427)" r:id="rId632"/>
    <hyperlink ref="U415" display="https://jira.its-sib.ru/issues/?jql=issue%20in%20(TECHWIM-3549,DOCCORP-22427,TECHWIM-3548,DOCCORP-22427)" r:id="rId633"/>
    <hyperlink ref="V415" display="https://jira.its-sib.ru/issues/?jql=issue%20in%20(TECHWIM-3549,DOCCORP-22427,TECHWIM-3548,DOCCORP-22427)" r:id="rId634"/>
    <hyperlink ref="W415" display="https://jira.its-sib.ru/issues/?jql=issue%20in%20(TECHWIM-3549,DOCCORP-22427,TECHWIM-3548,DOCCORP-22427)" r:id="rId635"/>
    <hyperlink ref="X415" r:id="rId636"/>
    <hyperlink ref="Y415" r:id="rId637"/>
    <hyperlink ref="Z415" display="https://jira.its-sib.ru/issues/?jql=issue%20in%20(TECHWIM-3549,DOCCORP-22427,TECHWIM-3548,DOCCORP-22427)" r:id="rId638"/>
    <hyperlink ref="AA415" display="https://jira.its-sib.ru/issues/?jql=issue%20in%20(TECHWIM-3549,DOCCORP-22427,TECHWIM-3548,DOCCORP-22427)" r:id="rId639"/>
    <hyperlink ref="AB415" display="https://jira.its-sib.ru/issues/?jql=issue%20in%20(TECHWIM-3549,DOCCORP-22427,TECHWIM-3548,DOCCORP-22427)" r:id="rId640"/>
    <hyperlink ref="AC415" display="https://jira.its-sib.ru/issues/?jql=issue%20in%20(TECHWIM-3549,DOCCORP-22427,TECHWIM-3548,DOCCORP-22427)" r:id="rId641"/>
    <hyperlink ref="AD415" r:id="rId642"/>
    <hyperlink ref="AE415" r:id="rId643"/>
    <hyperlink ref="AF415" r:id="rId644"/>
    <hyperlink ref="AG415" display="https://jira.its-sib.ru/issues/?jql=issue%20in%20(TECHWIM-3549,DOCCORP-22728,TECHWIM-3548,DOCCORP-22728)" r:id="rId645"/>
    <hyperlink ref="AH415" display="https://jira.its-sib.ru/issues/?jql=issue%20in%20(TECHWIM-3549,DOCCORP-22728,TECHWIM-3548,DOCCORP-22728)" r:id="rId646"/>
    <hyperlink ref="AI415" display="https://jira.its-sib.ru/issues/?jql=issue%20in%20(TECHWIM-3549,DOCCORP-22728,TECHWIM-3548,DOCCORP-22728)" r:id="rId647"/>
    <hyperlink ref="AJ415" display="https://jira.its-sib.ru/issues/?jql=issue%20in%20(TECHWIM-3549,DOCCORP-22728,TECHWIM-3548,DOCCORP-22728)" r:id="rId648"/>
    <hyperlink ref="H421" display="https://jira.its-sib.ru/issues/?jql=issue%20in%20(TECHWIM-3505,DOCCORP-22429)" r:id="rId649"/>
    <hyperlink ref="I421" display="https://jira.its-sib.ru/issues/?jql=issue%20in%20(TECHWIM-3518,TECHWIM-3505)" r:id="rId650"/>
    <hyperlink ref="L421" display="https://jira.its-sib.ru/issues/?jql=issue%20in%20(TECHWIM-3518)" r:id="rId651"/>
    <hyperlink ref="H422" display="https://jira.its-sib.ru/issues/?jql=issue%20in%20(TECHWIM-3480)" r:id="rId652"/>
    <hyperlink ref="I422" display="https://jira.its-sib.ru/issues/?jql=issue%20in%20(TECHWIM-3509)" r:id="rId653"/>
    <hyperlink ref="AH422" r:id="rId654"/>
    <hyperlink ref="AI422" display="https://jira.its-sib.ru/issues/?jql=issue%20in%20(TECHWIM-3729)" r:id="rId655"/>
    <hyperlink ref="H423" display="https://jira.its-sib.ru/issues/?jql=issue%20in%20(TECHWIM-3504)" r:id="rId656"/>
    <hyperlink ref="I423" r:id="rId657"/>
    <hyperlink ref="AA423" display="https://jira.its-sib.ru/issues/?jql=issue%20in%20(TECHWIM-3683)" r:id="rId658"/>
    <hyperlink ref="AC423" display="https://jira.its-sib.ru/issues/?jql=issue%20in%20(TECHWIM-3684)" r:id="rId659"/>
    <hyperlink ref="N424" display="https://jira.its-sib.ru/issues/?jql=issue%20in%20(TECHWIM-3547)" r:id="rId660"/>
    <hyperlink ref="Z424" display="https://jira.its-sib.ru/issues/?jql=issue%20in%20(TECHWIM-3651)" r:id="rId661"/>
    <hyperlink ref="AA424" display="https://jira.its-sib.ru/issues/?jql=issue%20in%20(TECHWIM-3651)" r:id="rId662"/>
    <hyperlink ref="AB424" display="https://jira.its-sib.ru/issues/?jql=issue%20in%20(TECHWIM-3651)" r:id="rId663"/>
    <hyperlink ref="AC424" display="https://jira.its-sib.ru/issues/?jql=issue%20in%20(TECHWIM-3651)" r:id="rId664"/>
    <hyperlink ref="U425" display="https://jira.its-sib.ru/issues/?jql=issue%20in%20(TECHWIM-3613)" r:id="rId665"/>
    <hyperlink ref="AH425" display="https://jira.its-sib.ru/issues/?jql=issue%20in%20(TECHWIM-3728,DOCCORP-22768)" r:id="rId666"/>
    <hyperlink ref="AI425" display="https://jira.its-sib.ru/issues/?jql=issue%20in%20(TECHWIM-3739,TECHWIM-3728,DOCCORP-22793)" r:id="rId667"/>
    <hyperlink ref="AJ425" r:id="rId668"/>
    <hyperlink ref="W426" display="https://jira.its-sib.ru/issues/?jql=issue%20in%20(TECHWIM-3380)" r:id="rId669"/>
    <hyperlink ref="Z426" display="https://jira.its-sib.ru/issues/?jql=issue%20in%20(TECHWIM-3380)" r:id="rId670"/>
    <hyperlink ref="AA426" display="https://jira.its-sib.ru/issues/?jql=issue%20in%20(TECHWIM-3380)" r:id="rId671"/>
    <hyperlink ref="AG427" display="https://jira.its-sib.ru/issues/?jql=issue%20in%20(TECHWIM-3701,TECHWIM-3700)" r:id="rId672"/>
    <hyperlink ref="AH427" display="https://jira.its-sib.ru/issues/?jql=issue%20in%20(TECHWIM-3701,TECHWIM-3700)" r:id="rId673"/>
    <hyperlink ref="AI427" display="https://jira.its-sib.ru/issues/?jql=issue%20in%20(TECHWIM-3701,TECHWIM-3700)" r:id="rId674"/>
    <hyperlink ref="AJ427" display="https://jira.its-sib.ru/issues/?jql=issue%20in%20(TECHWIM-3701,TECHWIM-3700)" r:id="rId675"/>
    <hyperlink ref="H430" display="https://jira.its-sib.ru/issues/?jql=issue%20in%20(TECHWIM-3491)" r:id="rId676"/>
    <hyperlink ref="AI430" display="https://jira.its-sib.ru/issues/?jql=issue%20in%20(TECHWIM-3736)" r:id="rId677"/>
    <hyperlink ref="AJ430" display="https://jira.its-sib.ru/issues/?jql=issue%20in%20(TECHWIM-3740)" r:id="rId678"/>
    <hyperlink ref="H431" r:id="rId679"/>
    <hyperlink ref="T431" display="https://jira.its-sib.ru/issues/?jql=issue%20in%20(TECHWIM-3603)" r:id="rId680"/>
    <hyperlink ref="U431" display="https://jira.its-sib.ru/issues/?jql=issue%20in%20(TECHWIM-3603)" r:id="rId681"/>
    <hyperlink ref="V431" display="https://jira.its-sib.ru/issues/?jql=issue%20in%20(TECHWIM-3603)" r:id="rId682"/>
    <hyperlink ref="W431" display="https://jira.its-sib.ru/issues/?jql=issue%20in%20(TECHWIM-3603)" r:id="rId683"/>
    <hyperlink ref="Z431" r:id="rId684"/>
    <hyperlink ref="AJ431" display="https://jira.its-sib.ru/issues/?jql=issue%20in%20(TECHWIM-3744,TECHWIM-3743)" r:id="rId685"/>
    <hyperlink ref="H432" display="https://jira.its-sib.ru/issues/?jql=issue%20in%20(TECHWIM-3452)" r:id="rId686"/>
    <hyperlink ref="I432" display="https://jira.its-sib.ru/issues/?jql=issue%20in%20(TECHWIM-3452)" r:id="rId687"/>
    <hyperlink ref="L432" display="https://jira.its-sib.ru/issues/?jql=issue%20in%20(TECHWIM-3520,TECHWIM-3452)" r:id="rId688"/>
    <hyperlink ref="M432" display="https://jira.its-sib.ru/issues/?jql=issue%20in%20(TECHWIM-3452)" r:id="rId689"/>
    <hyperlink ref="Z432" display="https://jira.its-sib.ru/issues/?jql=issue%20in%20(TECHWIM-3654)" r:id="rId690"/>
    <hyperlink ref="AC432" display="https://jira.its-sib.ru/issues/?jql=issue%20in%20(TECHWIM-3702)" r:id="rId691"/>
    <hyperlink ref="I433" display="https://jira.its-sib.ru/issues/?jql=issue%20in%20(TECHWIM-3515)" r:id="rId692"/>
    <hyperlink ref="L433" display="https://jira.its-sib.ru/issues/?jql=issue%20in%20(TECHWIM-3515)" r:id="rId693"/>
    <hyperlink ref="W433" display="https://jira.its-sib.ru/issues/?jql=issue%20in%20(TECHWIM-3515)" r:id="rId694"/>
    <hyperlink ref="Z433" display="https://jira.its-sib.ru/issues/?jql=issue%20in%20(TECHWIM-3515)" r:id="rId695"/>
    <hyperlink ref="AA433" display="https://jira.its-sib.ru/issues/?jql=issue%20in%20(TECHWIM-3515)" r:id="rId696"/>
    <hyperlink ref="AB433" display="https://jira.its-sib.ru/issues/?jql=issue%20in%20(TECHWIM-3515)" r:id="rId697"/>
    <hyperlink ref="AC433" display="https://jira.its-sib.ru/issues/?jql=issue%20in%20(TECHWIM-3515)" r:id="rId698"/>
    <hyperlink ref="AG433" display="https://jira.its-sib.ru/issues/?jql=issue%20in%20(TECHWIM-3515)" r:id="rId699"/>
    <hyperlink ref="AH433" display="https://jira.its-sib.ru/issues/?jql=issue%20in%20(TECHWIM-3515)" r:id="rId700"/>
    <hyperlink ref="AI433" display="https://jira.its-sib.ru/issues/?jql=issue%20in%20(TECHWIM-3737,TECHWIM-3515)" r:id="rId701"/>
    <hyperlink ref="AJ433" display="https://jira.its-sib.ru/issues/?jql=issue%20in%20(TECHWIM-3737,TECHWIM-3515)" r:id="rId702"/>
    <hyperlink ref="L434" display="https://jira.its-sib.ru/issues/?jql=issue%20in%20(TECHWIM-3532)" r:id="rId703"/>
    <hyperlink ref="N435" display="https://jira.its-sib.ru/issues/?jql=issue%20in%20(TECHWIM-3546)" r:id="rId704"/>
    <hyperlink ref="O435" display="https://jira.its-sib.ru/issues/?jql=issue%20in%20(TECHWIM-3555)" r:id="rId705"/>
    <hyperlink ref="P435" display="https://jira.its-sib.ru/issues/?jql=issue%20in%20(TECHWIM-3555)" r:id="rId706"/>
    <hyperlink ref="S435" display="https://jira.its-sib.ru/issues/?jql=issue%20in%20(TECHWIM-3555)" r:id="rId707"/>
    <hyperlink ref="T435" r:id="rId708"/>
    <hyperlink ref="AG435" display="https://jira.its-sib.ru/issues/?jql=issue%20in%20(TECHWIM-3714)" r:id="rId709"/>
    <hyperlink ref="AJ436" display="https://jira.its-sib.ru/issues/?jql=issue%20in%20(TECHWIM-3748)" r:id="rId710"/>
    <hyperlink ref="AJ437" display="https://jira.its-sib.ru/issues/?jql=issue%20in%20(TECHWIM-3745)" r:id="rId711"/>
    <hyperlink ref="O443" r:id="rId712"/>
    <hyperlink ref="P443" r:id="rId713"/>
    <hyperlink ref="H450" display="https://jira.its-sib.ru/issues/?jql=issue%20in%20(SPAUTO-669,DOCCORP-22405)" r:id="rId714"/>
    <hyperlink ref="I450" display="https://jira.its-sib.ru/issues/?jql=issue%20in%20(SPAUTO-669,DOCCORP-22405)" r:id="rId715"/>
    <hyperlink ref="J450" r:id="rId716"/>
    <hyperlink ref="K450" r:id="rId717"/>
    <hyperlink ref="L450" display="https://jira.its-sib.ru/issues/?jql=issue%20in%20(SPAUTO-669,DOCCORP-22405)" r:id="rId718"/>
    <hyperlink ref="M450" display="https://jira.its-sib.ru/issues/?jql=issue%20in%20(SPAUTO-669,DOCCORP-22405)" r:id="rId719"/>
    <hyperlink ref="N450" display="https://jira.its-sib.ru/issues/?jql=issue%20in%20(SPAUTO-669,DOCCORP-22405)" r:id="rId720"/>
    <hyperlink ref="O450" display="https://jira.its-sib.ru/issues/?jql=issue%20in%20(SPAUTO-669,DOCCORP-22405)" r:id="rId721"/>
    <hyperlink ref="P450" display="https://jira.its-sib.ru/issues/?jql=issue%20in%20(SPAUTO-669,DOCCORP-22405)" r:id="rId722"/>
    <hyperlink ref="Q450" r:id="rId723"/>
    <hyperlink ref="R450" r:id="rId724"/>
    <hyperlink ref="S450" display="https://jira.its-sib.ru/issues/?jql=issue%20in%20(SPAUTO-669,DOCCORP-22405)" r:id="rId725"/>
    <hyperlink ref="T450" display="https://jira.its-sib.ru/issues/?jql=issue%20in%20(SPAUTO-669,DOCCORP-22405)" r:id="rId726"/>
    <hyperlink ref="U450" display="https://jira.its-sib.ru/issues/?jql=issue%20in%20(SPAUTO-669,DOCCORP-22405)" r:id="rId727"/>
    <hyperlink ref="V450" display="https://jira.its-sib.ru/issues/?jql=issue%20in%20(DOCCORP-22405)" r:id="rId728"/>
    <hyperlink ref="J451" display="https://jira.its-sib.ru/issues/?jql=issue%20in%20(DOCCORP-22472)" r:id="rId729"/>
    <hyperlink ref="K451" display="https://jira.its-sib.ru/issues/?jql=issue%20in%20(DOCCORP-22473)" r:id="rId730"/>
    <hyperlink ref="Q451" display="https://jira.its-sib.ru/issues/?jql=issue%20in%20(DOCCORP-22646)" r:id="rId731"/>
    <hyperlink ref="R451" display="https://jira.its-sib.ru/issues/?jql=issue%20in%20(DOCCORP-22605)" r:id="rId732"/>
    <hyperlink ref="Q452" display="https://jira.its-sib.ru/issues/?jql=issue%20in%20(DOCCORP-22646)" r:id="rId733"/>
    <hyperlink ref="R452" display="https://jira.its-sib.ru/issues/?jql=issue%20in%20(DOCCORP-22646,DOCCORP-22605)" r:id="rId734"/>
    <hyperlink ref="H457" display="https://jira.its-sib.ru/issues/?jql=issue%20in%20(SPAUTO-673)" r:id="rId735"/>
    <hyperlink ref="I457" r:id="rId736"/>
    <hyperlink ref="H460" display="https://jira.its-sib.ru/issues/?jql=issue%20in%20(DOCCORP-22411)" r:id="rId737"/>
    <hyperlink ref="I460" display="https://jira.its-sib.ru/issues/?jql=issue%20in%20(DOCCORP-22411)" r:id="rId738"/>
    <hyperlink ref="I463" display="https://jira.its-sib.ru/issues/?jql=issue%20in%20(TECHITS-1543)" r:id="rId739"/>
    <hyperlink ref="M463" display="https://jira.its-sib.ru/issues/?jql=issue%20in%20(TECHITS-1567)" r:id="rId740"/>
    <hyperlink ref="N463" display="https://jira.its-sib.ru/issues/?jql=issue%20in%20(TECHITS-1567)" r:id="rId741"/>
    <hyperlink ref="O463" display="https://jira.its-sib.ru/issues/?jql=issue%20in%20(TECHITS-1576)" r:id="rId742"/>
    <hyperlink ref="P463" display="https://jira.its-sib.ru/issues/?jql=issue%20in%20(TECHITS-1576)" r:id="rId743"/>
    <hyperlink ref="T463" display="https://jira.its-sib.ru/issues/?jql=issue%20in%20(TECHITS-1598,TECHITS-1593)" r:id="rId744"/>
    <hyperlink ref="U463" display="https://jira.its-sib.ru/issues/?jql=issue%20in%20(TECHITS-1603)" r:id="rId745"/>
    <hyperlink ref="V463" display="https://jira.its-sib.ru/issues/?jql=issue%20in%20(TECHITS-1614,TECHITS-1608)" r:id="rId746"/>
    <hyperlink ref="W463" display="https://jira.its-sib.ru/issues/?jql=issue%20in%20(TECHITS-1615,TECHITS-1623,TECHITS-1620)" r:id="rId747"/>
    <hyperlink ref="Z463" display="https://jira.its-sib.ru/issues/?jql=issue%20in%20(TECHITS-1625)" r:id="rId748"/>
    <hyperlink ref="AA463" display="https://jira.its-sib.ru/issues/?jql=issue%20in%20(TECHITS-1629)" r:id="rId749"/>
    <hyperlink ref="AB463" display="https://jira.its-sib.ru/issues/?jql=issue%20in%20(TECHITS-1631,TECHITS-1630)" r:id="rId750"/>
    <hyperlink ref="AH463" display="https://jira.its-sib.ru/issues/?jql=issue%20in%20(TECHITS-1643)" r:id="rId751"/>
    <hyperlink ref="AI463" display="https://jira.its-sib.ru/issues/?jql=issue%20in%20(TECHITS-1648)" r:id="rId752"/>
    <hyperlink ref="AJ463" display="https://jira.its-sib.ru/issues/?jql=issue%20in%20(TECHITS-1651,TECHITS-1649)" r:id="rId753"/>
    <hyperlink ref="O464" display="https://jira.its-sib.ru/issues/?jql=issue%20in%20(TECHWIM-3554)" r:id="rId754"/>
    <hyperlink ref="P464" display="https://jira.its-sib.ru/issues/?jql=issue%20in%20(TECHWIM-3554)" r:id="rId755"/>
    <hyperlink ref="S464" display="https://jira.its-sib.ru/issues/?jql=issue%20in%20(TECHWIM-3596,TECHWIM-3595,TECHWIM-3593,TECHWIM-3554)" r:id="rId756"/>
    <hyperlink ref="T464" display="https://jira.its-sib.ru/issues/?jql=issue%20in%20(TECHWIM-3609,TECHWIM-3554)" r:id="rId757"/>
    <hyperlink ref="U464" display="https://jira.its-sib.ru/issues/?jql=issue%20in%20(TECHWIM-3554)" r:id="rId758"/>
    <hyperlink ref="V464" display="https://jira.its-sib.ru/issues/?jql=issue%20in%20(TECHWIM-3554)" r:id="rId759"/>
    <hyperlink ref="W464" display="https://jira.its-sib.ru/issues/?jql=issue%20in%20(TECHWIM-3554)" r:id="rId760"/>
    <hyperlink ref="Z464" display="https://jira.its-sib.ru/issues/?jql=issue%20in%20(TECHWIM-3554)" r:id="rId761"/>
    <hyperlink ref="AA464" display="https://jira.its-sib.ru/issues/?jql=issue%20in%20(TECHWIM-3554)" r:id="rId762"/>
    <hyperlink ref="AB464" display="https://jira.its-sib.ru/issues/?jql=issue%20in%20(TECHWIM-3694,TECHWIM-3554)" r:id="rId763"/>
    <hyperlink ref="AC464" display="https://jira.its-sib.ru/issues/?jql=issue%20in%20(TECHWIM-3554)" r:id="rId764"/>
    <hyperlink ref="AG464" display="https://jira.its-sib.ru/issues/?jql=issue%20in%20(TECHWIM-3554)" r:id="rId765"/>
    <hyperlink ref="AH464" display="https://jira.its-sib.ru/issues/?jql=issue%20in%20(TECHWIM-3554)" r:id="rId766"/>
    <hyperlink ref="AI464" display="https://jira.its-sib.ru/issues/?jql=issue%20in%20(TECHWIM-3554)" r:id="rId767"/>
    <hyperlink ref="AJ464" display="https://jira.its-sib.ru/issues/?jql=issue%20in%20(TECHWIM-3749,TECHWIM-3554)" r:id="rId768"/>
    <hyperlink ref="S465" display="https://jira.its-sib.ru/issues/?jql=issue%20in%20(TECHWIM-3582)" r:id="rId769"/>
    <hyperlink ref="W466" display="https://jira.its-sib.ru/issues/?jql=issue%20in%20(TECHITS-1624,TECHITS-1619)" r:id="rId770"/>
    <hyperlink ref="AH466" display="https://jira.its-sib.ru/issues/?jql=issue%20in%20(TECHITS-1646,TECHITS-1645,TECHITS-1644)" r:id="rId771"/>
    <hyperlink ref="AI466" display="https://jira.its-sib.ru/issues/?jql=issue%20in%20(TECHITS-1647)" r:id="rId772"/>
    <hyperlink ref="AJ466" display="https://jira.its-sib.ru/issues/?jql=issue%20in%20(TECHITS-1650)" r:id="rId773"/>
    <hyperlink ref="H482" display="https://jira.its-sib.ru/issues/?jql=issue%20in%20(DOCCORP-22363)" r:id="rId774"/>
    <hyperlink ref="I482" display="https://jira.its-sib.ru/issues/?jql=issue%20in%20(DOCCORP-22363)" r:id="rId775"/>
    <hyperlink ref="L483" display="https://jira.its-sib.ru/issues/?jql=issue%20in%20(DOCCORP-22486)" r:id="rId776"/>
    <hyperlink ref="L484" display="https://jira.its-sib.ru/issues/?jql=issue%20in%20(DOCCORP-22486)" r:id="rId777"/>
    <hyperlink ref="M484" display="https://jira.its-sib.ru/issues/?jql=issue%20in%20(DOCCORP-22486)" r:id="rId778"/>
    <hyperlink ref="L485" display="https://jira.its-sib.ru/issues/?jql=issue%20in%20(DOCCORP-22428)" r:id="rId779"/>
    <hyperlink ref="M485" display="https://jira.its-sib.ru/issues/?jql=issue%20in%20(DOCCORP-22428)" r:id="rId780"/>
    <hyperlink ref="N485" display="https://jira.its-sib.ru/issues/?jql=issue%20in%20(DOCCORP-22428)" r:id="rId781"/>
    <hyperlink ref="O485" display="https://jira.its-sib.ru/issues/?jql=issue%20in%20(DOCCORP-22428)" r:id="rId782"/>
    <hyperlink ref="P485" display="https://jira.its-sib.ru/issues/?jql=issue%20in%20(DOCCORP-22428)" r:id="rId783"/>
    <hyperlink ref="Q485" r:id="rId784"/>
    <hyperlink ref="R485" r:id="rId785"/>
    <hyperlink ref="S485" display="https://jira.its-sib.ru/issues/?jql=issue%20in%20(DOCCORP-22428)" r:id="rId786"/>
    <hyperlink ref="T485" display="https://jira.its-sib.ru/issues/?jql=issue%20in%20(DOCCORP-22428)" r:id="rId787"/>
    <hyperlink ref="U485" display="https://jira.its-sib.ru/issues/?jql=issue%20in%20(DOCCORP-22428)" r:id="rId788"/>
    <hyperlink ref="V485" display="https://jira.its-sib.ru/issues/?jql=issue%20in%20(DOCCORP-22428)" r:id="rId789"/>
    <hyperlink ref="W485" display="https://jira.its-sib.ru/issues/?jql=issue%20in%20(DOCCORP-22428)" r:id="rId790"/>
    <hyperlink ref="X485" r:id="rId791"/>
    <hyperlink ref="Y485" r:id="rId792"/>
    <hyperlink ref="Z485" display="https://jira.its-sib.ru/issues/?jql=issue%20in%20(DOCCORP-22428)" r:id="rId793"/>
    <hyperlink ref="AA485" display="https://jira.its-sib.ru/issues/?jql=issue%20in%20(DOCCORP-22428)" r:id="rId794"/>
    <hyperlink ref="AB485" display="https://jira.its-sib.ru/issues/?jql=issue%20in%20(DOCCORP-22428)" r:id="rId795"/>
    <hyperlink ref="AC485" display="https://jira.its-sib.ru/issues/?jql=issue%20in%20(DOCCORP-22428)" r:id="rId796"/>
    <hyperlink ref="AD485" r:id="rId797"/>
    <hyperlink ref="AE485" r:id="rId798"/>
    <hyperlink ref="AF485" r:id="rId799"/>
    <hyperlink ref="AG485" display="https://jira.its-sib.ru/issues/?jql=issue%20in%20(DOCCORP-22706)" r:id="rId800"/>
    <hyperlink ref="AH485" display="https://jira.its-sib.ru/issues/?jql=issue%20in%20(DOCCORP-22727)" r:id="rId801"/>
    <hyperlink ref="AI485" display="https://jira.its-sib.ru/issues/?jql=issue%20in%20(DOCCORP-22727)" r:id="rId802"/>
    <hyperlink ref="AJ485" display="https://jira.its-sib.ru/issues/?jql=issue%20in%20(DOCCORP-22727)" r:id="rId803"/>
    <hyperlink ref="M487" r:id="rId804"/>
    <hyperlink ref="N487" r:id="rId805"/>
    <hyperlink ref="O487" r:id="rId806"/>
    <hyperlink ref="P487" r:id="rId807"/>
    <hyperlink ref="AG489" display="https://jira.its-sib.ru/issues/?jql=issue%20in%20(TECHWIM-3715,TECHWIM-3705)" r:id="rId808"/>
    <hyperlink ref="AH489" display="https://jira.its-sib.ru/issues/?jql=issue%20in%20(TECHWIM-3715)" r:id="rId809"/>
    <hyperlink ref="AI489" display="https://jira.its-sib.ru/issues/?jql=issue%20in%20(TECHWIM-3735,TECHWIM-3731)" r:id="rId810"/>
    <hyperlink ref="U493" display="https://jira.its-sib.ru/issues/?jql=issue%20in%20(TECHWIM-3610)" r:id="rId811"/>
    <hyperlink ref="J501" display="https://jira.its-sib.ru/issues/?jql=issue%20in%20(DOCCORP-22463)" r:id="rId812"/>
    <hyperlink ref="K501" display="https://jira.its-sib.ru/issues/?jql=issue%20in%20(DOCCORP-22454)" r:id="rId813"/>
    <hyperlink ref="J502" display="https://jira.its-sib.ru/issues/?jql=issue%20in%20(DOCCORP-22463)" r:id="rId814"/>
    <hyperlink ref="K502" display="https://jira.its-sib.ru/issues/?jql=issue%20in%20(DOCCORP-22454)" r:id="rId815"/>
    <hyperlink ref="H503" display="https://jira.its-sib.ru/issues/?jql=issue%20in%20(DOCCORP-22321)" r:id="rId816"/>
    <hyperlink ref="I503" display="https://jira.its-sib.ru/issues/?jql=issue%20in%20(DOCCORP-22321)" r:id="rId817"/>
    <hyperlink ref="J503" r:id="rId818"/>
    <hyperlink ref="K503" r:id="rId819"/>
    <hyperlink ref="N507" display="https://jira.its-sib.ru/issues/?jql=issue%20in%20(TECHWIM-3429)" r:id="rId820"/>
    <hyperlink ref="AG507" display="https://jira.its-sib.ru/issues/?jql=issue%20in%20(TECHWIM-3715,TECHWIM-3705)" r:id="rId821"/>
    <hyperlink ref="AH507" display="https://jira.its-sib.ru/issues/?jql=issue%20in%20(TECHWIM-3715)" r:id="rId822"/>
    <hyperlink ref="AI507" display="https://jira.its-sib.ru/issues/?jql=issue%20in%20(TECHWIM-3735,TECHWIM-3731)" r:id="rId823"/>
    <hyperlink ref="T509" display="https://jira.its-sib.ru/issues/?jql=issue%20in%20(TECHITS-1570)" r:id="rId824"/>
    <hyperlink ref="U509" display="https://jira.its-sib.ru/issues/?jql=issue%20in%20(TECHITS-1602)" r:id="rId825"/>
    <hyperlink ref="N514" display="https://jira.its-sib.ru/issues/?jql=issue%20in%20(TECHITS-1573,TECHITS-1572,TECHITS-1571)" r:id="rId826"/>
    <hyperlink ref="J519" display="https://jira.its-sib.ru/issues/?jql=issue%20in%20(DOCCORP-22460)" r:id="rId827"/>
    <hyperlink ref="K519" display="https://jira.its-sib.ru/issues/?jql=issue%20in%20(DOCCORP-22455)" r:id="rId828"/>
    <hyperlink ref="J520" display="https://jira.its-sib.ru/issues/?jql=issue%20in%20(DOCCORP-22460)" r:id="rId829"/>
    <hyperlink ref="K520" display="https://jira.its-sib.ru/issues/?jql=issue%20in%20(DOCCORP-22455)" r:id="rId830"/>
    <hyperlink ref="H521" display="https://jira.its-sib.ru/issues/?jql=issue%20in%20(DOCCORP-22322)" r:id="rId831"/>
    <hyperlink ref="I521" display="https://jira.its-sib.ru/issues/?jql=issue%20in%20(DOCCORP-22322)" r:id="rId832"/>
    <hyperlink ref="J521" r:id="rId833"/>
    <hyperlink ref="K521" r:id="rId834"/>
    <hyperlink ref="V525" display="https://jira.its-sib.ru/issues/?jql=issue%20in%20(TECHWIM-3621)" r:id="rId835"/>
    <hyperlink ref="T527" display="https://jira.its-sib.ru/issues/?jql=issue%20in%20(TECHITS-1595,TECHITS-1594)" r:id="rId836"/>
    <hyperlink ref="U527" display="https://jira.its-sib.ru/issues/?jql=issue%20in%20(TECHITS-1595,TECHITS-1594)" r:id="rId837"/>
    <hyperlink ref="H536" display="https://jira.its-sib.ru/issues/?jql=issue%20in%20(DOCCORP-22364)" r:id="rId838"/>
    <hyperlink ref="I536" display="https://jira.its-sib.ru/issues/?jql=issue%20in%20(DOCCORP-22364)" r:id="rId839"/>
    <hyperlink ref="S541" display="https://jira.its-sib.ru/issues/?jql=issue%20in%20(TECHWIM-3579)" r:id="rId840"/>
    <hyperlink ref="V541" display="https://jira.its-sib.ru/issues/?jql=issue%20in%20(TECHWIM-3635)" r:id="rId841"/>
    <hyperlink ref="Z541" display="https://jira.its-sib.ru/issues/?jql=issue%20in%20(TECHWIM-3653)" r:id="rId842"/>
    <hyperlink ref="AB541" display="https://jira.its-sib.ru/issues/?jql=issue%20in%20(TECHWIM-3690)" r:id="rId843"/>
    <hyperlink ref="AG541" display="https://jira.its-sib.ru/issues/?jql=issue%20in%20(TECHWIM-3715,TECHWIM-3705)" r:id="rId844"/>
    <hyperlink ref="I542" display="https://jira.its-sib.ru/issues/?jql=issue%20in%20(TECHITS-1543)" r:id="rId845"/>
    <hyperlink ref="M542" display="https://jira.its-sib.ru/issues/?jql=issue%20in%20(TECHITS-1566)" r:id="rId846"/>
    <hyperlink ref="N542" display="https://jira.its-sib.ru/issues/?jql=issue%20in%20(TECHITS-1567,TECHITS-1566)" r:id="rId847"/>
    <hyperlink ref="O542" display="https://jira.its-sib.ru/issues/?jql=issue%20in%20(TECHITS-1575)" r:id="rId848"/>
    <hyperlink ref="P542" display="https://jira.its-sib.ru/issues/?jql=issue%20in%20(TECHITS-1575)" r:id="rId849"/>
    <hyperlink ref="V542" display="https://jira.its-sib.ru/issues/?jql=issue%20in%20(TECHITS-1607)" r:id="rId850"/>
    <hyperlink ref="Z542" display="https://jira.its-sib.ru/issues/?jql=issue%20in%20(TECHITS-1625)" r:id="rId851"/>
    <hyperlink ref="AA542" display="https://jira.its-sib.ru/issues/?jql=issue%20in%20(TECHITS-1625)" r:id="rId852"/>
    <hyperlink ref="L543" display="https://jira.its-sib.ru/issues/?jql=issue%20in%20(TECHITS-1552)" r:id="rId853"/>
    <hyperlink ref="M543" display="https://jira.its-sib.ru/issues/?jql=issue%20in%20(TECHITS-1552)" r:id="rId854"/>
    <hyperlink ref="N543" display="https://jira.its-sib.ru/issues/?jql=issue%20in%20(TECHITS-1570,TECHITS-1552)" r:id="rId855"/>
    <hyperlink ref="P543" display="https://jira.its-sib.ru/issues/?jql=issue%20in%20(TECHITS-1582,TECHITS-1582,TECHITS-1581,TECHITS-1581,TECHITS-1578,TECHITS-1578)" r:id="rId856"/>
    <hyperlink ref="S543" display="https://jira.its-sib.ru/issues/?jql=issue%20in%20(TECHITS-1587,TECHITS-1586)" r:id="rId857"/>
    <hyperlink ref="T543" display="https://jira.its-sib.ru/issues/?jql=issue%20in%20(TECHITS-1597,TECHITS-1596)" r:id="rId858"/>
    <hyperlink ref="U543" display="https://jira.its-sib.ru/issues/?jql=issue%20in%20(TECHITS-1602)" r:id="rId859"/>
    <hyperlink ref="V543" display="https://jira.its-sib.ru/issues/?jql=issue%20in%20(TECHITS-1613,TECHITS-1612,TECHITS-1611,TECHITS-1609,TECHITS-1606)" r:id="rId860"/>
    <hyperlink ref="W543" display="https://jira.its-sib.ru/issues/?jql=issue%20in%20(TECHITS-1613,TECHITS-1612,TECHITS-1611,TECHITS-1609,TECHITS-1606)" r:id="rId861"/>
    <hyperlink ref="Z543" display="https://jira.its-sib.ru/issues/?jql=issue%20in%20(TECHITS-1624)" r:id="rId862"/>
    <hyperlink ref="AB543" display="https://jira.its-sib.ru/issues/?jql=issue%20in%20(TECHITS-1633)" r:id="rId863"/>
    <hyperlink ref="O551" display="https://jira.its-sib.ru/issues/?jql=issue%20in%20(TECHITS-1574)" r:id="rId864"/>
    <hyperlink ref="P551" display="https://jira.its-sib.ru/issues/?jql=issue%20in%20(TECHITS-1574)" r:id="rId865"/>
    <hyperlink ref="H552" display="https://jira.its-sib.ru/issues/?jql=issue%20in%20(DOCCORP-22398)" r:id="rId866"/>
    <hyperlink ref="S587" display="https://jira.its-sib.ru/issues/?jql=issue%20in%20(TECHWIM-3569,TECHWIM-3568)" r:id="rId867"/>
    <hyperlink ref="T587" display="https://jira.its-sib.ru/issues/?jql=issue%20in%20(TECHWIM-3569,TECHWIM-3568)" r:id="rId868"/>
    <hyperlink ref="U587" display="https://jira.its-sib.ru/issues/?jql=issue%20in%20(TECHWIM-3569,TECHWIM-3568)" r:id="rId869"/>
    <hyperlink ref="Z587" display="https://jira.its-sib.ru/issues/?jql=issue%20in%20(TECHWIM-3608)" r:id="rId870"/>
    <hyperlink ref="AA587" display="https://jira.its-sib.ru/issues/?jql=issue%20in%20(TECHWIM-3608)" r:id="rId871"/>
    <hyperlink ref="AB587" display="https://jira.its-sib.ru/issues/?jql=issue%20in%20(TECHWIM-3691,TECHWIM-3608,TECHWIM-3597,TECHWIM-2653)" r:id="rId872"/>
    <hyperlink ref="AC587" display="https://jira.its-sib.ru/issues/?jql=issue%20in%20(TECHWIM-3691,TECHWIM-3597,TECHWIM-2653)" r:id="rId873"/>
    <hyperlink ref="AG587" display="https://jira.its-sib.ru/issues/?jql=issue%20in%20(TECHWIM-3691,TECHWIM-3597,TECHWIM-2653,TECHWIM-2653)" r:id="rId874"/>
    <hyperlink ref="AH587" display="https://jira.its-sib.ru/issues/?jql=issue%20in%20(TECHWIM-3691,TECHWIM-3597,TECHWIM-2653)" r:id="rId875"/>
    <hyperlink ref="AI587" display="https://jira.its-sib.ru/issues/?jql=issue%20in%20(TECHWIM-3691,TECHWIM-2653)" r:id="rId876"/>
    <hyperlink ref="AJ587" display="https://jira.its-sib.ru/issues/?jql=issue%20in%20(TECHWIM-3691,TECHWIM-2653)" r:id="rId877"/>
    <hyperlink ref="S591" display="https://jira.its-sib.ru/issues/?jql=issue%20in%20(TECHWIM-2657)" r:id="rId878"/>
    <hyperlink ref="T591" display="https://jira.its-sib.ru/issues/?jql=issue%20in%20(TECHWIM-2657)" r:id="rId879"/>
    <hyperlink ref="U591" display="https://jira.its-sib.ru/issues/?jql=issue%20in%20(TECHWIM-2657)" r:id="rId880"/>
    <hyperlink ref="Z591" display="https://jira.its-sib.ru/issues/?jql=issue%20in%20(TECHWIM-3622,TECHWIM-3608)" r:id="rId881"/>
    <hyperlink ref="AA591" display="https://jira.its-sib.ru/issues/?jql=issue%20in%20(TECHWIM-3608,TECHWIM-3691,TECHWIM-3691,DOCCORP-22726,TECHWIM-2653,DOCCORP-22726,TECHWIM-2653,TECHWIM-3691,DOCCORP-22726,TECHWIM-2653,DOCCORP-22726)" r:id="rId882"/>
    <hyperlink ref="AB591" display="https://jira.its-sib.ru/issues/?jql=issue%20in%20(TECHWIM-3691,TECHWIM-3608,TECHWIM-3597,TECHWIM-2653)" r:id="rId883"/>
    <hyperlink ref="AC591" display="https://jira.its-sib.ru/issues/?jql=issue%20in%20(TECHWIM-3691,TECHWIM-3597,TECHWIM-2653)" r:id="rId884"/>
    <hyperlink ref="AG591" display="https://jira.its-sib.ru/issues/?jql=issue%20in%20(TECHWIM-3691,TECHWIM-3597,TECHWIM-2653,TECHWIM-2653)" r:id="rId885"/>
    <hyperlink ref="AH591" display="https://jira.its-sib.ru/issues/?jql=issue%20in%20(TECHWIM-3691,TECHWIM-3597,TECHWIM-2653)" r:id="rId886"/>
    <hyperlink ref="AI591" display="https://jira.its-sib.ru/issues/?jql=issue%20in%20(TECHWIM-3691,TECHWIM-2653)" r:id="rId887"/>
    <hyperlink ref="AJ591" display="https://jira.its-sib.ru/issues/?jql=issue%20in%20(TECHWIM-3691,TECHWIM-2653)" r:id="rId888"/>
    <hyperlink ref="AA592" display="https://jira.its-sib.ru/issues/?jql=issue%20in%20(TECHWIM-3691,TECHWIM-3691,DOCCORP-22726,TECHWIM-2653,DOCCORP-22726,TECHWIM-2653,TECHWIM-3691,DOCCORP-22726,TECHWIM-2653,DOCCORP-22726)" r:id="rId889"/>
    <hyperlink ref="V598" display="https://jira.its-sib.ru/issues/?jql=issue%20in%20(TECHWIM-3635)" r:id="rId890"/>
    <hyperlink ref="Z598" display="https://jira.its-sib.ru/issues/?jql=issue%20in%20(TECHWIM-3661)" r:id="rId891"/>
    <hyperlink ref="AB598" display="https://jira.its-sib.ru/issues/?jql=issue%20in%20(TECHWIM-3690)" r:id="rId892"/>
    <hyperlink ref="V599" display="https://jira.its-sib.ru/issues/?jql=issue%20in%20(TECHITS-1607)" r:id="rId893"/>
    <hyperlink ref="P600" display="https://jira.its-sib.ru/issues/?jql=issue%20in%20(TECHITS-1584,TECHITS-1583)" r:id="rId894"/>
    <hyperlink ref="S600" display="https://jira.its-sib.ru/issues/?jql=issue%20in%20(TECHITS-1580,TECHITS-1579)" r:id="rId895"/>
    <hyperlink ref="T600" display="https://jira.its-sib.ru/issues/?jql=issue%20in%20(TECHITS-1595,TECHITS-1594)" r:id="rId896"/>
    <hyperlink ref="U600" display="https://jira.its-sib.ru/issues/?jql=issue%20in%20(TECHITS-1595,TECHITS-1594)" r:id="rId897"/>
    <hyperlink ref="V600" display="https://jira.its-sib.ru/issues/?jql=issue%20in%20(TECHITS-1613,TECHITS-1612,TECHITS-1611,TECHITS-1609,TECHITS-1606)" r:id="rId898"/>
    <hyperlink ref="W600" display="https://jira.its-sib.ru/issues/?jql=issue%20in%20(TECHITS-1613,TECHITS-1612,TECHITS-1611,TECHITS-1609,TECHITS-1606)" r:id="rId899"/>
    <hyperlink ref="AB600" display="https://jira.its-sib.ru/issues/?jql=issue%20in%20(TECHITS-1633)" r:id="rId900"/>
    <hyperlink ref="S609" display="https://jira.its-sib.ru/issues/?jql=issue%20in%20(TECHWIM-3578)" r:id="rId901"/>
    <hyperlink ref="AF610" display="https://jira.its-sib.ru/issues/?jql=issue%20in%20(DOCCORP-22734)" r:id="rId902"/>
    <hyperlink ref="AF611" display="https://jira.its-sib.ru/issues/?jql=issue%20in%20(DOCCORP-22734)" r:id="rId903"/>
    <hyperlink ref="AF612" r:id="rId904"/>
    <hyperlink ref="AG612" display="https://jira.its-sib.ru/issues/?jql=issue%20in%20(DOCCORP-22709)" r:id="rId905"/>
    <hyperlink ref="AH612" display="https://jira.its-sib.ru/issues/?jql=issue%20in%20(DOCCORP-22709)" r:id="rId906"/>
    <hyperlink ref="AI612" display="https://jira.its-sib.ru/issues/?jql=issue%20in%20(DOCCORP-22709)" r:id="rId907"/>
    <hyperlink ref="AJ612" display="https://jira.its-sib.ru/issues/?jql=issue%20in%20(DOCCORP-22709)" r:id="rId908"/>
    <hyperlink ref="R614" display="https://jira.its-sib.ru/issues/?jql=issue%20in%20(DOCCORP-22602)" r:id="rId909"/>
    <hyperlink ref="AG616" display="https://jira.its-sib.ru/issues/?jql=issue%20in%20(DOCCORP-22736)" r:id="rId910"/>
    <hyperlink ref="AH616" display="https://jira.its-sib.ru/issues/?jql=issue%20in%20(DOCCORP-22736)" r:id="rId911"/>
    <hyperlink ref="AI616" display="https://jira.its-sib.ru/issues/?jql=issue%20in%20(DOCCORP-22736)" r:id="rId912"/>
    <hyperlink ref="AJ616" display="https://jira.its-sib.ru/issues/?jql=issue%20in%20(DOCCORP-22736)" r:id="rId913"/>
    <hyperlink ref="AG619" display="https://jira.its-sib.ru/issues/?jql=issue%20in%20(TECHWIM-3536,TECHWIM-3535)" r:id="rId914"/>
    <hyperlink ref="AH619" display="https://jira.its-sib.ru/issues/?jql=issue%20in%20(TECHWIM-3536,TECHWIM-3535)" r:id="rId915"/>
    <hyperlink ref="AI619" display="https://jira.its-sib.ru/issues/?jql=issue%20in%20(TECHWIM-3536,TECHWIM-3535)" r:id="rId916"/>
    <hyperlink ref="AJ619" display="https://jira.its-sib.ru/issues/?jql=issue%20in%20(TECHWIM-3536,TECHWIM-3535)" r:id="rId917"/>
    <hyperlink ref="AG620" display="https://jira.its-sib.ru/issues/?jql=issue%20in%20(TECHWIM-2056)" r:id="rId918"/>
    <hyperlink ref="AH620" display="https://jira.its-sib.ru/issues/?jql=issue%20in%20(TECHWIM-2056)" r:id="rId919"/>
    <hyperlink ref="AI620" display="https://jira.its-sib.ru/issues/?jql=issue%20in%20(TECHWIM-2056)" r:id="rId920"/>
    <hyperlink ref="AJ620" display="https://jira.its-sib.ru/issues/?jql=issue%20in%20(TECHWIM-3755,TECHWIM-2056)" r:id="rId921"/>
    <hyperlink ref="AJ621" display="https://jira.its-sib.ru/issues/?jql=issue%20in%20(TECHWIM-3751)" r:id="rId922"/>
    <hyperlink ref="AJ622" display="https://jira.its-sib.ru/issues/?jql=issue%20in%20(TECHWIM-3741)" r:id="rId923"/>
  </hyperlinks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W717"/>
  <sheetViews>
    <sheetView tabSelected="1" workbookViewId="0">
      <pane ySplit="6" topLeftCell="A140" activePane="bottomLeft" state="frozen"/>
      <selection pane="bottomLeft" activeCell="P71" sqref="P71"/>
    </sheetView>
  </sheetViews>
  <sheetFormatPr baseColWidth="8" defaultRowHeight="14.5"/>
  <cols>
    <col width="4.54296875" customWidth="1" style="1" min="1" max="1"/>
    <col width="32.54296875" customWidth="1" style="1" min="2" max="3"/>
    <col width="22.08984375" customWidth="1" style="1" min="4" max="5"/>
    <col width="5" customWidth="1" style="1" min="6" max="7"/>
    <col width="3.7265625" customWidth="1" style="1" min="8" max="38"/>
    <col width="5" customWidth="1" style="1" min="39" max="48"/>
  </cols>
  <sheetData>
    <row r="1" ht="20" customHeight="1" s="1">
      <c r="H1" s="2" t="inlineStr">
        <is>
          <t>О</t>
        </is>
      </c>
      <c r="I1" t="inlineStr">
        <is>
          <t>Отпуск (заполняется только в белой строке)</t>
        </is>
      </c>
      <c r="AG1" s="12" t="inlineStr">
        <is>
          <t>"Морковным" цветом выделены дни, в которых была корректирока рабочего времени</t>
        </is>
      </c>
    </row>
    <row r="2" ht="20" customHeight="1" s="1">
      <c r="H2" s="2" t="inlineStr">
        <is>
          <t>Б</t>
        </is>
      </c>
      <c r="I2" t="inlineStr">
        <is>
          <t>Больничный (заполняется только в белой строке)</t>
        </is>
      </c>
    </row>
    <row r="3" ht="23" customHeight="1" s="1">
      <c r="B3" s="3" t="inlineStr">
        <is>
          <t>ТАБЕЛЬ учета использования рабочего времени</t>
        </is>
      </c>
      <c r="D3" s="4" t="inlineStr">
        <is>
          <t>Март 2024</t>
        </is>
      </c>
      <c r="H3" s="2" t="inlineStr">
        <is>
          <t>В</t>
        </is>
      </c>
      <c r="I3" t="inlineStr">
        <is>
          <t>Выходной (заполняется только в белой строке)</t>
        </is>
      </c>
    </row>
    <row r="4" ht="20" customHeight="1" s="1">
      <c r="H4" s="2" t="inlineStr">
        <is>
          <t>Н</t>
        </is>
      </c>
      <c r="I4" t="inlineStr">
        <is>
          <t>Неявка по невыясненным причинам  (заполняется только в белой строке)</t>
        </is>
      </c>
    </row>
    <row r="6" ht="233.5" customHeight="1" s="1">
      <c r="A6" s="5" t="inlineStr">
        <is>
          <t>№</t>
        </is>
      </c>
      <c r="B6" s="5" t="inlineStr">
        <is>
          <t>Ф.И.О</t>
        </is>
      </c>
      <c r="C6" s="5" t="inlineStr">
        <is>
          <t>Подразделение</t>
        </is>
      </c>
      <c r="D6" s="5" t="inlineStr">
        <is>
          <t>специальность, профессия</t>
        </is>
      </c>
      <c r="E6" s="5" t="inlineStr">
        <is>
          <t>Контракт</t>
        </is>
      </c>
      <c r="F6" s="6" t="inlineStr">
        <is>
          <t>Н/Д</t>
        </is>
      </c>
      <c r="G6" s="6" t="inlineStr">
        <is>
          <t>Командировка</t>
        </is>
      </c>
      <c r="H6" s="7" t="n">
        <v>1</v>
      </c>
      <c r="I6" s="7" t="n">
        <v>2</v>
      </c>
      <c r="J6" s="7" t="n">
        <v>3</v>
      </c>
      <c r="K6" s="7" t="n">
        <v>4</v>
      </c>
      <c r="L6" s="7" t="n">
        <v>5</v>
      </c>
      <c r="M6" s="7" t="n">
        <v>6</v>
      </c>
      <c r="N6" s="7" t="n">
        <v>7</v>
      </c>
      <c r="O6" s="7" t="n">
        <v>8</v>
      </c>
      <c r="P6" s="7" t="n">
        <v>9</v>
      </c>
      <c r="Q6" s="7" t="n">
        <v>10</v>
      </c>
      <c r="R6" s="7" t="n">
        <v>11</v>
      </c>
      <c r="S6" s="7" t="n">
        <v>12</v>
      </c>
      <c r="T6" s="7" t="n">
        <v>13</v>
      </c>
      <c r="U6" s="7" t="n">
        <v>14</v>
      </c>
      <c r="V6" s="7" t="n">
        <v>15</v>
      </c>
      <c r="W6" s="7" t="n">
        <v>16</v>
      </c>
      <c r="X6" s="7" t="n">
        <v>17</v>
      </c>
      <c r="Y6" s="7" t="n">
        <v>18</v>
      </c>
      <c r="Z6" s="7" t="n">
        <v>19</v>
      </c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 t="n"/>
      <c r="AL6" s="7" t="n"/>
      <c r="AM6" s="8" t="inlineStr">
        <is>
          <t>Отработано смен (день)</t>
        </is>
      </c>
      <c r="AN6" s="8" t="inlineStr">
        <is>
          <t>Отработано смен (ночь)</t>
        </is>
      </c>
      <c r="AO6" s="8" t="inlineStr">
        <is>
          <t>Отпуск</t>
        </is>
      </c>
      <c r="AP6" s="8" t="inlineStr">
        <is>
          <t>Отгул</t>
        </is>
      </c>
      <c r="AQ6" s="8" t="inlineStr">
        <is>
          <t>Больничный</t>
        </is>
      </c>
      <c r="AR6" s="8" t="inlineStr">
        <is>
          <t>Неявка</t>
        </is>
      </c>
      <c r="AS6" s="8" t="inlineStr">
        <is>
          <t>Командировка</t>
        </is>
      </c>
      <c r="AT6" s="8" t="inlineStr">
        <is>
          <t>Отработано часы (день)</t>
        </is>
      </c>
      <c r="AU6" s="8" t="inlineStr">
        <is>
          <t>Отработано часы (ночь)</t>
        </is>
      </c>
      <c r="AV6" s="8" t="inlineStr">
        <is>
          <t>Отработано в выходные часы (день)</t>
        </is>
      </c>
      <c r="AW6" s="8" t="inlineStr">
        <is>
          <t>Отработано в выходные часы (ночь)</t>
        </is>
      </c>
    </row>
    <row r="7">
      <c r="A7" t="n">
        <v>1</v>
      </c>
      <c r="B7" t="inlineStr">
        <is>
          <t>Вастистова Юлия Хайрулловна</t>
        </is>
      </c>
      <c r="C7" t="inlineStr">
        <is>
          <t>Бухгалтерия</t>
        </is>
      </c>
      <c r="D7" t="inlineStr">
        <is>
          <t>Бухгалтер</t>
        </is>
      </c>
      <c r="E7" t="inlineStr">
        <is>
          <t>Офис</t>
        </is>
      </c>
      <c r="F7" t="inlineStr">
        <is>
          <t>День</t>
        </is>
      </c>
      <c r="H7" t="n">
        <v>8</v>
      </c>
      <c r="I7" t="inlineStr">
        <is>
          <t>В</t>
        </is>
      </c>
      <c r="J7" t="inlineStr">
        <is>
          <t>В</t>
        </is>
      </c>
      <c r="K7" t="n">
        <v>8</v>
      </c>
      <c r="L7" t="n">
        <v>8</v>
      </c>
      <c r="M7" t="n">
        <v>8</v>
      </c>
      <c r="N7" t="n">
        <v>7</v>
      </c>
      <c r="O7" t="inlineStr">
        <is>
          <t>В</t>
        </is>
      </c>
      <c r="P7" t="inlineStr">
        <is>
          <t>В</t>
        </is>
      </c>
      <c r="Q7" t="inlineStr">
        <is>
          <t>В</t>
        </is>
      </c>
      <c r="R7" t="n">
        <v>8</v>
      </c>
      <c r="S7" t="n">
        <v>8</v>
      </c>
      <c r="T7" t="n">
        <v>8</v>
      </c>
      <c r="U7" t="n">
        <v>8</v>
      </c>
      <c r="V7" t="n">
        <v>8</v>
      </c>
      <c r="W7" t="inlineStr">
        <is>
          <t>В</t>
        </is>
      </c>
      <c r="X7" t="inlineStr">
        <is>
          <t>В</t>
        </is>
      </c>
      <c r="Y7" t="n">
        <v>8</v>
      </c>
      <c r="Z7" t="n">
        <v>8</v>
      </c>
      <c r="AM7" s="9">
        <f>COUNT(H7:AL7)</f>
        <v/>
      </c>
      <c r="AO7" s="9">
        <f>COUNTIF(H7:AL7,"О")</f>
        <v/>
      </c>
      <c r="AP7" s="9">
        <f>COUNTIF(H7:AL7,"От")</f>
        <v/>
      </c>
      <c r="AQ7" s="9">
        <f>COUNTIF(H7:AL7,"Б")</f>
        <v/>
      </c>
      <c r="AR7" s="9">
        <f>COUNTIF(H7:AL7,"Н")</f>
        <v/>
      </c>
      <c r="AT7" s="9">
        <f>SUM(H7:AL7)</f>
        <v/>
      </c>
      <c r="AV7" s="9">
        <f>SUM(I7,J7,O7,P7,Q7,W7,X7)</f>
        <v/>
      </c>
    </row>
    <row r="8">
      <c r="A8" s="9" t="n">
        <v>2</v>
      </c>
      <c r="B8" s="9" t="inlineStr">
        <is>
          <t>Вастистова Юлия Хайрулловна</t>
        </is>
      </c>
      <c r="C8" s="9" t="inlineStr">
        <is>
          <t>Бухгалтерия</t>
        </is>
      </c>
      <c r="D8" s="9" t="inlineStr">
        <is>
          <t>Бухгалтер</t>
        </is>
      </c>
      <c r="E8" s="9" t="inlineStr">
        <is>
          <t>ИТОГО:</t>
        </is>
      </c>
      <c r="F8" s="9" t="n"/>
      <c r="G8" s="9" t="n"/>
      <c r="H8" s="9" t="n">
        <v>8</v>
      </c>
      <c r="I8" s="9" t="n">
        <v>0</v>
      </c>
      <c r="J8" s="9" t="n">
        <v>0</v>
      </c>
      <c r="K8" s="9" t="n">
        <v>8</v>
      </c>
      <c r="L8" s="9" t="n">
        <v>8</v>
      </c>
      <c r="M8" s="9" t="n">
        <v>8</v>
      </c>
      <c r="N8" s="9" t="n">
        <v>7</v>
      </c>
      <c r="O8" s="9" t="n">
        <v>0</v>
      </c>
      <c r="P8" s="9" t="n">
        <v>0</v>
      </c>
      <c r="Q8" s="9" t="n">
        <v>0</v>
      </c>
      <c r="R8" s="9" t="n">
        <v>8</v>
      </c>
      <c r="S8" s="9" t="n">
        <v>8</v>
      </c>
      <c r="T8" s="9" t="n">
        <v>8</v>
      </c>
      <c r="U8" s="9" t="n">
        <v>8</v>
      </c>
      <c r="V8" s="9" t="n">
        <v>8</v>
      </c>
      <c r="W8" s="9" t="n">
        <v>0</v>
      </c>
      <c r="X8" s="9" t="n">
        <v>0</v>
      </c>
      <c r="Y8" s="9" t="n">
        <v>8</v>
      </c>
      <c r="Z8" s="9" t="n">
        <v>8</v>
      </c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>
        <f>COUNT(IF(SUM(H7)&gt;0,1,"FALSE"),IF(SUM(I7)&gt;0,1,"FALSE"),IF(SUM(J7)&gt;0,1,"FALSE"),IF(SUM(K7)&gt;0,1,"FALSE"),IF(SUM(L7)&gt;0,1,"FALSE"),IF(SUM(M7)&gt;0,1,"FALSE"),IF(SUM(N7)&gt;0,1,"FALSE"),IF(SUM(O7)&gt;0,1,"FALSE"),IF(SUM(P7)&gt;0,1,"FALSE"),IF(SUM(Q7)&gt;0,1,"FALSE"),IF(SUM(R7)&gt;0,1,"FALSE"),IF(SUM(S7)&gt;0,1,"FALSE"),IF(SUM(T7)&gt;0,1,"FALSE"),IF(SUM(U7)&gt;0,1,"FALSE"),IF(SUM(V7)&gt;0,1,"FALSE"),IF(SUM(W7)&gt;0,1,"FALSE"),IF(SUM(X7)&gt;0,1,"FALSE"),IF(SUM(Y7)&gt;0,1,"FALSE"),IF(SUM(Z7)&gt;0,1,"FALSE"))</f>
        <v/>
      </c>
      <c r="AN8" s="9" t="n"/>
      <c r="AO8" s="9">
        <f>MAX(AO7:AO7)</f>
        <v/>
      </c>
      <c r="AP8" s="9">
        <f>MAX(AP7:AP7)</f>
        <v/>
      </c>
      <c r="AQ8" s="9">
        <f>MAX(AQ7:AQ7)</f>
        <v/>
      </c>
      <c r="AR8" s="9">
        <f>MAX(AR7:AR7)</f>
        <v/>
      </c>
      <c r="AS8" s="9">
        <f>SUM(AS7:AS7)</f>
        <v/>
      </c>
      <c r="AT8" s="9">
        <f>SUM(AT7:AT7)</f>
        <v/>
      </c>
      <c r="AU8" s="9">
        <f>SUM(AU7:AU7)</f>
        <v/>
      </c>
      <c r="AV8" s="9">
        <f>SUM(AV7:AV7)</f>
        <v/>
      </c>
      <c r="AW8" s="9">
        <f>SUM(AW7:AW7)</f>
        <v/>
      </c>
    </row>
    <row r="9">
      <c r="A9" t="n">
        <v>3</v>
      </c>
      <c r="B9" t="inlineStr">
        <is>
          <t>Иванченко Ольга Владимировна</t>
        </is>
      </c>
      <c r="C9" t="inlineStr">
        <is>
          <t>Бухгалтерия</t>
        </is>
      </c>
      <c r="D9" t="inlineStr">
        <is>
          <t>Бухгалтер</t>
        </is>
      </c>
      <c r="E9" t="inlineStr">
        <is>
          <t>Офис</t>
        </is>
      </c>
      <c r="F9" t="inlineStr">
        <is>
          <t>День</t>
        </is>
      </c>
      <c r="H9" t="n">
        <v>8</v>
      </c>
      <c r="I9" t="inlineStr">
        <is>
          <t>В</t>
        </is>
      </c>
      <c r="J9" t="inlineStr">
        <is>
          <t>В</t>
        </is>
      </c>
      <c r="K9" t="n">
        <v>8</v>
      </c>
      <c r="L9" t="n">
        <v>8</v>
      </c>
      <c r="M9" t="n">
        <v>8</v>
      </c>
      <c r="N9" t="n">
        <v>7</v>
      </c>
      <c r="O9" t="inlineStr">
        <is>
          <t>В</t>
        </is>
      </c>
      <c r="P9" t="inlineStr">
        <is>
          <t>В</t>
        </is>
      </c>
      <c r="Q9" t="inlineStr">
        <is>
          <t>В</t>
        </is>
      </c>
      <c r="R9" t="n">
        <v>8</v>
      </c>
      <c r="S9" t="n">
        <v>8</v>
      </c>
      <c r="T9" t="n">
        <v>8</v>
      </c>
      <c r="U9" t="n">
        <v>8</v>
      </c>
      <c r="V9" t="n">
        <v>8</v>
      </c>
      <c r="W9" t="inlineStr">
        <is>
          <t>В</t>
        </is>
      </c>
      <c r="X9" t="inlineStr">
        <is>
          <t>В</t>
        </is>
      </c>
      <c r="Y9" t="n">
        <v>8</v>
      </c>
      <c r="Z9" t="n">
        <v>8</v>
      </c>
      <c r="AM9" s="9">
        <f>COUNT(H9:AL9)</f>
        <v/>
      </c>
      <c r="AO9" s="9">
        <f>COUNTIF(H9:AL9,"О")</f>
        <v/>
      </c>
      <c r="AP9" s="9">
        <f>COUNTIF(H9:AL9,"От")</f>
        <v/>
      </c>
      <c r="AQ9" s="9">
        <f>COUNTIF(H9:AL9,"Б")</f>
        <v/>
      </c>
      <c r="AR9" s="9">
        <f>COUNTIF(H9:AL9,"Н")</f>
        <v/>
      </c>
      <c r="AT9" s="9">
        <f>SUM(H9:AL9)</f>
        <v/>
      </c>
      <c r="AV9" s="9">
        <f>SUM(I9,J9,O9,P9,Q9,W9,X9)</f>
        <v/>
      </c>
    </row>
    <row r="10">
      <c r="A10" s="9" t="n">
        <v>4</v>
      </c>
      <c r="B10" s="9" t="inlineStr">
        <is>
          <t>Иванченко Ольга Владимировна</t>
        </is>
      </c>
      <c r="C10" s="9" t="inlineStr">
        <is>
          <t>Бухгалтерия</t>
        </is>
      </c>
      <c r="D10" s="9" t="inlineStr">
        <is>
          <t>Бухгалтер</t>
        </is>
      </c>
      <c r="E10" s="9" t="inlineStr">
        <is>
          <t>ИТОГО:</t>
        </is>
      </c>
      <c r="F10" s="9" t="n"/>
      <c r="G10" s="9" t="n"/>
      <c r="H10" s="9" t="n">
        <v>8</v>
      </c>
      <c r="I10" s="9" t="n">
        <v>0</v>
      </c>
      <c r="J10" s="9" t="n">
        <v>0</v>
      </c>
      <c r="K10" s="9" t="n">
        <v>8</v>
      </c>
      <c r="L10" s="9" t="n">
        <v>8</v>
      </c>
      <c r="M10" s="9" t="n">
        <v>8</v>
      </c>
      <c r="N10" s="9" t="n">
        <v>7</v>
      </c>
      <c r="O10" s="9" t="n">
        <v>0</v>
      </c>
      <c r="P10" s="9" t="n">
        <v>0</v>
      </c>
      <c r="Q10" s="9" t="n">
        <v>0</v>
      </c>
      <c r="R10" s="9" t="n">
        <v>8</v>
      </c>
      <c r="S10" s="9" t="n">
        <v>8</v>
      </c>
      <c r="T10" s="9" t="n">
        <v>8</v>
      </c>
      <c r="U10" s="9" t="n">
        <v>8</v>
      </c>
      <c r="V10" s="9" t="n">
        <v>8</v>
      </c>
      <c r="W10" s="9" t="n">
        <v>0</v>
      </c>
      <c r="X10" s="9" t="n">
        <v>0</v>
      </c>
      <c r="Y10" s="9" t="n">
        <v>8</v>
      </c>
      <c r="Z10" s="9" t="n">
        <v>8</v>
      </c>
      <c r="AA10" s="9" t="n"/>
      <c r="AB10" s="9" t="n"/>
      <c r="AC10" s="9" t="n"/>
      <c r="AD10" s="9" t="n"/>
      <c r="AE10" s="9" t="n"/>
      <c r="AF10" s="9" t="n"/>
      <c r="AG10" s="9" t="n"/>
      <c r="AH10" s="9" t="n"/>
      <c r="AI10" s="9" t="n"/>
      <c r="AJ10" s="9" t="n"/>
      <c r="AK10" s="9" t="n"/>
      <c r="AL10" s="9" t="n"/>
      <c r="AM10" s="9">
        <f>COUNT(IF(SUM(H9)&gt;0,1,"FALSE"),IF(SUM(I9)&gt;0,1,"FALSE"),IF(SUM(J9)&gt;0,1,"FALSE"),IF(SUM(K9)&gt;0,1,"FALSE"),IF(SUM(L9)&gt;0,1,"FALSE"),IF(SUM(M9)&gt;0,1,"FALSE"),IF(SUM(N9)&gt;0,1,"FALSE"),IF(SUM(O9)&gt;0,1,"FALSE"),IF(SUM(P9)&gt;0,1,"FALSE"),IF(SUM(Q9)&gt;0,1,"FALSE"),IF(SUM(R9)&gt;0,1,"FALSE"),IF(SUM(S9)&gt;0,1,"FALSE"),IF(SUM(T9)&gt;0,1,"FALSE"),IF(SUM(U9)&gt;0,1,"FALSE"),IF(SUM(V9)&gt;0,1,"FALSE"),IF(SUM(W9)&gt;0,1,"FALSE"),IF(SUM(X9)&gt;0,1,"FALSE"),IF(SUM(Y9)&gt;0,1,"FALSE"),IF(SUM(Z9)&gt;0,1,"FALSE"))</f>
        <v/>
      </c>
      <c r="AN10" s="9" t="n"/>
      <c r="AO10" s="9">
        <f>MAX(AO9:AO9)</f>
        <v/>
      </c>
      <c r="AP10" s="9">
        <f>MAX(AP9:AP9)</f>
        <v/>
      </c>
      <c r="AQ10" s="9">
        <f>MAX(AQ9:AQ9)</f>
        <v/>
      </c>
      <c r="AR10" s="9">
        <f>MAX(AR9:AR9)</f>
        <v/>
      </c>
      <c r="AS10" s="9">
        <f>SUM(AS9:AS9)</f>
        <v/>
      </c>
      <c r="AT10" s="9">
        <f>SUM(AT9:AT9)</f>
        <v/>
      </c>
      <c r="AU10" s="9">
        <f>SUM(AU9:AU9)</f>
        <v/>
      </c>
      <c r="AV10" s="9">
        <f>SUM(AV9:AV9)</f>
        <v/>
      </c>
      <c r="AW10" s="9">
        <f>SUM(AW9:AW9)</f>
        <v/>
      </c>
    </row>
    <row r="11">
      <c r="A11" t="n">
        <v>5</v>
      </c>
      <c r="B11" t="inlineStr">
        <is>
          <t>Романова Елена Евгеньевна</t>
        </is>
      </c>
      <c r="C11" t="inlineStr">
        <is>
          <t>Бухгалтерия</t>
        </is>
      </c>
      <c r="D11" t="inlineStr">
        <is>
          <t>Бухгалтер</t>
        </is>
      </c>
      <c r="E11" t="inlineStr">
        <is>
          <t>Офис</t>
        </is>
      </c>
      <c r="F11" t="inlineStr">
        <is>
          <t>День</t>
        </is>
      </c>
      <c r="H11" t="n">
        <v>8</v>
      </c>
      <c r="I11" t="inlineStr">
        <is>
          <t>В</t>
        </is>
      </c>
      <c r="J11" t="inlineStr">
        <is>
          <t>В</t>
        </is>
      </c>
      <c r="K11" t="n">
        <v>8</v>
      </c>
      <c r="L11" t="n">
        <v>8</v>
      </c>
      <c r="M11" t="n">
        <v>8</v>
      </c>
      <c r="N11" t="n">
        <v>7</v>
      </c>
      <c r="O11" t="inlineStr">
        <is>
          <t>В</t>
        </is>
      </c>
      <c r="P11" t="inlineStr">
        <is>
          <t>В</t>
        </is>
      </c>
      <c r="Q11" t="inlineStr">
        <is>
          <t>В</t>
        </is>
      </c>
      <c r="R11" t="n">
        <v>8</v>
      </c>
      <c r="S11" t="n">
        <v>8</v>
      </c>
      <c r="T11" t="n">
        <v>8</v>
      </c>
      <c r="U11" t="n">
        <v>8</v>
      </c>
      <c r="V11" t="n">
        <v>8</v>
      </c>
      <c r="W11" t="inlineStr">
        <is>
          <t>В</t>
        </is>
      </c>
      <c r="X11" t="inlineStr">
        <is>
          <t>В</t>
        </is>
      </c>
      <c r="Y11" t="n">
        <v>8</v>
      </c>
      <c r="Z11" t="n">
        <v>8</v>
      </c>
      <c r="AM11" s="9">
        <f>COUNT(H11:AL11)</f>
        <v/>
      </c>
      <c r="AO11" s="9">
        <f>COUNTIF(H11:AL11,"О")</f>
        <v/>
      </c>
      <c r="AP11" s="9">
        <f>COUNTIF(H11:AL11,"От")</f>
        <v/>
      </c>
      <c r="AQ11" s="9">
        <f>COUNTIF(H11:AL11,"Б")</f>
        <v/>
      </c>
      <c r="AR11" s="9">
        <f>COUNTIF(H11:AL11,"Н")</f>
        <v/>
      </c>
      <c r="AT11" s="9">
        <f>SUM(H11:AL11)</f>
        <v/>
      </c>
      <c r="AV11" s="9">
        <f>SUM(I11,J11,O11,P11,Q11,W11,X11)</f>
        <v/>
      </c>
    </row>
    <row r="12">
      <c r="A12" s="9" t="n">
        <v>6</v>
      </c>
      <c r="B12" s="9" t="inlineStr">
        <is>
          <t>Романова Елена Евгеньевна</t>
        </is>
      </c>
      <c r="C12" s="9" t="inlineStr">
        <is>
          <t>Бухгалтерия</t>
        </is>
      </c>
      <c r="D12" s="9" t="inlineStr">
        <is>
          <t>Бухгалтер</t>
        </is>
      </c>
      <c r="E12" s="9" t="inlineStr">
        <is>
          <t>ИТОГО:</t>
        </is>
      </c>
      <c r="F12" s="9" t="n"/>
      <c r="G12" s="9" t="n"/>
      <c r="H12" s="9" t="n">
        <v>8</v>
      </c>
      <c r="I12" s="9" t="n">
        <v>0</v>
      </c>
      <c r="J12" s="9" t="n">
        <v>0</v>
      </c>
      <c r="K12" s="9" t="n">
        <v>8</v>
      </c>
      <c r="L12" s="9" t="n">
        <v>8</v>
      </c>
      <c r="M12" s="9" t="n">
        <v>8</v>
      </c>
      <c r="N12" s="9" t="n">
        <v>7</v>
      </c>
      <c r="O12" s="9" t="n">
        <v>0</v>
      </c>
      <c r="P12" s="9" t="n">
        <v>0</v>
      </c>
      <c r="Q12" s="9" t="n">
        <v>0</v>
      </c>
      <c r="R12" s="9" t="n">
        <v>8</v>
      </c>
      <c r="S12" s="9" t="n">
        <v>8</v>
      </c>
      <c r="T12" s="9" t="n">
        <v>8</v>
      </c>
      <c r="U12" s="9" t="n">
        <v>8</v>
      </c>
      <c r="V12" s="9" t="n">
        <v>8</v>
      </c>
      <c r="W12" s="9" t="n">
        <v>0</v>
      </c>
      <c r="X12" s="9" t="n">
        <v>0</v>
      </c>
      <c r="Y12" s="9" t="n">
        <v>8</v>
      </c>
      <c r="Z12" s="9" t="n">
        <v>8</v>
      </c>
      <c r="AA12" s="9" t="n"/>
      <c r="AB12" s="9" t="n"/>
      <c r="AC12" s="9" t="n"/>
      <c r="AD12" s="9" t="n"/>
      <c r="AE12" s="9" t="n"/>
      <c r="AF12" s="9" t="n"/>
      <c r="AG12" s="9" t="n"/>
      <c r="AH12" s="9" t="n"/>
      <c r="AI12" s="9" t="n"/>
      <c r="AJ12" s="9" t="n"/>
      <c r="AK12" s="9" t="n"/>
      <c r="AL12" s="9" t="n"/>
      <c r="AM12" s="9">
        <f>COUNT(IF(SUM(H11)&gt;0,1,"FALSE"),IF(SUM(I11)&gt;0,1,"FALSE"),IF(SUM(J11)&gt;0,1,"FALSE"),IF(SUM(K11)&gt;0,1,"FALSE"),IF(SUM(L11)&gt;0,1,"FALSE"),IF(SUM(M11)&gt;0,1,"FALSE"),IF(SUM(N11)&gt;0,1,"FALSE"),IF(SUM(O11)&gt;0,1,"FALSE"),IF(SUM(P11)&gt;0,1,"FALSE"),IF(SUM(Q11)&gt;0,1,"FALSE"),IF(SUM(R11)&gt;0,1,"FALSE"),IF(SUM(S11)&gt;0,1,"FALSE"),IF(SUM(T11)&gt;0,1,"FALSE"),IF(SUM(U11)&gt;0,1,"FALSE"),IF(SUM(V11)&gt;0,1,"FALSE"),IF(SUM(W11)&gt;0,1,"FALSE"),IF(SUM(X11)&gt;0,1,"FALSE"),IF(SUM(Y11)&gt;0,1,"FALSE"),IF(SUM(Z11)&gt;0,1,"FALSE"))</f>
        <v/>
      </c>
      <c r="AN12" s="9" t="n"/>
      <c r="AO12" s="9">
        <f>MAX(AO11:AO11)</f>
        <v/>
      </c>
      <c r="AP12" s="9">
        <f>MAX(AP11:AP11)</f>
        <v/>
      </c>
      <c r="AQ12" s="9">
        <f>MAX(AQ11:AQ11)</f>
        <v/>
      </c>
      <c r="AR12" s="9">
        <f>MAX(AR11:AR11)</f>
        <v/>
      </c>
      <c r="AS12" s="9">
        <f>SUM(AS11:AS11)</f>
        <v/>
      </c>
      <c r="AT12" s="9">
        <f>SUM(AT11:AT11)</f>
        <v/>
      </c>
      <c r="AU12" s="9">
        <f>SUM(AU11:AU11)</f>
        <v/>
      </c>
      <c r="AV12" s="9">
        <f>SUM(AV11:AV11)</f>
        <v/>
      </c>
      <c r="AW12" s="9">
        <f>SUM(AW11:AW11)</f>
        <v/>
      </c>
    </row>
    <row r="13" ht="15.5" customHeight="1" s="1">
      <c r="A13" t="n">
        <v>7</v>
      </c>
      <c r="B13" t="inlineStr">
        <is>
          <t>Стрельникова Мария Сергеевна</t>
        </is>
      </c>
      <c r="C13" t="inlineStr">
        <is>
          <t>Бухгалтерия</t>
        </is>
      </c>
      <c r="D13" t="inlineStr">
        <is>
          <t>Ведущий бухгалтер</t>
        </is>
      </c>
      <c r="E13" t="inlineStr">
        <is>
          <t>Офис</t>
        </is>
      </c>
      <c r="F13" t="inlineStr">
        <is>
          <t>День</t>
        </is>
      </c>
      <c r="H13" t="n">
        <v>8</v>
      </c>
      <c r="I13" t="inlineStr">
        <is>
          <t>В</t>
        </is>
      </c>
      <c r="J13" t="inlineStr">
        <is>
          <t>В</t>
        </is>
      </c>
      <c r="K13" s="11" t="inlineStr">
        <is>
          <t>О</t>
        </is>
      </c>
      <c r="L13" s="11" t="inlineStr">
        <is>
          <t>О</t>
        </is>
      </c>
      <c r="M13" s="11" t="inlineStr">
        <is>
          <t>О</t>
        </is>
      </c>
      <c r="N13" s="11" t="inlineStr">
        <is>
          <t>О</t>
        </is>
      </c>
      <c r="O13" s="11" t="inlineStr">
        <is>
          <t>О</t>
        </is>
      </c>
      <c r="P13" s="11" t="inlineStr">
        <is>
          <t>О</t>
        </is>
      </c>
      <c r="Q13" s="11" t="inlineStr">
        <is>
          <t>О</t>
        </is>
      </c>
      <c r="R13" s="11" t="inlineStr">
        <is>
          <t>О</t>
        </is>
      </c>
      <c r="S13" s="11" t="inlineStr">
        <is>
          <t>О</t>
        </is>
      </c>
      <c r="T13" s="11" t="inlineStr">
        <is>
          <t>О</t>
        </is>
      </c>
      <c r="U13" s="11" t="inlineStr">
        <is>
          <t>О</t>
        </is>
      </c>
      <c r="V13" s="11" t="inlineStr">
        <is>
          <t>О</t>
        </is>
      </c>
      <c r="W13" s="11" t="inlineStr">
        <is>
          <t>О</t>
        </is>
      </c>
      <c r="X13" s="11" t="inlineStr">
        <is>
          <t>О</t>
        </is>
      </c>
      <c r="Y13" s="11" t="inlineStr">
        <is>
          <t>О</t>
        </is>
      </c>
      <c r="Z13" s="11" t="inlineStr">
        <is>
          <t>О</t>
        </is>
      </c>
      <c r="AM13" s="9">
        <f>COUNT(H13:AL13)</f>
        <v/>
      </c>
      <c r="AO13" s="9">
        <f>COUNTIF(H13:AL13,"О")</f>
        <v/>
      </c>
      <c r="AP13" s="9">
        <f>COUNTIF(H13:AL13,"От")</f>
        <v/>
      </c>
      <c r="AQ13" s="9">
        <f>COUNTIF(H13:AL13,"Б")</f>
        <v/>
      </c>
      <c r="AR13" s="9">
        <f>COUNTIF(H13:AL13,"Н")</f>
        <v/>
      </c>
      <c r="AT13" s="9">
        <f>SUM(H13:AL13)</f>
        <v/>
      </c>
      <c r="AV13" s="9">
        <f>SUM(I13,J13,O13,P13,Q13,W13,X13)</f>
        <v/>
      </c>
    </row>
    <row r="14">
      <c r="A14" s="9" t="n">
        <v>8</v>
      </c>
      <c r="B14" s="9" t="inlineStr">
        <is>
          <t>Стрельникова Мария Сергеевна</t>
        </is>
      </c>
      <c r="C14" s="9" t="inlineStr">
        <is>
          <t>Бухгалтерия</t>
        </is>
      </c>
      <c r="D14" s="9" t="inlineStr">
        <is>
          <t>Ведущий бухгалтер</t>
        </is>
      </c>
      <c r="E14" s="9" t="inlineStr">
        <is>
          <t>ИТОГО:</t>
        </is>
      </c>
      <c r="F14" s="9" t="n"/>
      <c r="G14" s="9" t="n"/>
      <c r="H14" s="9" t="n">
        <v>8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>
        <f>COUNT(IF(SUM(H13)&gt;0,1,"FALSE"),IF(SUM(I13)&gt;0,1,"FALSE"),IF(SUM(J13)&gt;0,1,"FALSE"),IF(SUM(K13)&gt;0,1,"FALSE"),IF(SUM(L13)&gt;0,1,"FALSE"),IF(SUM(M13)&gt;0,1,"FALSE"),IF(SUM(N13)&gt;0,1,"FALSE"),IF(SUM(O13)&gt;0,1,"FALSE"),IF(SUM(P13)&gt;0,1,"FALSE"),IF(SUM(Q13)&gt;0,1,"FALSE"),IF(SUM(R13)&gt;0,1,"FALSE"),IF(SUM(S13)&gt;0,1,"FALSE"),IF(SUM(T13)&gt;0,1,"FALSE"),IF(SUM(U13)&gt;0,1,"FALSE"),IF(SUM(V13)&gt;0,1,"FALSE"),IF(SUM(W13)&gt;0,1,"FALSE"),IF(SUM(X13)&gt;0,1,"FALSE"),IF(SUM(Y13)&gt;0,1,"FALSE"),IF(SUM(Z13)&gt;0,1,"FALSE"))</f>
        <v/>
      </c>
      <c r="AN14" s="9" t="n"/>
      <c r="AO14" s="9">
        <f>MAX(AO13:AO13)</f>
        <v/>
      </c>
      <c r="AP14" s="9">
        <f>MAX(AP13:AP13)</f>
        <v/>
      </c>
      <c r="AQ14" s="9">
        <f>MAX(AQ13:AQ13)</f>
        <v/>
      </c>
      <c r="AR14" s="9">
        <f>MAX(AR13:AR13)</f>
        <v/>
      </c>
      <c r="AS14" s="9">
        <f>SUM(AS13:AS13)</f>
        <v/>
      </c>
      <c r="AT14" s="9">
        <f>SUM(AT13:AT13)</f>
        <v/>
      </c>
      <c r="AU14" s="9">
        <f>SUM(AU13:AU13)</f>
        <v/>
      </c>
      <c r="AV14" s="9">
        <f>SUM(AV13:AV13)</f>
        <v/>
      </c>
      <c r="AW14" s="9">
        <f>SUM(AW13:AW13)</f>
        <v/>
      </c>
    </row>
    <row r="15">
      <c r="A15" t="n">
        <v>9</v>
      </c>
      <c r="B15" t="inlineStr">
        <is>
          <t>Чугайнова Евгения Николаевна</t>
        </is>
      </c>
      <c r="C15" t="inlineStr">
        <is>
          <t>Бухгалтерия</t>
        </is>
      </c>
      <c r="D15" t="inlineStr">
        <is>
          <t>Главный бухгалтер</t>
        </is>
      </c>
      <c r="E15" t="inlineStr">
        <is>
          <t>Офис</t>
        </is>
      </c>
      <c r="F15" t="inlineStr">
        <is>
          <t>День</t>
        </is>
      </c>
      <c r="H15" t="n">
        <v>8</v>
      </c>
      <c r="I15" t="inlineStr">
        <is>
          <t>В</t>
        </is>
      </c>
      <c r="J15" t="inlineStr">
        <is>
          <t>В</t>
        </is>
      </c>
      <c r="K15" t="n">
        <v>8</v>
      </c>
      <c r="L15" t="n">
        <v>8</v>
      </c>
      <c r="M15" t="n">
        <v>8</v>
      </c>
      <c r="N15" t="n">
        <v>7</v>
      </c>
      <c r="O15" t="inlineStr">
        <is>
          <t>В</t>
        </is>
      </c>
      <c r="P15" t="inlineStr">
        <is>
          <t>В</t>
        </is>
      </c>
      <c r="Q15" t="inlineStr">
        <is>
          <t>В</t>
        </is>
      </c>
      <c r="R15" t="n">
        <v>8</v>
      </c>
      <c r="S15" t="n">
        <v>8</v>
      </c>
      <c r="T15" t="n">
        <v>8</v>
      </c>
      <c r="U15" t="n">
        <v>8</v>
      </c>
      <c r="V15" t="n">
        <v>8</v>
      </c>
      <c r="W15" t="inlineStr">
        <is>
          <t>В</t>
        </is>
      </c>
      <c r="X15" t="inlineStr">
        <is>
          <t>В</t>
        </is>
      </c>
      <c r="Y15" t="n">
        <v>8</v>
      </c>
      <c r="Z15" t="n">
        <v>8</v>
      </c>
      <c r="AM15" s="9">
        <f>COUNT(H15:AL15)</f>
        <v/>
      </c>
      <c r="AO15" s="9">
        <f>COUNTIF(H15:AL15,"О")</f>
        <v/>
      </c>
      <c r="AP15" s="9">
        <f>COUNTIF(H15:AL15,"От")</f>
        <v/>
      </c>
      <c r="AQ15" s="9">
        <f>COUNTIF(H15:AL15,"Б")</f>
        <v/>
      </c>
      <c r="AR15" s="9">
        <f>COUNTIF(H15:AL15,"Н")</f>
        <v/>
      </c>
      <c r="AT15" s="9">
        <f>SUM(H15:AL15)</f>
        <v/>
      </c>
      <c r="AV15" s="9">
        <f>SUM(I15,J15,O15,P15,Q15,W15,X15)</f>
        <v/>
      </c>
    </row>
    <row r="16">
      <c r="A16" s="9" t="n">
        <v>10</v>
      </c>
      <c r="B16" s="9" t="inlineStr">
        <is>
          <t>Чугайнова Евгения Николаевна</t>
        </is>
      </c>
      <c r="C16" s="9" t="inlineStr">
        <is>
          <t>Бухгалтерия</t>
        </is>
      </c>
      <c r="D16" s="9" t="inlineStr">
        <is>
          <t>Главный бухгалтер</t>
        </is>
      </c>
      <c r="E16" s="9" t="inlineStr">
        <is>
          <t>ИТОГО:</t>
        </is>
      </c>
      <c r="F16" s="9" t="n"/>
      <c r="G16" s="9" t="n"/>
      <c r="H16" s="9" t="n">
        <v>8</v>
      </c>
      <c r="I16" s="9" t="n">
        <v>0</v>
      </c>
      <c r="J16" s="9" t="n">
        <v>0</v>
      </c>
      <c r="K16" s="9" t="n">
        <v>8</v>
      </c>
      <c r="L16" s="9" t="n">
        <v>8</v>
      </c>
      <c r="M16" s="9" t="n">
        <v>8</v>
      </c>
      <c r="N16" s="9" t="n">
        <v>7</v>
      </c>
      <c r="O16" s="9" t="n">
        <v>0</v>
      </c>
      <c r="P16" s="9" t="n">
        <v>0</v>
      </c>
      <c r="Q16" s="9" t="n">
        <v>0</v>
      </c>
      <c r="R16" s="9" t="n">
        <v>8</v>
      </c>
      <c r="S16" s="9" t="n">
        <v>8</v>
      </c>
      <c r="T16" s="9" t="n">
        <v>8</v>
      </c>
      <c r="U16" s="9" t="n">
        <v>8</v>
      </c>
      <c r="V16" s="9" t="n">
        <v>8</v>
      </c>
      <c r="W16" s="9" t="n">
        <v>0</v>
      </c>
      <c r="X16" s="9" t="n">
        <v>0</v>
      </c>
      <c r="Y16" s="9" t="n">
        <v>8</v>
      </c>
      <c r="Z16" s="9" t="n">
        <v>8</v>
      </c>
      <c r="AA16" s="9" t="n"/>
      <c r="AB16" s="9" t="n"/>
      <c r="AC16" s="9" t="n"/>
      <c r="AD16" s="9" t="n"/>
      <c r="AE16" s="9" t="n"/>
      <c r="AF16" s="9" t="n"/>
      <c r="AG16" s="9" t="n"/>
      <c r="AH16" s="9" t="n"/>
      <c r="AI16" s="9" t="n"/>
      <c r="AJ16" s="9" t="n"/>
      <c r="AK16" s="9" t="n"/>
      <c r="AL16" s="9" t="n"/>
      <c r="AM16" s="9">
        <f>COUNT(IF(SUM(H15)&gt;0,1,"FALSE"),IF(SUM(I15)&gt;0,1,"FALSE"),IF(SUM(J15)&gt;0,1,"FALSE"),IF(SUM(K15)&gt;0,1,"FALSE"),IF(SUM(L15)&gt;0,1,"FALSE"),IF(SUM(M15)&gt;0,1,"FALSE"),IF(SUM(N15)&gt;0,1,"FALSE"),IF(SUM(O15)&gt;0,1,"FALSE"),IF(SUM(P15)&gt;0,1,"FALSE"),IF(SUM(Q15)&gt;0,1,"FALSE"),IF(SUM(R15)&gt;0,1,"FALSE"),IF(SUM(S15)&gt;0,1,"FALSE"),IF(SUM(T15)&gt;0,1,"FALSE"),IF(SUM(U15)&gt;0,1,"FALSE"),IF(SUM(V15)&gt;0,1,"FALSE"),IF(SUM(W15)&gt;0,1,"FALSE"),IF(SUM(X15)&gt;0,1,"FALSE"),IF(SUM(Y15)&gt;0,1,"FALSE"),IF(SUM(Z15)&gt;0,1,"FALSE"))</f>
        <v/>
      </c>
      <c r="AN16" s="9" t="n"/>
      <c r="AO16" s="9">
        <f>MAX(AO15:AO15)</f>
        <v/>
      </c>
      <c r="AP16" s="9">
        <f>MAX(AP15:AP15)</f>
        <v/>
      </c>
      <c r="AQ16" s="9">
        <f>MAX(AQ15:AQ15)</f>
        <v/>
      </c>
      <c r="AR16" s="9">
        <f>MAX(AR15:AR15)</f>
        <v/>
      </c>
      <c r="AS16" s="9">
        <f>SUM(AS15:AS15)</f>
        <v/>
      </c>
      <c r="AT16" s="9">
        <f>SUM(AT15:AT15)</f>
        <v/>
      </c>
      <c r="AU16" s="9">
        <f>SUM(AU15:AU15)</f>
        <v/>
      </c>
      <c r="AV16" s="9">
        <f>SUM(AV15:AV15)</f>
        <v/>
      </c>
      <c r="AW16" s="9">
        <f>SUM(AW15:AW15)</f>
        <v/>
      </c>
    </row>
    <row r="17">
      <c r="A17" t="n">
        <v>11</v>
      </c>
      <c r="B17" t="inlineStr">
        <is>
          <t>Торовин Вадим Олегович</t>
        </is>
      </c>
      <c r="C17" t="inlineStr">
        <is>
          <t>Группа ФВФ, стационарные комплексы</t>
        </is>
      </c>
      <c r="D17" t="inlineStr">
        <is>
          <t>Ведущий инженер ФВФ</t>
        </is>
      </c>
      <c r="E17" t="inlineStr">
        <is>
          <t>Общехозяйственный</t>
        </is>
      </c>
      <c r="F17" t="inlineStr">
        <is>
          <t>День</t>
        </is>
      </c>
      <c r="H17" t="inlineStr">
        <is>
          <t>Б</t>
        </is>
      </c>
      <c r="I17" t="inlineStr">
        <is>
          <t>Б</t>
        </is>
      </c>
      <c r="J17" t="inlineStr">
        <is>
          <t>Б</t>
        </is>
      </c>
      <c r="K17" t="n">
        <v>8</v>
      </c>
      <c r="L17" t="n">
        <v>8</v>
      </c>
      <c r="M17" t="n">
        <v>8</v>
      </c>
      <c r="N17" t="n">
        <v>7</v>
      </c>
      <c r="O17" t="inlineStr">
        <is>
          <t>В</t>
        </is>
      </c>
      <c r="P17" t="inlineStr">
        <is>
          <t>В</t>
        </is>
      </c>
      <c r="Q17" t="inlineStr">
        <is>
          <t>В</t>
        </is>
      </c>
      <c r="R17" t="n">
        <v>8</v>
      </c>
      <c r="S17" t="n">
        <v>8</v>
      </c>
      <c r="T17" t="n">
        <v>8</v>
      </c>
      <c r="U17" t="n">
        <v>8</v>
      </c>
      <c r="V17" t="n">
        <v>8</v>
      </c>
      <c r="W17" t="inlineStr">
        <is>
          <t>В</t>
        </is>
      </c>
      <c r="X17" t="inlineStr">
        <is>
          <t>В</t>
        </is>
      </c>
      <c r="Y17" t="n">
        <v>8</v>
      </c>
      <c r="Z17" t="n">
        <v>8</v>
      </c>
      <c r="AM17" s="9">
        <f>COUNT(H17:AL17)</f>
        <v/>
      </c>
      <c r="AO17" s="9">
        <f>COUNTIF(H17:AL17,"О")</f>
        <v/>
      </c>
      <c r="AP17" s="9">
        <f>COUNTIF(H17:AL17,"От")</f>
        <v/>
      </c>
      <c r="AQ17" s="9">
        <f>COUNTIF(H17:AL17,"Б")</f>
        <v/>
      </c>
      <c r="AR17" s="9">
        <f>COUNTIF(H17:AL17,"Н")</f>
        <v/>
      </c>
      <c r="AT17" s="9">
        <f>SUM(H17:AL17)</f>
        <v/>
      </c>
      <c r="AV17" s="9">
        <f>SUM(I17,J17,O17,P17,Q17,W17,X17)</f>
        <v/>
      </c>
    </row>
    <row r="18">
      <c r="A18" t="n">
        <v>12</v>
      </c>
      <c r="B18" t="inlineStr">
        <is>
          <t>Торовин Вадим Олегович</t>
        </is>
      </c>
      <c r="C18" t="inlineStr">
        <is>
          <t>Группа ФВФ, стационарные комплексы</t>
        </is>
      </c>
      <c r="D18" t="inlineStr">
        <is>
          <t>Ведущий инженер ФВФ</t>
        </is>
      </c>
      <c r="E18" t="inlineStr">
        <is>
          <t>Контракт № 637 - МБУ ГЦОДД</t>
        </is>
      </c>
      <c r="F18" t="inlineStr">
        <is>
          <t>День</t>
        </is>
      </c>
      <c r="AM18" s="9">
        <f>COUNT(H18:AL18)</f>
        <v/>
      </c>
      <c r="AT18" s="9">
        <f>SUM(H18:AL18)</f>
        <v/>
      </c>
      <c r="AV18" s="9">
        <f>SUM(I18,J18,O18,P18,Q18,W18,X18)</f>
        <v/>
      </c>
    </row>
    <row r="19">
      <c r="A19" t="n">
        <v>13</v>
      </c>
      <c r="B19" t="inlineStr">
        <is>
          <t>Торовин Вадим Олегович</t>
        </is>
      </c>
      <c r="C19" t="inlineStr">
        <is>
          <t>Группа ФВФ, стационарные комплексы</t>
        </is>
      </c>
      <c r="D19" t="inlineStr">
        <is>
          <t>Ведущий инженер ФВФ</t>
        </is>
      </c>
      <c r="E19" t="inlineStr">
        <is>
          <t>Контракт № 636 - МБУ ГЦОДД</t>
        </is>
      </c>
      <c r="F19" t="inlineStr">
        <is>
          <t>День</t>
        </is>
      </c>
      <c r="AM19" s="9">
        <f>COUNT(H19:AL19)</f>
        <v/>
      </c>
      <c r="AT19" s="9">
        <f>SUM(H19:AL19)</f>
        <v/>
      </c>
      <c r="AV19" s="9">
        <f>SUM(I19,J19,O19,P19,Q19,W19,X19)</f>
        <v/>
      </c>
    </row>
    <row r="20">
      <c r="A20" t="n">
        <v>14</v>
      </c>
      <c r="B20" t="inlineStr">
        <is>
          <t>Торовин Вадим Олегович</t>
        </is>
      </c>
      <c r="C20" t="inlineStr">
        <is>
          <t>Группа ФВФ, стационарные комплексы</t>
        </is>
      </c>
      <c r="D20" t="inlineStr">
        <is>
          <t>Ведущий инженер ФВФ</t>
        </is>
      </c>
      <c r="E20" t="inlineStr">
        <is>
          <t>Контракт № 629 - МБУ ГЦОДД</t>
        </is>
      </c>
      <c r="F20" t="inlineStr">
        <is>
          <t>День</t>
        </is>
      </c>
      <c r="AM20" s="9">
        <f>COUNT(H20:AL20)</f>
        <v/>
      </c>
      <c r="AT20" s="9">
        <f>SUM(H20:AL20)</f>
        <v/>
      </c>
      <c r="AV20" s="9">
        <f>SUM(I20,J20,O20,P20,Q20,W20,X20)</f>
        <v/>
      </c>
    </row>
    <row r="21">
      <c r="A21" t="n">
        <v>15</v>
      </c>
      <c r="B21" t="inlineStr">
        <is>
          <t>Торовин Вадим Олегович</t>
        </is>
      </c>
      <c r="C21" t="inlineStr">
        <is>
          <t>Группа ФВФ, стационарные комплексы</t>
        </is>
      </c>
      <c r="D21" t="inlineStr">
        <is>
          <t>Ведущий инженер ФВФ</t>
        </is>
      </c>
      <c r="E21" t="inlineStr">
        <is>
          <t>Контракт № 628 - МБУ ГЦОДД</t>
        </is>
      </c>
      <c r="F21" t="inlineStr">
        <is>
          <t>День</t>
        </is>
      </c>
      <c r="AM21" s="9">
        <f>COUNT(H21:AL21)</f>
        <v/>
      </c>
      <c r="AT21" s="9">
        <f>SUM(H21:AL21)</f>
        <v/>
      </c>
      <c r="AV21" s="9">
        <f>SUM(I21,J21,O21,P21,Q21,W21,X21)</f>
        <v/>
      </c>
    </row>
    <row r="22">
      <c r="A22" t="n">
        <v>16</v>
      </c>
      <c r="B22" t="inlineStr">
        <is>
          <t>Торовин Вадим Олегович</t>
        </is>
      </c>
      <c r="C22" t="inlineStr">
        <is>
          <t>Группа ФВФ, стационарные комплексы</t>
        </is>
      </c>
      <c r="D22" t="inlineStr">
        <is>
          <t>Ведущий инженер ФВФ</t>
        </is>
      </c>
      <c r="E22" t="inlineStr">
        <is>
          <t>Контракт № 627 - МБУ ГЦОДД</t>
        </is>
      </c>
      <c r="F22" t="inlineStr">
        <is>
          <t>День</t>
        </is>
      </c>
      <c r="AM22" s="9">
        <f>COUNT(H22:AL22)</f>
        <v/>
      </c>
      <c r="AT22" s="9">
        <f>SUM(H22:AL22)</f>
        <v/>
      </c>
      <c r="AV22" s="9">
        <f>SUM(I22,J22,O22,P22,Q22,W22,X22)</f>
        <v/>
      </c>
    </row>
    <row r="23">
      <c r="A23" t="n">
        <v>17</v>
      </c>
      <c r="B23" t="inlineStr">
        <is>
          <t>Торовин Вадим Олегович</t>
        </is>
      </c>
      <c r="C23" t="inlineStr">
        <is>
          <t>Группа ФВФ, стационарные комплексы</t>
        </is>
      </c>
      <c r="D23" t="inlineStr">
        <is>
          <t>Ведущий инженер ФВФ</t>
        </is>
      </c>
      <c r="E23" t="inlineStr">
        <is>
          <t>Контракт № 478 - НОВАПОРТ Трейдинг ООО</t>
        </is>
      </c>
      <c r="F23" t="inlineStr">
        <is>
          <t>День</t>
        </is>
      </c>
      <c r="AM23" s="9">
        <f>COUNT(H23:AL23)</f>
        <v/>
      </c>
      <c r="AT23" s="9">
        <f>SUM(H23:AL23)</f>
        <v/>
      </c>
      <c r="AV23" s="9">
        <f>SUM(I23,J23,O23,P23,Q23,W23,X23)</f>
        <v/>
      </c>
    </row>
    <row r="24">
      <c r="A24" t="n">
        <v>18</v>
      </c>
      <c r="B24" t="inlineStr">
        <is>
          <t>Торовин Вадим Олегович</t>
        </is>
      </c>
      <c r="C24" t="inlineStr">
        <is>
          <t>Группа ФВФ, стационарные комплексы</t>
        </is>
      </c>
      <c r="D24" t="inlineStr">
        <is>
          <t>Ведущий инженер ФВФ</t>
        </is>
      </c>
      <c r="E24" t="inlineStr">
        <is>
          <t>Контракт № 642 - МБУ ГЦОДД</t>
        </is>
      </c>
      <c r="F24" t="inlineStr">
        <is>
          <t>День</t>
        </is>
      </c>
      <c r="AM24" s="9">
        <f>COUNT(H24:AL24)</f>
        <v/>
      </c>
      <c r="AT24" s="9">
        <f>SUM(H24:AL24)</f>
        <v/>
      </c>
      <c r="AV24" s="9">
        <f>SUM(I24,J24,O24,P24,Q24,W24,X24)</f>
        <v/>
      </c>
    </row>
    <row r="25">
      <c r="A25" t="n">
        <v>19</v>
      </c>
      <c r="B25" t="inlineStr">
        <is>
          <t>Торовин Вадим Олегович</t>
        </is>
      </c>
      <c r="C25" t="inlineStr">
        <is>
          <t>Группа ФВФ, стационарные комплексы</t>
        </is>
      </c>
      <c r="D25" t="inlineStr">
        <is>
          <t>Ведущий инженер ФВФ</t>
        </is>
      </c>
      <c r="E25" t="inlineStr">
        <is>
          <t>Контракт № 641 - МБУ ГЦОДД</t>
        </is>
      </c>
      <c r="F25" t="inlineStr">
        <is>
          <t>День</t>
        </is>
      </c>
      <c r="AM25" s="9">
        <f>COUNT(H25:AL25)</f>
        <v/>
      </c>
      <c r="AT25" s="9">
        <f>SUM(H25:AL25)</f>
        <v/>
      </c>
      <c r="AV25" s="9">
        <f>SUM(I25,J25,O25,P25,Q25,W25,X25)</f>
        <v/>
      </c>
    </row>
    <row r="26">
      <c r="A26" s="9" t="n">
        <v>20</v>
      </c>
      <c r="B26" s="9" t="inlineStr">
        <is>
          <t>Торовин Вадим Олегович</t>
        </is>
      </c>
      <c r="C26" s="9" t="inlineStr">
        <is>
          <t>Группа ФВФ, стационарные комплексы</t>
        </is>
      </c>
      <c r="D26" s="9" t="inlineStr">
        <is>
          <t>Ведущий инженер ФВФ</t>
        </is>
      </c>
      <c r="E26" s="9" t="inlineStr">
        <is>
          <t>ИТОГО:</t>
        </is>
      </c>
      <c r="F26" s="9" t="n"/>
      <c r="G26" s="9" t="n"/>
      <c r="H26" s="9" t="n">
        <v>0</v>
      </c>
      <c r="I26" s="9" t="n">
        <v>0</v>
      </c>
      <c r="J26" s="9" t="n">
        <v>0</v>
      </c>
      <c r="K26" s="9" t="n">
        <v>8</v>
      </c>
      <c r="L26" s="9" t="n">
        <v>8</v>
      </c>
      <c r="M26" s="9" t="n">
        <v>8</v>
      </c>
      <c r="N26" s="9" t="n">
        <v>7</v>
      </c>
      <c r="O26" s="9" t="n">
        <v>0</v>
      </c>
      <c r="P26" s="9" t="n">
        <v>0</v>
      </c>
      <c r="Q26" s="9" t="n">
        <v>0</v>
      </c>
      <c r="R26" s="9" t="n">
        <v>8</v>
      </c>
      <c r="S26" s="9" t="n">
        <v>8</v>
      </c>
      <c r="T26" s="9" t="n">
        <v>8</v>
      </c>
      <c r="U26" s="9" t="n">
        <v>8</v>
      </c>
      <c r="V26" s="9" t="n">
        <v>8</v>
      </c>
      <c r="W26" s="9" t="n">
        <v>0</v>
      </c>
      <c r="X26" s="9" t="n">
        <v>0</v>
      </c>
      <c r="Y26" s="9" t="n">
        <v>8</v>
      </c>
      <c r="Z26" s="9" t="n">
        <v>8</v>
      </c>
      <c r="AA26" s="9" t="n"/>
      <c r="AB26" s="9" t="n"/>
      <c r="AC26" s="9" t="n"/>
      <c r="AD26" s="9" t="n"/>
      <c r="AE26" s="9" t="n"/>
      <c r="AF26" s="9" t="n"/>
      <c r="AG26" s="9" t="n"/>
      <c r="AH26" s="9" t="n"/>
      <c r="AI26" s="9" t="n"/>
      <c r="AJ26" s="9" t="n"/>
      <c r="AK26" s="9" t="n"/>
      <c r="AL26" s="9" t="n"/>
      <c r="AM26" s="9">
        <f>COUNT(IF(SUM(H17)&gt;0,1,"FALSE"),IF(SUM(I17)&gt;0,1,"FALSE"),IF(SUM(J17)&gt;0,1,"FALSE"),IF(SUM(K19,K20,K22,K21,K23,K18,K17)&gt;0,1,"FALSE"),IF(SUM(L23,L20,L22,L17,L18,L21,L19)&gt;0,1,"FALSE"),IF(SUM(M25,M23,M22,M21,M17,M18,M19,M24,M20)&gt;0,1,"FALSE"),IF(SUM(N23,N25,N17,N18,N19,N20,N21,N22,N24)&gt;0,1,"FALSE"),IF(SUM(O24,O19,O18,O17,O21,O25,O20,O23,O22)&gt;0,1,"FALSE"),IF(SUM(P18,P25,P23,P24,P20,P21,P22,P19,P17)&gt;0,1,"FALSE"),IF(SUM(Q20,Q18,Q25,Q19,Q22,Q17,Q23,Q21,Q24)&gt;0,1,"FALSE"),IF(SUM(R24,R20,R17,R21,R23,R22,R25)&gt;0,1,"FALSE"),IF(SUM(S18,S24,S17,S23,S21,S22,S20,S25)&gt;0,1,"FALSE"),IF(SUM(T18,T22,T20,T17,T23,T24,T25,T21)&gt;0,1,"FALSE"),IF(SUM(U20,U25,U17,U22,U24,U23,U21,U18)&gt;0,1,"FALSE"),IF(SUM(V23,V25,V20,V24,V17,V22,V18,V21)&gt;0,1,"FALSE"),IF(SUM(W25,W21,W20,W24,W22,W17,W23)&gt;0,1,"FALSE"),IF(SUM(X17,X22,X25,X24,X23,X20,X21)&gt;0,1,"FALSE"),IF(SUM(Y17,Y25,Y20,Y23,Y22,Y24,Y21)&gt;0,1,"FALSE"),IF(SUM(Z25,Z22,Z23,Z21,Z20,Z17,Z24)&gt;0,1,"FALSE"))</f>
        <v/>
      </c>
      <c r="AN26" s="9" t="n"/>
      <c r="AO26" s="9">
        <f>MAX(AO17:AO25)</f>
        <v/>
      </c>
      <c r="AP26" s="9">
        <f>MAX(AP17:AP25)</f>
        <v/>
      </c>
      <c r="AQ26" s="9">
        <f>MAX(AQ17:AQ25)</f>
        <v/>
      </c>
      <c r="AR26" s="9">
        <f>MAX(AR17:AR25)</f>
        <v/>
      </c>
      <c r="AS26" s="9">
        <f>SUM(AS17:AS25)</f>
        <v/>
      </c>
      <c r="AT26" s="9">
        <f>SUM(AT17:AT25)</f>
        <v/>
      </c>
      <c r="AU26" s="9">
        <f>SUM(AU17:AU25)</f>
        <v/>
      </c>
      <c r="AV26" s="9">
        <f>SUM(AV17:AV25)</f>
        <v/>
      </c>
      <c r="AW26" s="9">
        <f>SUM(AW17:AW25)</f>
        <v/>
      </c>
    </row>
    <row r="27">
      <c r="A27" t="n">
        <v>21</v>
      </c>
      <c r="B27" t="inlineStr">
        <is>
          <t>Гардер Артур Альбертович</t>
        </is>
      </c>
      <c r="C27" t="inlineStr">
        <is>
          <t>Группа конструирования, сборки, отладки ИТС комплексов</t>
        </is>
      </c>
      <c r="D27" t="inlineStr">
        <is>
          <t>Ведущий инженер-конструктор</t>
        </is>
      </c>
      <c r="E27" t="inlineStr">
        <is>
          <t>Общехозяйственный</t>
        </is>
      </c>
      <c r="F27" t="inlineStr">
        <is>
          <t>День</t>
        </is>
      </c>
      <c r="H27" t="n">
        <v>8</v>
      </c>
      <c r="I27" t="inlineStr">
        <is>
          <t>В</t>
        </is>
      </c>
      <c r="J27" t="inlineStr">
        <is>
          <t>В</t>
        </is>
      </c>
      <c r="K27" t="n">
        <v>8</v>
      </c>
      <c r="L27" t="n">
        <v>8</v>
      </c>
      <c r="M27" t="n">
        <v>8</v>
      </c>
      <c r="N27" t="n">
        <v>7</v>
      </c>
      <c r="O27" t="inlineStr">
        <is>
          <t>В</t>
        </is>
      </c>
      <c r="P27" t="inlineStr">
        <is>
          <t>В</t>
        </is>
      </c>
      <c r="Q27" t="inlineStr">
        <is>
          <t>В</t>
        </is>
      </c>
      <c r="R27" t="n">
        <v>8</v>
      </c>
      <c r="S27" t="n">
        <v>8</v>
      </c>
      <c r="T27" t="n">
        <v>8</v>
      </c>
      <c r="U27" t="n">
        <v>8</v>
      </c>
      <c r="V27" t="n">
        <v>8</v>
      </c>
      <c r="W27" t="inlineStr">
        <is>
          <t>В</t>
        </is>
      </c>
      <c r="X27" t="inlineStr">
        <is>
          <t>В</t>
        </is>
      </c>
      <c r="Y27" t="n">
        <v>8</v>
      </c>
      <c r="Z27" t="n">
        <v>8</v>
      </c>
      <c r="AM27" s="9">
        <f>COUNT(H27:AL27)</f>
        <v/>
      </c>
      <c r="AO27" s="9">
        <f>COUNTIF(H27:AL27,"О")</f>
        <v/>
      </c>
      <c r="AP27" s="9">
        <f>COUNTIF(H27:AL27,"От")</f>
        <v/>
      </c>
      <c r="AQ27" s="9">
        <f>COUNTIF(H27:AL27,"Б")</f>
        <v/>
      </c>
      <c r="AR27" s="9">
        <f>COUNTIF(H27:AL27,"Н")</f>
        <v/>
      </c>
      <c r="AT27" s="9">
        <f>SUM(H27:AL27)</f>
        <v/>
      </c>
      <c r="AV27" s="9">
        <f>SUM(I27,J27,O27,P27,Q27,W27,X27)</f>
        <v/>
      </c>
    </row>
    <row r="28">
      <c r="A28" s="9" t="n">
        <v>22</v>
      </c>
      <c r="B28" s="9" t="inlineStr">
        <is>
          <t>Гардер Артур Альбертович</t>
        </is>
      </c>
      <c r="C28" s="9" t="inlineStr">
        <is>
          <t>Группа конструирования, сборки, отладки ИТС комплексов</t>
        </is>
      </c>
      <c r="D28" s="9" t="inlineStr">
        <is>
          <t>Ведущий инженер-конструктор</t>
        </is>
      </c>
      <c r="E28" s="9" t="inlineStr">
        <is>
          <t>ИТОГО:</t>
        </is>
      </c>
      <c r="F28" s="9" t="n"/>
      <c r="G28" s="9" t="n"/>
      <c r="H28" s="9" t="n">
        <v>8</v>
      </c>
      <c r="I28" s="9" t="n">
        <v>0</v>
      </c>
      <c r="J28" s="9" t="n">
        <v>0</v>
      </c>
      <c r="K28" s="9" t="n">
        <v>8</v>
      </c>
      <c r="L28" s="9" t="n">
        <v>8</v>
      </c>
      <c r="M28" s="9" t="n">
        <v>8</v>
      </c>
      <c r="N28" s="9" t="n">
        <v>7</v>
      </c>
      <c r="O28" s="9" t="n">
        <v>0</v>
      </c>
      <c r="P28" s="9" t="n">
        <v>0</v>
      </c>
      <c r="Q28" s="9" t="n">
        <v>0</v>
      </c>
      <c r="R28" s="9" t="n">
        <v>8</v>
      </c>
      <c r="S28" s="9" t="n">
        <v>8</v>
      </c>
      <c r="T28" s="9" t="n">
        <v>8</v>
      </c>
      <c r="U28" s="9" t="n">
        <v>8</v>
      </c>
      <c r="V28" s="9" t="n">
        <v>8</v>
      </c>
      <c r="W28" s="9" t="n">
        <v>0</v>
      </c>
      <c r="X28" s="9" t="n">
        <v>0</v>
      </c>
      <c r="Y28" s="9" t="n">
        <v>8</v>
      </c>
      <c r="Z28" s="9" t="n">
        <v>8</v>
      </c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J28" s="9" t="n"/>
      <c r="AK28" s="9" t="n"/>
      <c r="AL28" s="9" t="n"/>
      <c r="AM28" s="9">
        <f>COUNT(IF(SUM(H27)&gt;0,1,"FALSE"),IF(SUM(I27)&gt;0,1,"FALSE"),IF(SUM(J27)&gt;0,1,"FALSE"),IF(SUM(K27)&gt;0,1,"FALSE"),IF(SUM(L27)&gt;0,1,"FALSE"),IF(SUM(M27)&gt;0,1,"FALSE"),IF(SUM(N27)&gt;0,1,"FALSE"),IF(SUM(O27)&gt;0,1,"FALSE"),IF(SUM(P27)&gt;0,1,"FALSE"),IF(SUM(Q27)&gt;0,1,"FALSE"),IF(SUM(R27)&gt;0,1,"FALSE"),IF(SUM(S27)&gt;0,1,"FALSE"),IF(SUM(T27)&gt;0,1,"FALSE"),IF(SUM(U27)&gt;0,1,"FALSE"),IF(SUM(V27)&gt;0,1,"FALSE"),IF(SUM(W27)&gt;0,1,"FALSE"),IF(SUM(X27)&gt;0,1,"FALSE"),IF(SUM(Y27)&gt;0,1,"FALSE"),IF(SUM(Z27)&gt;0,1,"FALSE"))</f>
        <v/>
      </c>
      <c r="AN28" s="9" t="n"/>
      <c r="AO28" s="9">
        <f>MAX(AO27:AO27)</f>
        <v/>
      </c>
      <c r="AP28" s="9">
        <f>MAX(AP27:AP27)</f>
        <v/>
      </c>
      <c r="AQ28" s="9">
        <f>MAX(AQ27:AQ27)</f>
        <v/>
      </c>
      <c r="AR28" s="9">
        <f>MAX(AR27:AR27)</f>
        <v/>
      </c>
      <c r="AS28" s="9">
        <f>SUM(AS27:AS27)</f>
        <v/>
      </c>
      <c r="AT28" s="9">
        <f>SUM(AT27:AT27)</f>
        <v/>
      </c>
      <c r="AU28" s="9">
        <f>SUM(AU27:AU27)</f>
        <v/>
      </c>
      <c r="AV28" s="9">
        <f>SUM(AV27:AV27)</f>
        <v/>
      </c>
      <c r="AW28" s="9">
        <f>SUM(AW27:AW27)</f>
        <v/>
      </c>
    </row>
    <row r="29">
      <c r="A29" t="n">
        <v>23</v>
      </c>
      <c r="B29" t="inlineStr">
        <is>
          <t>Казанцев Игорь Валерьевич</t>
        </is>
      </c>
      <c r="C29" t="inlineStr">
        <is>
          <t>Группа конструирования, сборки, отладки ИТС комплексов</t>
        </is>
      </c>
      <c r="D29" t="inlineStr">
        <is>
          <t>Руководитель группы</t>
        </is>
      </c>
      <c r="E29" t="inlineStr">
        <is>
          <t>Общехозяйственный</t>
        </is>
      </c>
      <c r="F29" t="inlineStr">
        <is>
          <t>День</t>
        </is>
      </c>
      <c r="H29" t="n">
        <v>8</v>
      </c>
      <c r="I29" t="inlineStr">
        <is>
          <t>В</t>
        </is>
      </c>
      <c r="J29" t="inlineStr">
        <is>
          <t>В</t>
        </is>
      </c>
      <c r="K29" t="n">
        <v>8</v>
      </c>
      <c r="L29" t="n">
        <v>8</v>
      </c>
      <c r="M29" t="n">
        <v>8</v>
      </c>
      <c r="N29" t="n">
        <v>7</v>
      </c>
      <c r="O29" t="inlineStr">
        <is>
          <t>В</t>
        </is>
      </c>
      <c r="P29" t="inlineStr">
        <is>
          <t>В</t>
        </is>
      </c>
      <c r="Q29" t="inlineStr">
        <is>
          <t>В</t>
        </is>
      </c>
      <c r="R29" t="n">
        <v>8</v>
      </c>
      <c r="S29" t="n">
        <v>8</v>
      </c>
      <c r="T29" t="n">
        <v>8</v>
      </c>
      <c r="U29" t="n">
        <v>8</v>
      </c>
      <c r="V29" t="n">
        <v>8</v>
      </c>
      <c r="W29" t="inlineStr">
        <is>
          <t>В</t>
        </is>
      </c>
      <c r="X29" t="inlineStr">
        <is>
          <t>В</t>
        </is>
      </c>
      <c r="Y29" t="n">
        <v>8</v>
      </c>
      <c r="Z29" t="n">
        <v>8</v>
      </c>
      <c r="AM29" s="9">
        <f>COUNT(H29:AL29)</f>
        <v/>
      </c>
      <c r="AO29" s="9">
        <f>COUNTIF(H29:AL29,"О")</f>
        <v/>
      </c>
      <c r="AP29" s="9">
        <f>COUNTIF(H29:AL29,"От")</f>
        <v/>
      </c>
      <c r="AQ29" s="9">
        <f>COUNTIF(H29:AL29,"Б")</f>
        <v/>
      </c>
      <c r="AR29" s="9">
        <f>COUNTIF(H29:AL29,"Н")</f>
        <v/>
      </c>
      <c r="AT29" s="9">
        <f>SUM(H29:AL29)</f>
        <v/>
      </c>
      <c r="AV29" s="9">
        <f>SUM(I29,J29,O29,P29,Q29,W29,X29)</f>
        <v/>
      </c>
    </row>
    <row r="30">
      <c r="A30" s="9" t="n">
        <v>24</v>
      </c>
      <c r="B30" s="9" t="inlineStr">
        <is>
          <t>Казанцев Игорь Валерьевич</t>
        </is>
      </c>
      <c r="C30" s="9" t="inlineStr">
        <is>
          <t>Группа конструирования, сборки, отладки ИТС комплексов</t>
        </is>
      </c>
      <c r="D30" s="9" t="inlineStr">
        <is>
          <t>Руководитель группы</t>
        </is>
      </c>
      <c r="E30" s="9" t="inlineStr">
        <is>
          <t>ИТОГО:</t>
        </is>
      </c>
      <c r="F30" s="9" t="n"/>
      <c r="G30" s="9" t="n"/>
      <c r="H30" s="9" t="n">
        <v>8</v>
      </c>
      <c r="I30" s="9" t="n">
        <v>0</v>
      </c>
      <c r="J30" s="9" t="n">
        <v>0</v>
      </c>
      <c r="K30" s="9" t="n">
        <v>8</v>
      </c>
      <c r="L30" s="9" t="n">
        <v>8</v>
      </c>
      <c r="M30" s="9" t="n">
        <v>8</v>
      </c>
      <c r="N30" s="9" t="n">
        <v>7</v>
      </c>
      <c r="O30" s="9" t="n">
        <v>0</v>
      </c>
      <c r="P30" s="9" t="n">
        <v>0</v>
      </c>
      <c r="Q30" s="9" t="n">
        <v>0</v>
      </c>
      <c r="R30" s="9" t="n">
        <v>8</v>
      </c>
      <c r="S30" s="9" t="n">
        <v>8</v>
      </c>
      <c r="T30" s="9" t="n">
        <v>8</v>
      </c>
      <c r="U30" s="9" t="n">
        <v>8</v>
      </c>
      <c r="V30" s="9" t="n">
        <v>8</v>
      </c>
      <c r="W30" s="9" t="n">
        <v>0</v>
      </c>
      <c r="X30" s="9" t="n">
        <v>0</v>
      </c>
      <c r="Y30" s="9" t="n">
        <v>8</v>
      </c>
      <c r="Z30" s="9" t="n">
        <v>8</v>
      </c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J30" s="9" t="n"/>
      <c r="AK30" s="9" t="n"/>
      <c r="AL30" s="9" t="n"/>
      <c r="AM30" s="9">
        <f>COUNT(IF(SUM(H29)&gt;0,1,"FALSE"),IF(SUM(I29)&gt;0,1,"FALSE"),IF(SUM(J29)&gt;0,1,"FALSE"),IF(SUM(K29)&gt;0,1,"FALSE"),IF(SUM(L29)&gt;0,1,"FALSE"),IF(SUM(M29)&gt;0,1,"FALSE"),IF(SUM(N29)&gt;0,1,"FALSE"),IF(SUM(O29)&gt;0,1,"FALSE"),IF(SUM(P29)&gt;0,1,"FALSE"),IF(SUM(Q29)&gt;0,1,"FALSE"),IF(SUM(R29)&gt;0,1,"FALSE"),IF(SUM(S29)&gt;0,1,"FALSE"),IF(SUM(T29)&gt;0,1,"FALSE"),IF(SUM(U29)&gt;0,1,"FALSE"),IF(SUM(V29)&gt;0,1,"FALSE"),IF(SUM(W29)&gt;0,1,"FALSE"),IF(SUM(X29)&gt;0,1,"FALSE"),IF(SUM(Y29)&gt;0,1,"FALSE"),IF(SUM(Z29)&gt;0,1,"FALSE"))</f>
        <v/>
      </c>
      <c r="AN30" s="9" t="n"/>
      <c r="AO30" s="9">
        <f>MAX(AO29:AO29)</f>
        <v/>
      </c>
      <c r="AP30" s="9">
        <f>MAX(AP29:AP29)</f>
        <v/>
      </c>
      <c r="AQ30" s="9">
        <f>MAX(AQ29:AQ29)</f>
        <v/>
      </c>
      <c r="AR30" s="9">
        <f>MAX(AR29:AR29)</f>
        <v/>
      </c>
      <c r="AS30" s="9">
        <f>SUM(AS29:AS29)</f>
        <v/>
      </c>
      <c r="AT30" s="9">
        <f>SUM(AT29:AT29)</f>
        <v/>
      </c>
      <c r="AU30" s="9">
        <f>SUM(AU29:AU29)</f>
        <v/>
      </c>
      <c r="AV30" s="9">
        <f>SUM(AV29:AV29)</f>
        <v/>
      </c>
      <c r="AW30" s="9">
        <f>SUM(AW29:AW29)</f>
        <v/>
      </c>
    </row>
    <row r="31">
      <c r="A31" t="n">
        <v>25</v>
      </c>
      <c r="B31" t="inlineStr">
        <is>
          <t>Вакунов Владимир Викторович</t>
        </is>
      </c>
      <c r="C31" t="inlineStr">
        <is>
          <t>Группа обслуживания передвижных комплексов ФВФ</t>
        </is>
      </c>
      <c r="D31" t="inlineStr">
        <is>
          <t>Инженер по техническому обслуживанию комплексов ФВФ</t>
        </is>
      </c>
      <c r="E31" t="inlineStr">
        <is>
          <t>Общехозяйственный</t>
        </is>
      </c>
      <c r="F31" t="inlineStr">
        <is>
          <t>День</t>
        </is>
      </c>
      <c r="H31" t="n">
        <v>8</v>
      </c>
      <c r="I31" t="inlineStr">
        <is>
          <t>В</t>
        </is>
      </c>
      <c r="J31" t="inlineStr">
        <is>
          <t>В</t>
        </is>
      </c>
      <c r="K31" t="n">
        <v>8</v>
      </c>
      <c r="L31" t="n">
        <v>8</v>
      </c>
      <c r="AM31" s="9">
        <f>COUNT(H31:AL31)</f>
        <v/>
      </c>
      <c r="AO31" s="9">
        <f>COUNTIF(H31:AL31,"О")</f>
        <v/>
      </c>
      <c r="AP31" s="9">
        <f>COUNTIF(H31:AL31,"От")</f>
        <v/>
      </c>
      <c r="AQ31" s="9">
        <f>COUNTIF(H31:AL31,"Б")</f>
        <v/>
      </c>
      <c r="AR31" s="9">
        <f>COUNTIF(H31:AL31,"Н")</f>
        <v/>
      </c>
      <c r="AT31" s="9">
        <f>SUM(H31:AL31)</f>
        <v/>
      </c>
      <c r="AV31" s="9">
        <f>SUM(I31,J31,O31,P31,Q31,W31,X31)</f>
        <v/>
      </c>
    </row>
    <row r="32">
      <c r="A32" s="9" t="n">
        <v>26</v>
      </c>
      <c r="B32" s="9" t="inlineStr">
        <is>
          <t>Вакунов Владимир Викторович</t>
        </is>
      </c>
      <c r="C32" s="9" t="inlineStr">
        <is>
          <t>Группа обслуживания передвижных комплексов ФВФ</t>
        </is>
      </c>
      <c r="D32" s="9" t="inlineStr">
        <is>
          <t>Инженер по техническому обслуживанию комплексов ФВФ</t>
        </is>
      </c>
      <c r="E32" s="9" t="inlineStr">
        <is>
          <t>ИТОГО:</t>
        </is>
      </c>
      <c r="F32" s="9" t="n"/>
      <c r="G32" s="9" t="n"/>
      <c r="H32" s="9" t="n">
        <v>8</v>
      </c>
      <c r="I32" s="9" t="n">
        <v>0</v>
      </c>
      <c r="J32" s="9" t="n">
        <v>0</v>
      </c>
      <c r="K32" s="9" t="n">
        <v>8</v>
      </c>
      <c r="L32" s="9" t="n">
        <v>8</v>
      </c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>
        <f>COUNT(IF(SUM(H31)&gt;0,1,"FALSE"),IF(SUM(I31)&gt;0,1,"FALSE"),IF(SUM(J31)&gt;0,1,"FALSE"),IF(SUM(K31)&gt;0,1,"FALSE"),IF(SUM(L31)&gt;0,1,"FALSE"))</f>
        <v/>
      </c>
      <c r="AN32" s="9" t="n"/>
      <c r="AO32" s="9">
        <f>MAX(AO31:AO31)</f>
        <v/>
      </c>
      <c r="AP32" s="9">
        <f>MAX(AP31:AP31)</f>
        <v/>
      </c>
      <c r="AQ32" s="9">
        <f>MAX(AQ31:AQ31)</f>
        <v/>
      </c>
      <c r="AR32" s="9">
        <f>MAX(AR31:AR31)</f>
        <v/>
      </c>
      <c r="AS32" s="9">
        <f>SUM(AS31:AS31)</f>
        <v/>
      </c>
      <c r="AT32" s="9">
        <f>SUM(AT31:AT31)</f>
        <v/>
      </c>
      <c r="AU32" s="9">
        <f>SUM(AU31:AU31)</f>
        <v/>
      </c>
      <c r="AV32" s="9">
        <f>SUM(AV31:AV31)</f>
        <v/>
      </c>
      <c r="AW32" s="9">
        <f>SUM(AW31:AW31)</f>
        <v/>
      </c>
    </row>
    <row r="33">
      <c r="A33" t="n">
        <v>27</v>
      </c>
      <c r="B33" t="inlineStr">
        <is>
          <t>Ковалев Евгений Владимирович</t>
        </is>
      </c>
      <c r="C33" t="inlineStr">
        <is>
          <t>Группа обслуживания передвижных комплексов ФВФ</t>
        </is>
      </c>
      <c r="D33" t="inlineStr">
        <is>
          <t>Руководитель проекта</t>
        </is>
      </c>
      <c r="E33" t="inlineStr">
        <is>
          <t>Офис</t>
        </is>
      </c>
      <c r="F33" t="inlineStr">
        <is>
          <t>День</t>
        </is>
      </c>
      <c r="H33" t="n">
        <v>8</v>
      </c>
      <c r="I33" t="inlineStr">
        <is>
          <t>В</t>
        </is>
      </c>
      <c r="J33" t="inlineStr">
        <is>
          <t>В</t>
        </is>
      </c>
      <c r="K33" t="n">
        <v>8</v>
      </c>
      <c r="L33" t="n">
        <v>8</v>
      </c>
      <c r="M33" t="n">
        <v>8</v>
      </c>
      <c r="N33" t="n">
        <v>7</v>
      </c>
      <c r="O33" t="inlineStr">
        <is>
          <t>В</t>
        </is>
      </c>
      <c r="P33" t="inlineStr">
        <is>
          <t>В</t>
        </is>
      </c>
      <c r="Q33" t="inlineStr">
        <is>
          <t>В</t>
        </is>
      </c>
      <c r="R33" t="n">
        <v>8</v>
      </c>
      <c r="S33" t="n">
        <v>8</v>
      </c>
      <c r="T33" t="n">
        <v>8</v>
      </c>
      <c r="U33" t="n">
        <v>8</v>
      </c>
      <c r="V33" t="n">
        <v>8</v>
      </c>
      <c r="W33" t="inlineStr">
        <is>
          <t>В</t>
        </is>
      </c>
      <c r="X33" t="inlineStr">
        <is>
          <t>В</t>
        </is>
      </c>
      <c r="Y33" t="n">
        <v>8</v>
      </c>
      <c r="Z33" t="n">
        <v>8</v>
      </c>
      <c r="AM33" s="9">
        <f>COUNT(H33:AL33)</f>
        <v/>
      </c>
      <c r="AO33" s="9">
        <f>COUNTIF(H33:AL33,"О")</f>
        <v/>
      </c>
      <c r="AP33" s="9">
        <f>COUNTIF(H33:AL33,"От")</f>
        <v/>
      </c>
      <c r="AQ33" s="9">
        <f>COUNTIF(H33:AL33,"Б")</f>
        <v/>
      </c>
      <c r="AR33" s="9">
        <f>COUNTIF(H33:AL33,"Н")</f>
        <v/>
      </c>
      <c r="AT33" s="9">
        <f>SUM(H33:AL33)</f>
        <v/>
      </c>
      <c r="AV33" s="9">
        <f>SUM(I33,J33,O33,P33,Q33,W33,X33)</f>
        <v/>
      </c>
    </row>
    <row r="34">
      <c r="A34" s="9" t="n">
        <v>28</v>
      </c>
      <c r="B34" s="9" t="inlineStr">
        <is>
          <t>Ковалев Евгений Владимирович</t>
        </is>
      </c>
      <c r="C34" s="9" t="inlineStr">
        <is>
          <t>Группа обслуживания передвижных комплексов ФВФ</t>
        </is>
      </c>
      <c r="D34" s="9" t="inlineStr">
        <is>
          <t>Руководитель проекта</t>
        </is>
      </c>
      <c r="E34" s="9" t="inlineStr">
        <is>
          <t>ИТОГО:</t>
        </is>
      </c>
      <c r="F34" s="9" t="n"/>
      <c r="G34" s="9" t="n"/>
      <c r="H34" s="9" t="n">
        <v>8</v>
      </c>
      <c r="I34" s="9" t="n">
        <v>0</v>
      </c>
      <c r="J34" s="9" t="n">
        <v>0</v>
      </c>
      <c r="K34" s="9" t="n">
        <v>8</v>
      </c>
      <c r="L34" s="9" t="n">
        <v>8</v>
      </c>
      <c r="M34" s="9" t="n">
        <v>8</v>
      </c>
      <c r="N34" s="9" t="n">
        <v>7</v>
      </c>
      <c r="O34" s="9" t="n">
        <v>0</v>
      </c>
      <c r="P34" s="9" t="n">
        <v>0</v>
      </c>
      <c r="Q34" s="9" t="n">
        <v>0</v>
      </c>
      <c r="R34" s="9" t="n">
        <v>8</v>
      </c>
      <c r="S34" s="9" t="n">
        <v>8</v>
      </c>
      <c r="T34" s="9" t="n">
        <v>8</v>
      </c>
      <c r="U34" s="9" t="n">
        <v>8</v>
      </c>
      <c r="V34" s="9" t="n">
        <v>8</v>
      </c>
      <c r="W34" s="9" t="n">
        <v>0</v>
      </c>
      <c r="X34" s="9" t="n">
        <v>0</v>
      </c>
      <c r="Y34" s="9" t="n">
        <v>8</v>
      </c>
      <c r="Z34" s="9" t="n">
        <v>8</v>
      </c>
      <c r="AA34" s="9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9" t="n"/>
      <c r="AL34" s="9" t="n"/>
      <c r="AM34" s="9">
        <f>COUNT(IF(SUM(H33)&gt;0,1,"FALSE"),IF(SUM(I33)&gt;0,1,"FALSE"),IF(SUM(J33)&gt;0,1,"FALSE"),IF(SUM(K33)&gt;0,1,"FALSE"),IF(SUM(L33)&gt;0,1,"FALSE"),IF(SUM(M33)&gt;0,1,"FALSE"),IF(SUM(N33)&gt;0,1,"FALSE"),IF(SUM(O33)&gt;0,1,"FALSE"),IF(SUM(P33)&gt;0,1,"FALSE"),IF(SUM(Q33)&gt;0,1,"FALSE"),IF(SUM(R33)&gt;0,1,"FALSE"),IF(SUM(S33)&gt;0,1,"FALSE"),IF(SUM(T33)&gt;0,1,"FALSE"),IF(SUM(U33)&gt;0,1,"FALSE"),IF(SUM(V33)&gt;0,1,"FALSE"),IF(SUM(W33)&gt;0,1,"FALSE"),IF(SUM(X33)&gt;0,1,"FALSE"),IF(SUM(Y33)&gt;0,1,"FALSE"),IF(SUM(Z33)&gt;0,1,"FALSE"))</f>
        <v/>
      </c>
      <c r="AN34" s="9" t="n"/>
      <c r="AO34" s="9">
        <f>MAX(AO33:AO33)</f>
        <v/>
      </c>
      <c r="AP34" s="9">
        <f>MAX(AP33:AP33)</f>
        <v/>
      </c>
      <c r="AQ34" s="9">
        <f>MAX(AQ33:AQ33)</f>
        <v/>
      </c>
      <c r="AR34" s="9">
        <f>MAX(AR33:AR33)</f>
        <v/>
      </c>
      <c r="AS34" s="9">
        <f>SUM(AS33:AS33)</f>
        <v/>
      </c>
      <c r="AT34" s="9">
        <f>SUM(AT33:AT33)</f>
        <v/>
      </c>
      <c r="AU34" s="9">
        <f>SUM(AU33:AU33)</f>
        <v/>
      </c>
      <c r="AV34" s="9">
        <f>SUM(AV33:AV33)</f>
        <v/>
      </c>
      <c r="AW34" s="9">
        <f>SUM(AW33:AW33)</f>
        <v/>
      </c>
    </row>
    <row r="35">
      <c r="A35" t="n">
        <v>29</v>
      </c>
      <c r="B35" t="inlineStr">
        <is>
          <t>Литвиненко Андрей Алексеевич</t>
        </is>
      </c>
      <c r="C35" t="inlineStr">
        <is>
          <t>Группа обслуживания передвижных комплексов ФВФ</t>
        </is>
      </c>
      <c r="D35" t="inlineStr">
        <is>
          <t>Инженер по техническому обслуживанию комплексов ФВФ</t>
        </is>
      </c>
      <c r="E35" t="inlineStr">
        <is>
          <t>Общехозяйственный</t>
        </is>
      </c>
      <c r="F35" t="inlineStr">
        <is>
          <t>День</t>
        </is>
      </c>
      <c r="I35" t="inlineStr">
        <is>
          <t>В</t>
        </is>
      </c>
      <c r="J35" t="inlineStr">
        <is>
          <t>В</t>
        </is>
      </c>
      <c r="AM35" s="9">
        <f>COUNT(H35:AL35)</f>
        <v/>
      </c>
      <c r="AO35" s="9">
        <f>COUNTIF(H35:AL35,"О")</f>
        <v/>
      </c>
      <c r="AP35" s="9">
        <f>COUNTIF(H35:AL35,"От")</f>
        <v/>
      </c>
      <c r="AQ35" s="9">
        <f>COUNTIF(H35:AL35,"Б")</f>
        <v/>
      </c>
      <c r="AR35" s="9">
        <f>COUNTIF(H35:AL35,"Н")</f>
        <v/>
      </c>
      <c r="AT35" s="9">
        <f>SUM(H35:AL35)</f>
        <v/>
      </c>
      <c r="AV35" s="9">
        <f>SUM(I35,J35,O35,P35,Q35,W35,X35)</f>
        <v/>
      </c>
    </row>
    <row r="36" ht="15.5" customHeight="1" s="1">
      <c r="A36" t="n">
        <v>30</v>
      </c>
      <c r="B36" t="inlineStr">
        <is>
          <t>Литвиненко Андрей Алексеевич</t>
        </is>
      </c>
      <c r="C36" t="inlineStr">
        <is>
          <t>Группа обслуживания передвижных комплексов ФВФ</t>
        </is>
      </c>
      <c r="D36" t="inlineStr">
        <is>
          <t>Инженер по техническому обслуживанию комплексов ФВФ</t>
        </is>
      </c>
      <c r="E36" t="inlineStr">
        <is>
          <t>Контракт № 632 - ГКУ НСО ТУАД</t>
        </is>
      </c>
      <c r="F36" t="inlineStr">
        <is>
          <t>День</t>
        </is>
      </c>
      <c r="H36" s="11" t="n">
        <v>8</v>
      </c>
      <c r="K36" s="11" t="n">
        <v>8</v>
      </c>
      <c r="L36" s="11" t="n">
        <v>8</v>
      </c>
      <c r="AM36" s="9">
        <f>COUNT(H36:AL36)</f>
        <v/>
      </c>
      <c r="AT36" s="9">
        <f>SUM(H36:AL36)</f>
        <v/>
      </c>
      <c r="AV36" s="9">
        <f>SUM(I36,J36,O36,P36,Q36,W36,X36)</f>
        <v/>
      </c>
    </row>
    <row r="37">
      <c r="A37" s="9" t="n">
        <v>31</v>
      </c>
      <c r="B37" s="9" t="inlineStr">
        <is>
          <t>Литвиненко Андрей Алексеевич</t>
        </is>
      </c>
      <c r="C37" s="9" t="inlineStr">
        <is>
          <t>Группа обслуживания передвижных комплексов ФВФ</t>
        </is>
      </c>
      <c r="D37" s="9" t="inlineStr">
        <is>
          <t>Инженер по техническому обслуживанию комплексов ФВФ</t>
        </is>
      </c>
      <c r="E37" s="9" t="inlineStr">
        <is>
          <t>ИТОГО:</t>
        </is>
      </c>
      <c r="F37" s="9" t="n"/>
      <c r="G37" s="9" t="n"/>
      <c r="H37" s="9" t="n">
        <v>8</v>
      </c>
      <c r="I37" s="9" t="n">
        <v>0</v>
      </c>
      <c r="J37" s="9" t="n">
        <v>0</v>
      </c>
      <c r="K37" s="9" t="n">
        <v>8</v>
      </c>
      <c r="L37" s="9" t="n">
        <v>8</v>
      </c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>
        <f>COUNT(IF(SUM(H35,H36)&gt;0,1,"FALSE"),IF(SUM(I36,I35)&gt;0,1,"FALSE"),IF(SUM(J35,J36)&gt;0,1,"FALSE"),IF(SUM(K35,K36)&gt;0,1,"FALSE"),IF(SUM(L35,L36)&gt;0,1,"FALSE"))</f>
        <v/>
      </c>
      <c r="AN37" s="9" t="n"/>
      <c r="AO37" s="9">
        <f>MAX(AO35:AO36)</f>
        <v/>
      </c>
      <c r="AP37" s="9">
        <f>MAX(AP35:AP36)</f>
        <v/>
      </c>
      <c r="AQ37" s="9">
        <f>MAX(AQ35:AQ36)</f>
        <v/>
      </c>
      <c r="AR37" s="9">
        <f>MAX(AR35:AR36)</f>
        <v/>
      </c>
      <c r="AS37" s="9">
        <f>SUM(AS35:AS36)</f>
        <v/>
      </c>
      <c r="AT37" s="9">
        <f>SUM(AT35:AT36)</f>
        <v/>
      </c>
      <c r="AU37" s="9">
        <f>SUM(AU35:AU36)</f>
        <v/>
      </c>
      <c r="AV37" s="9">
        <f>SUM(AV35:AV36)</f>
        <v/>
      </c>
      <c r="AW37" s="9">
        <f>SUM(AW35:AW36)</f>
        <v/>
      </c>
    </row>
    <row r="38">
      <c r="A38" t="n">
        <v>32</v>
      </c>
      <c r="B38" t="inlineStr">
        <is>
          <t>Просеков Алексей Сергеевич</t>
        </is>
      </c>
      <c r="C38" t="inlineStr">
        <is>
          <t>Группа организации дорожного движения</t>
        </is>
      </c>
      <c r="D38" t="inlineStr">
        <is>
          <t>Руководитель группы</t>
        </is>
      </c>
      <c r="E38" t="inlineStr">
        <is>
          <t>Общехозяйственный</t>
        </is>
      </c>
      <c r="F38" t="inlineStr">
        <is>
          <t>День</t>
        </is>
      </c>
      <c r="H38" t="n">
        <v>8</v>
      </c>
      <c r="I38" t="inlineStr">
        <is>
          <t>В</t>
        </is>
      </c>
      <c r="J38" t="inlineStr">
        <is>
          <t>В</t>
        </is>
      </c>
      <c r="K38" t="n">
        <v>8</v>
      </c>
      <c r="L38" t="n">
        <v>8</v>
      </c>
      <c r="M38" t="n">
        <v>8</v>
      </c>
      <c r="N38" t="n">
        <v>7</v>
      </c>
      <c r="O38" t="inlineStr">
        <is>
          <t>В</t>
        </is>
      </c>
      <c r="P38" t="inlineStr">
        <is>
          <t>В</t>
        </is>
      </c>
      <c r="Q38" t="inlineStr">
        <is>
          <t>В</t>
        </is>
      </c>
      <c r="R38" t="n">
        <v>8</v>
      </c>
      <c r="S38" t="n">
        <v>8</v>
      </c>
      <c r="T38" t="n">
        <v>8</v>
      </c>
      <c r="U38" t="n">
        <v>8</v>
      </c>
      <c r="V38" t="n">
        <v>8</v>
      </c>
      <c r="W38" t="inlineStr">
        <is>
          <t>В</t>
        </is>
      </c>
      <c r="X38" t="inlineStr">
        <is>
          <t>В</t>
        </is>
      </c>
      <c r="Y38" t="n">
        <v>8</v>
      </c>
      <c r="Z38" t="n">
        <v>8</v>
      </c>
      <c r="AM38" s="9">
        <f>COUNT(H38:AL38)</f>
        <v/>
      </c>
      <c r="AO38" s="9">
        <f>COUNTIF(H38:AL38,"О")</f>
        <v/>
      </c>
      <c r="AP38" s="9">
        <f>COUNTIF(H38:AL38,"От")</f>
        <v/>
      </c>
      <c r="AQ38" s="9">
        <f>COUNTIF(H38:AL38,"Б")</f>
        <v/>
      </c>
      <c r="AR38" s="9">
        <f>COUNTIF(H38:AL38,"Н")</f>
        <v/>
      </c>
      <c r="AT38" s="9">
        <f>SUM(H38:AL38)</f>
        <v/>
      </c>
      <c r="AV38" s="9">
        <f>SUM(I38,J38,O38,P38,Q38,W38,X38)</f>
        <v/>
      </c>
    </row>
    <row r="39">
      <c r="A39" s="9" t="n">
        <v>33</v>
      </c>
      <c r="B39" s="9" t="inlineStr">
        <is>
          <t>Просеков Алексей Сергеевич</t>
        </is>
      </c>
      <c r="C39" s="9" t="inlineStr">
        <is>
          <t>Группа организации дорожного движения</t>
        </is>
      </c>
      <c r="D39" s="9" t="inlineStr">
        <is>
          <t>Руководитель группы</t>
        </is>
      </c>
      <c r="E39" s="9" t="inlineStr">
        <is>
          <t>ИТОГО:</t>
        </is>
      </c>
      <c r="F39" s="9" t="n"/>
      <c r="G39" s="9" t="n"/>
      <c r="H39" s="9" t="n">
        <v>8</v>
      </c>
      <c r="I39" s="9" t="n">
        <v>0</v>
      </c>
      <c r="J39" s="9" t="n">
        <v>0</v>
      </c>
      <c r="K39" s="9" t="n">
        <v>8</v>
      </c>
      <c r="L39" s="9" t="n">
        <v>8</v>
      </c>
      <c r="M39" s="9" t="n">
        <v>8</v>
      </c>
      <c r="N39" s="9" t="n">
        <v>7</v>
      </c>
      <c r="O39" s="9" t="n">
        <v>0</v>
      </c>
      <c r="P39" s="9" t="n">
        <v>0</v>
      </c>
      <c r="Q39" s="9" t="n">
        <v>0</v>
      </c>
      <c r="R39" s="9" t="n">
        <v>8</v>
      </c>
      <c r="S39" s="9" t="n">
        <v>8</v>
      </c>
      <c r="T39" s="9" t="n">
        <v>8</v>
      </c>
      <c r="U39" s="9" t="n">
        <v>8</v>
      </c>
      <c r="V39" s="9" t="n">
        <v>8</v>
      </c>
      <c r="W39" s="9" t="n">
        <v>0</v>
      </c>
      <c r="X39" s="9" t="n">
        <v>0</v>
      </c>
      <c r="Y39" s="9" t="n">
        <v>8</v>
      </c>
      <c r="Z39" s="9" t="n">
        <v>8</v>
      </c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>
        <f>COUNT(IF(SUM(H38)&gt;0,1,"FALSE"),IF(SUM(I38)&gt;0,1,"FALSE"),IF(SUM(J38)&gt;0,1,"FALSE"),IF(SUM(K38)&gt;0,1,"FALSE"),IF(SUM(L38)&gt;0,1,"FALSE"),IF(SUM(M38)&gt;0,1,"FALSE"),IF(SUM(N38)&gt;0,1,"FALSE"),IF(SUM(O38)&gt;0,1,"FALSE"),IF(SUM(P38)&gt;0,1,"FALSE"),IF(SUM(Q38)&gt;0,1,"FALSE"),IF(SUM(R38)&gt;0,1,"FALSE"),IF(SUM(S38)&gt;0,1,"FALSE"),IF(SUM(T38)&gt;0,1,"FALSE"),IF(SUM(U38)&gt;0,1,"FALSE"),IF(SUM(V38)&gt;0,1,"FALSE"),IF(SUM(W38)&gt;0,1,"FALSE"),IF(SUM(X38)&gt;0,1,"FALSE"),IF(SUM(Y38)&gt;0,1,"FALSE"),IF(SUM(Z38)&gt;0,1,"FALSE"))</f>
        <v/>
      </c>
      <c r="AN39" s="9" t="n"/>
      <c r="AO39" s="9">
        <f>MAX(AO38:AO38)</f>
        <v/>
      </c>
      <c r="AP39" s="9">
        <f>MAX(AP38:AP38)</f>
        <v/>
      </c>
      <c r="AQ39" s="9">
        <f>MAX(AQ38:AQ38)</f>
        <v/>
      </c>
      <c r="AR39" s="9">
        <f>MAX(AR38:AR38)</f>
        <v/>
      </c>
      <c r="AS39" s="9">
        <f>SUM(AS38:AS38)</f>
        <v/>
      </c>
      <c r="AT39" s="9">
        <f>SUM(AT38:AT38)</f>
        <v/>
      </c>
      <c r="AU39" s="9">
        <f>SUM(AU38:AU38)</f>
        <v/>
      </c>
      <c r="AV39" s="9">
        <f>SUM(AV38:AV38)</f>
        <v/>
      </c>
      <c r="AW39" s="9">
        <f>SUM(AW38:AW38)</f>
        <v/>
      </c>
    </row>
    <row r="40" ht="15.5" customHeight="1" s="1">
      <c r="A40" t="n">
        <v>34</v>
      </c>
      <c r="B40" t="inlineStr">
        <is>
          <t>Водяников Сергей Васильевич</t>
        </is>
      </c>
      <c r="C40" t="inlineStr">
        <is>
          <t>Группа содержания</t>
        </is>
      </c>
      <c r="D40" t="inlineStr">
        <is>
          <t>Ведущий инженер</t>
        </is>
      </c>
      <c r="E40" t="inlineStr">
        <is>
          <t>Общехозяйственный</t>
        </is>
      </c>
      <c r="F40" t="inlineStr">
        <is>
          <t>День</t>
        </is>
      </c>
      <c r="H40" t="n">
        <v>8</v>
      </c>
      <c r="I40" t="inlineStr">
        <is>
          <t>В</t>
        </is>
      </c>
      <c r="J40" t="inlineStr">
        <is>
          <t>В</t>
        </is>
      </c>
      <c r="M40" t="n">
        <v>1.86667</v>
      </c>
      <c r="N40" s="11" t="inlineStr">
        <is>
          <t>От</t>
        </is>
      </c>
      <c r="O40" t="inlineStr">
        <is>
          <t>В</t>
        </is>
      </c>
      <c r="P40" t="inlineStr">
        <is>
          <t>В</t>
        </is>
      </c>
      <c r="Q40" t="inlineStr">
        <is>
          <t>В</t>
        </is>
      </c>
      <c r="T40" t="n">
        <v>0.36667</v>
      </c>
      <c r="U40" t="n">
        <v>8</v>
      </c>
      <c r="W40" t="inlineStr">
        <is>
          <t>В</t>
        </is>
      </c>
      <c r="X40" t="inlineStr">
        <is>
          <t>В</t>
        </is>
      </c>
      <c r="AM40" s="9">
        <f>COUNT(H40:AL40)</f>
        <v/>
      </c>
      <c r="AO40" s="9">
        <f>COUNTIF(H40:AL40,"О")</f>
        <v/>
      </c>
      <c r="AP40" s="9">
        <f>COUNTIF(H40:AL40,"От")</f>
        <v/>
      </c>
      <c r="AQ40" s="9">
        <f>COUNTIF(H40:AL40,"Б")</f>
        <v/>
      </c>
      <c r="AR40" s="9">
        <f>COUNTIF(H40:AL40,"Н")</f>
        <v/>
      </c>
      <c r="AT40" s="9">
        <f>SUM(H40:AL40)</f>
        <v/>
      </c>
      <c r="AV40" s="9">
        <f>SUM(I40,J40,O40,P40,Q40,W40,X40)</f>
        <v/>
      </c>
    </row>
    <row r="41">
      <c r="A41" t="n">
        <v>35</v>
      </c>
      <c r="B41" t="inlineStr">
        <is>
          <t>Водяников Сергей Васильевич</t>
        </is>
      </c>
      <c r="C41" t="inlineStr">
        <is>
          <t>Группа содержания</t>
        </is>
      </c>
      <c r="D41" t="inlineStr">
        <is>
          <t>Ведущий инженер</t>
        </is>
      </c>
      <c r="E41" t="inlineStr">
        <is>
          <t>Контракт № 633 - ПАО Ростелеком Красноярск</t>
        </is>
      </c>
      <c r="F41" t="inlineStr">
        <is>
          <t>День</t>
        </is>
      </c>
      <c r="AM41" s="9">
        <f>COUNT(H41:AL41)</f>
        <v/>
      </c>
      <c r="AT41" s="9">
        <f>SUM(H41:AL41)</f>
        <v/>
      </c>
      <c r="AV41" s="9">
        <f>SUM(I41,J41,O41,P41,Q41,W41,X41)</f>
        <v/>
      </c>
    </row>
    <row r="42" ht="15.5" customHeight="1" s="1">
      <c r="A42" t="n">
        <v>36</v>
      </c>
      <c r="B42" t="inlineStr">
        <is>
          <t>Водяников Сергей Васильевич</t>
        </is>
      </c>
      <c r="C42" t="inlineStr">
        <is>
          <t>Группа содержания</t>
        </is>
      </c>
      <c r="D42" t="inlineStr">
        <is>
          <t>Ведущий инженер</t>
        </is>
      </c>
      <c r="E42" t="inlineStr">
        <is>
          <t>Контракт № 632 - ГКУ НСО ТУАД</t>
        </is>
      </c>
      <c r="F42" t="inlineStr">
        <is>
          <t>День</t>
        </is>
      </c>
      <c r="K42" s="11" t="n">
        <v>1.2922</v>
      </c>
      <c r="M42" s="11" t="n">
        <v>6.13333</v>
      </c>
      <c r="R42" s="11" t="n">
        <v>5.06579</v>
      </c>
      <c r="S42" s="11" t="n">
        <v>8</v>
      </c>
      <c r="T42" s="11" t="n">
        <v>7.63333</v>
      </c>
      <c r="U42" s="11" t="inlineStr">
        <is>
          <t>https://jira.its-sib.ru/issues/?jql=issue%20in%20(TECHWIM-3908)</t>
        </is>
      </c>
      <c r="V42" s="11" t="n">
        <v>4.00789</v>
      </c>
      <c r="AM42" s="9">
        <f>COUNT(H42:AL42)</f>
        <v/>
      </c>
      <c r="AT42" s="9">
        <f>SUM(H42:AL42)</f>
        <v/>
      </c>
      <c r="AV42" s="9">
        <f>SUM(I42,J42,O42,P42,Q42,W42,X42)</f>
        <v/>
      </c>
    </row>
    <row r="43" ht="15.5" customHeight="1" s="1">
      <c r="A43" t="n">
        <v>37</v>
      </c>
      <c r="B43" t="inlineStr">
        <is>
          <t>Водяников Сергей Васильевич</t>
        </is>
      </c>
      <c r="C43" t="inlineStr">
        <is>
          <t>Группа содержания</t>
        </is>
      </c>
      <c r="D43" t="inlineStr">
        <is>
          <t>Ведущий инженер</t>
        </is>
      </c>
      <c r="E43" t="inlineStr">
        <is>
          <t>Контракт № 631 - ГКУ НСО ТУАД</t>
        </is>
      </c>
      <c r="F43" t="inlineStr">
        <is>
          <t>День</t>
        </is>
      </c>
      <c r="K43" s="11" t="n">
        <v>2.14882</v>
      </c>
      <c r="AM43" s="9">
        <f>COUNT(H43:AL43)</f>
        <v/>
      </c>
      <c r="AT43" s="9">
        <f>SUM(H43:AL43)</f>
        <v/>
      </c>
      <c r="AV43" s="9">
        <f>SUM(I43,J43,O43,P43,Q43,W43,X43)</f>
        <v/>
      </c>
    </row>
    <row r="44" ht="15.5" customHeight="1" s="1">
      <c r="A44" t="n">
        <v>38</v>
      </c>
      <c r="B44" t="inlineStr">
        <is>
          <t>Водяников Сергей Васильевич</t>
        </is>
      </c>
      <c r="C44" t="inlineStr">
        <is>
          <t>Группа содержания</t>
        </is>
      </c>
      <c r="D44" t="inlineStr">
        <is>
          <t>Ведущий инженер</t>
        </is>
      </c>
      <c r="E44" t="inlineStr">
        <is>
          <t>Контракт № 630 - ГКУ НСО ТУАД</t>
        </is>
      </c>
      <c r="F44" t="inlineStr">
        <is>
          <t>День</t>
        </is>
      </c>
      <c r="K44" s="11" t="n">
        <v>4.55898</v>
      </c>
      <c r="L44" s="11" t="n">
        <v>8</v>
      </c>
      <c r="R44" s="11" t="n">
        <v>2.93421</v>
      </c>
      <c r="AM44" s="9">
        <f>COUNT(H44:AL44)</f>
        <v/>
      </c>
      <c r="AT44" s="9">
        <f>SUM(H44:AL44)</f>
        <v/>
      </c>
      <c r="AV44" s="9">
        <f>SUM(I44,J44,O44,P44,Q44,W44,X44)</f>
        <v/>
      </c>
    </row>
    <row r="45">
      <c r="A45" t="n">
        <v>39</v>
      </c>
      <c r="B45" t="inlineStr">
        <is>
          <t>Водяников Сергей Васильевич</t>
        </is>
      </c>
      <c r="C45" t="inlineStr">
        <is>
          <t>Группа содержания</t>
        </is>
      </c>
      <c r="D45" t="inlineStr">
        <is>
          <t>Ведущий инженер</t>
        </is>
      </c>
      <c r="E45" t="inlineStr">
        <is>
          <t>Контракт № 620 - МариинскАвтодор</t>
        </is>
      </c>
      <c r="F45" t="inlineStr">
        <is>
          <t>День</t>
        </is>
      </c>
      <c r="AM45" s="9">
        <f>COUNT(H45:AL45)</f>
        <v/>
      </c>
      <c r="AT45" s="9">
        <f>SUM(H45:AL45)</f>
        <v/>
      </c>
      <c r="AV45" s="9">
        <f>SUM(I45,J45,O45,P45,Q45,W45,X45)</f>
        <v/>
      </c>
    </row>
    <row r="46">
      <c r="A46" t="n">
        <v>40</v>
      </c>
      <c r="B46" t="inlineStr">
        <is>
          <t>Водяников Сергей Васильевич</t>
        </is>
      </c>
      <c r="C46" t="inlineStr">
        <is>
          <t>Группа содержания</t>
        </is>
      </c>
      <c r="D46" t="inlineStr">
        <is>
          <t>Ведущий инженер</t>
        </is>
      </c>
      <c r="E46" t="inlineStr">
        <is>
          <t>Контракт № 621 - Томскавтодор</t>
        </is>
      </c>
      <c r="F46" t="inlineStr">
        <is>
          <t>День</t>
        </is>
      </c>
      <c r="AM46" s="9">
        <f>COUNT(H46:AL46)</f>
        <v/>
      </c>
      <c r="AT46" s="9">
        <f>SUM(H46:AL46)</f>
        <v/>
      </c>
      <c r="AV46" s="9">
        <f>SUM(I46,J46,O46,P46,Q46,W46,X46)</f>
        <v/>
      </c>
    </row>
    <row r="47">
      <c r="A47" t="n">
        <v>41</v>
      </c>
      <c r="B47" t="inlineStr">
        <is>
          <t>Водяников Сергей Васильевич</t>
        </is>
      </c>
      <c r="C47" t="inlineStr">
        <is>
          <t>Группа содержания</t>
        </is>
      </c>
      <c r="D47" t="inlineStr">
        <is>
          <t>Ведущий инженер</t>
        </is>
      </c>
      <c r="E47" t="inlineStr">
        <is>
          <t>Контракт № 592 - ООО Восток-М</t>
        </is>
      </c>
      <c r="F47" t="inlineStr">
        <is>
          <t>День</t>
        </is>
      </c>
      <c r="AM47" s="9">
        <f>COUNT(H47:AL47)</f>
        <v/>
      </c>
      <c r="AT47" s="9">
        <f>SUM(H47:AL47)</f>
        <v/>
      </c>
      <c r="AV47" s="9">
        <f>SUM(I47,J47,O47,P47,Q47,W47,X47)</f>
        <v/>
      </c>
    </row>
    <row r="48">
      <c r="A48" t="n">
        <v>42</v>
      </c>
      <c r="B48" t="inlineStr">
        <is>
          <t>Водяников Сергей Васильевич</t>
        </is>
      </c>
      <c r="C48" t="inlineStr">
        <is>
          <t>Группа содержания</t>
        </is>
      </c>
      <c r="D48" t="inlineStr">
        <is>
          <t>Ведущий инженер</t>
        </is>
      </c>
      <c r="E48" t="inlineStr">
        <is>
          <t>Контракт № 599 - Восток-М</t>
        </is>
      </c>
      <c r="F48" t="inlineStr">
        <is>
          <t>День</t>
        </is>
      </c>
      <c r="AM48" s="9">
        <f>COUNT(H48:AL48)</f>
        <v/>
      </c>
      <c r="AT48" s="9">
        <f>SUM(H48:AL48)</f>
        <v/>
      </c>
      <c r="AV48" s="9">
        <f>SUM(I48,J48,O48,P48,Q48,W48,X48)</f>
        <v/>
      </c>
    </row>
    <row r="49">
      <c r="A49" t="n">
        <v>43</v>
      </c>
      <c r="B49" t="inlineStr">
        <is>
          <t>Водяников Сергей Васильевич</t>
        </is>
      </c>
      <c r="C49" t="inlineStr">
        <is>
          <t>Группа содержания</t>
        </is>
      </c>
      <c r="D49" t="inlineStr">
        <is>
          <t>Ведущий инженер</t>
        </is>
      </c>
      <c r="E49" t="inlineStr">
        <is>
          <t>Контракт № 591 - ООО Восток-М</t>
        </is>
      </c>
      <c r="F49" t="inlineStr">
        <is>
          <t>День</t>
        </is>
      </c>
      <c r="AM49" s="9">
        <f>COUNT(H49:AL49)</f>
        <v/>
      </c>
      <c r="AT49" s="9">
        <f>SUM(H49:AL49)</f>
        <v/>
      </c>
      <c r="AV49" s="9">
        <f>SUM(I49,J49,O49,P49,Q49,W49,X49)</f>
        <v/>
      </c>
    </row>
    <row r="50" ht="15.5" customHeight="1" s="1">
      <c r="A50" t="n">
        <v>44</v>
      </c>
      <c r="B50" t="inlineStr">
        <is>
          <t>Водяников Сергей Васильевич</t>
        </is>
      </c>
      <c r="C50" t="inlineStr">
        <is>
          <t>Группа содержания</t>
        </is>
      </c>
      <c r="D50" t="inlineStr">
        <is>
          <t>Ведущий инженер</t>
        </is>
      </c>
      <c r="E50" t="inlineStr">
        <is>
          <t>Контракт № 579 - ООО Восток-М</t>
        </is>
      </c>
      <c r="F50" t="inlineStr">
        <is>
          <t>День</t>
        </is>
      </c>
      <c r="V50" s="11" t="n">
        <v>3.99211</v>
      </c>
      <c r="AM50" s="9">
        <f>COUNT(H50:AL50)</f>
        <v/>
      </c>
      <c r="AT50" s="9">
        <f>SUM(H50:AL50)</f>
        <v/>
      </c>
      <c r="AV50" s="9">
        <f>SUM(I50,J50,O50,P50,Q50,W50,X50)</f>
        <v/>
      </c>
    </row>
    <row r="51">
      <c r="A51" t="n">
        <v>45</v>
      </c>
      <c r="B51" t="inlineStr">
        <is>
          <t>Водяников Сергей Васильевич</t>
        </is>
      </c>
      <c r="C51" t="inlineStr">
        <is>
          <t>Группа содержания</t>
        </is>
      </c>
      <c r="D51" t="inlineStr">
        <is>
          <t>Ведущий инженер</t>
        </is>
      </c>
      <c r="E51" t="inlineStr">
        <is>
          <t>Контракт № 585 - ФКУ Сибуправтодор</t>
        </is>
      </c>
      <c r="F51" t="inlineStr">
        <is>
          <t>День</t>
        </is>
      </c>
      <c r="AM51" s="9">
        <f>COUNT(H51:AL51)</f>
        <v/>
      </c>
      <c r="AT51" s="9">
        <f>SUM(H51:AL51)</f>
        <v/>
      </c>
      <c r="AV51" s="9">
        <f>SUM(I51,J51,O51,P51,Q51,W51,X51)</f>
        <v/>
      </c>
    </row>
    <row r="52">
      <c r="A52" t="n">
        <v>46</v>
      </c>
      <c r="B52" t="inlineStr">
        <is>
          <t>Водяников Сергей Васильевич</t>
        </is>
      </c>
      <c r="C52" t="inlineStr">
        <is>
          <t>Группа содержания</t>
        </is>
      </c>
      <c r="D52" t="inlineStr">
        <is>
          <t>Ведущий инженер</t>
        </is>
      </c>
      <c r="E52" t="inlineStr">
        <is>
          <t>Контракт № 580 - ОГКУ «Томскавтодор»</t>
        </is>
      </c>
      <c r="F52" t="inlineStr">
        <is>
          <t>День</t>
        </is>
      </c>
      <c r="AM52" s="9">
        <f>COUNT(H52:AL52)</f>
        <v/>
      </c>
      <c r="AT52" s="9">
        <f>SUM(H52:AL52)</f>
        <v/>
      </c>
      <c r="AV52" s="9">
        <f>SUM(I52,J52,O52,P52,Q52,W52,X52)</f>
        <v/>
      </c>
    </row>
    <row r="53">
      <c r="A53" t="n">
        <v>47</v>
      </c>
      <c r="B53" t="inlineStr">
        <is>
          <t>Водяников Сергей Васильевич</t>
        </is>
      </c>
      <c r="C53" t="inlineStr">
        <is>
          <t>Группа содержания</t>
        </is>
      </c>
      <c r="D53" t="inlineStr">
        <is>
          <t>Ведущий инженер</t>
        </is>
      </c>
      <c r="E53" t="inlineStr">
        <is>
          <t>Контракт № 576 - Восток-М</t>
        </is>
      </c>
      <c r="F53" t="inlineStr">
        <is>
          <t>День</t>
        </is>
      </c>
      <c r="AM53" s="9">
        <f>COUNT(H53:AL53)</f>
        <v/>
      </c>
      <c r="AT53" s="9">
        <f>SUM(H53:AL53)</f>
        <v/>
      </c>
      <c r="AV53" s="9">
        <f>SUM(I53,J53,O53,P53,Q53,W53,X53)</f>
        <v/>
      </c>
    </row>
    <row r="54">
      <c r="A54" t="n">
        <v>48</v>
      </c>
      <c r="B54" t="inlineStr">
        <is>
          <t>Водяников Сергей Васильевич</t>
        </is>
      </c>
      <c r="C54" t="inlineStr">
        <is>
          <t>Группа содержания</t>
        </is>
      </c>
      <c r="D54" t="inlineStr">
        <is>
          <t>Ведущий инженер</t>
        </is>
      </c>
      <c r="E54" t="inlineStr">
        <is>
          <t>Контракт № 644 - АО Автодор</t>
        </is>
      </c>
      <c r="F54" t="inlineStr">
        <is>
          <t>День</t>
        </is>
      </c>
      <c r="AM54" s="9">
        <f>COUNT(H54:AL54)</f>
        <v/>
      </c>
      <c r="AT54" s="9">
        <f>SUM(H54:AL54)</f>
        <v/>
      </c>
      <c r="AV54" s="9">
        <f>SUM(I54,J54,O54,P54,Q54,W54,X54)</f>
        <v/>
      </c>
    </row>
    <row r="55" ht="15.5" customHeight="1" s="1">
      <c r="A55" t="n">
        <v>49</v>
      </c>
      <c r="B55" t="inlineStr">
        <is>
          <t>Водяников Сергей Васильевич</t>
        </is>
      </c>
      <c r="C55" t="inlineStr">
        <is>
          <t>Группа содержания</t>
        </is>
      </c>
      <c r="D55" t="inlineStr">
        <is>
          <t>Ведущий инженер</t>
        </is>
      </c>
      <c r="E55" t="inlineStr">
        <is>
          <t>Контракт № 632 - ГКУ НСО ТУАД</t>
        </is>
      </c>
      <c r="F55" t="inlineStr">
        <is>
          <t>День</t>
        </is>
      </c>
      <c r="G55" t="inlineStr">
        <is>
          <t>К-ка</t>
        </is>
      </c>
      <c r="Y55" s="11" t="n">
        <v>8</v>
      </c>
      <c r="Z55" s="11" t="n">
        <v>8</v>
      </c>
      <c r="AM55" s="9">
        <f>SUM(H55:AL55)/8</f>
        <v/>
      </c>
      <c r="AS55" s="9">
        <f>COUNTIF(H55:AL55,"В")+SUM(H55:AL55)/8</f>
        <v/>
      </c>
      <c r="AT55" s="9">
        <f>SUM(H55:AL55)</f>
        <v/>
      </c>
    </row>
    <row r="56">
      <c r="A56" s="9" t="n">
        <v>50</v>
      </c>
      <c r="B56" s="9" t="inlineStr">
        <is>
          <t>Водяников Сергей Васильевич</t>
        </is>
      </c>
      <c r="C56" s="9" t="inlineStr">
        <is>
          <t>Группа содержания</t>
        </is>
      </c>
      <c r="D56" s="9" t="inlineStr">
        <is>
          <t>Ведущий инженер</t>
        </is>
      </c>
      <c r="E56" s="9" t="inlineStr">
        <is>
          <t>ИТОГО:</t>
        </is>
      </c>
      <c r="F56" s="9" t="n"/>
      <c r="G56" s="9" t="n"/>
      <c r="H56" s="9" t="n">
        <v>8</v>
      </c>
      <c r="I56" s="9" t="n">
        <v>0</v>
      </c>
      <c r="J56" s="9" t="n">
        <v>0</v>
      </c>
      <c r="K56" s="9" t="n">
        <v>8</v>
      </c>
      <c r="L56" s="9" t="n">
        <v>8</v>
      </c>
      <c r="M56" s="9" t="n">
        <v>8</v>
      </c>
      <c r="N56" s="9" t="n">
        <v>0</v>
      </c>
      <c r="O56" s="9" t="n">
        <v>0</v>
      </c>
      <c r="P56" s="9" t="n">
        <v>0</v>
      </c>
      <c r="Q56" s="9" t="n">
        <v>0</v>
      </c>
      <c r="R56" s="9" t="n">
        <v>8</v>
      </c>
      <c r="S56" s="9" t="n">
        <v>8</v>
      </c>
      <c r="T56" s="9" t="n">
        <v>8</v>
      </c>
      <c r="U56" s="9" t="n">
        <v>8</v>
      </c>
      <c r="V56" s="9" t="n">
        <v>8</v>
      </c>
      <c r="W56" s="9" t="n">
        <v>0</v>
      </c>
      <c r="X56" s="9" t="n">
        <v>0</v>
      </c>
      <c r="Y56" s="9" t="n">
        <v>8</v>
      </c>
      <c r="Z56" s="9" t="n">
        <v>8</v>
      </c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>
        <f>COUNT(IF(SUM(H48,H44,H41,H53,H49,H52,H50,H43,H40,H46,H42,H45,H51,H47)&gt;0,1,"FALSE"),IF(SUM(I47,I53,I41,I40,I49,I42,I48,I51,I50,I52,I45,I46,I44,I43)&gt;0,1,"FALSE"),IF(SUM(J42,J40,J45,J51,J43,J46,J44,J41,J52,J50,J47,J49,J53,J48)&gt;0,1,"FALSE"),IF(SUM(K41,K47,K42,K51,K46,K40,K49,K50,K45,K44,K48,K52,K43,K53)&gt;0,1,"FALSE"),IF(SUM(L52,L44,L45,L47,L50,L41,L46,L49,L48,L43,L42,L40,L51,L53)&gt;0,1,"FALSE"),IF(SUM(M52,M46,M43,M42,M41,M53,M51,M40,M48,M44,M49,M50,M45,M47)&gt;0,1,"FALSE"),IF(SUM(N40)&gt;0,1,"FALSE"),IF(SUM(O53,O43,O52,O41,O46,O44,O47,O49,O40,O50,O48,O42,O51,O45)&gt;0,1,"FALSE"),IF(SUM(P42,P43,P50,P47,P45,P51,P52,P49,P41,P46,P53,P40,P48,P44)&gt;0,1,"FALSE"),IF(SUM(Q46,Q42,Q48,Q49,Q53,Q51,Q44,Q45,Q40,Q47,Q43,Q41,Q52,Q50)&gt;0,1,"FALSE"),IF(SUM(R48,R51,R53,R40,R52,R49,R45,R44,R46,R41,R43,R50,R42,R47)&gt;0,1,"FALSE"),IF(SUM(S49,S41,S46,S47,S51,S42,S52,S43,S45,S40,S53,S50,S48,S44)&gt;0,1,"FALSE"),IF(SUM(T53,T52,T41,T42,T48,T49,T51,T45,T46,T47,T50,T40,T43,T44)&gt;0,1,"FALSE"),IF(SUM(U49,U51,U45,U42,U46,U44,U48,U40,U41,U47,U52,U43,U53,U50)&gt;0,1,"FALSE"),IF(SUM(V45,V50,V46,V43,V44,V40,V48,V53,V52,V47,V54,V49,V41,V51,V42)&gt;0,1,"FALSE"),IF(SUM(W49,W42,W52,W47,W48,W45,W54,W44,W51,W40,W46,W50,W43,W41,W53)&gt;0,1,"FALSE"),IF(SUM(X51,X50,X42,X52,X44,X49,X40,X45,X46,X54,X41,X43,X48,X47,X53)&gt;0,1,"FALSE"),IF(SUM(Y55)&gt;0,1,"FALSE"),IF(SUM(Z55)&gt;0,1,"FALSE"))</f>
        <v/>
      </c>
      <c r="AN56" s="9" t="n"/>
      <c r="AO56" s="9">
        <f>MAX(AO40:AO55)</f>
        <v/>
      </c>
      <c r="AP56" s="9">
        <f>MAX(AP40:AP55)</f>
        <v/>
      </c>
      <c r="AQ56" s="9">
        <f>MAX(AQ40:AQ55)</f>
        <v/>
      </c>
      <c r="AR56" s="9">
        <f>MAX(AR40:AR55)</f>
        <v/>
      </c>
      <c r="AS56" s="9">
        <f>SUM(AS40:AS55)</f>
        <v/>
      </c>
      <c r="AT56" s="9">
        <f>SUM(AT40:AT55)</f>
        <v/>
      </c>
      <c r="AU56" s="9">
        <f>SUM(AU40:AU55)</f>
        <v/>
      </c>
      <c r="AV56" s="9">
        <f>SUM(AV40:AV55)</f>
        <v/>
      </c>
      <c r="AW56" s="9">
        <f>SUM(AW40:AW55)</f>
        <v/>
      </c>
    </row>
    <row r="57">
      <c r="A57" t="n">
        <v>51</v>
      </c>
      <c r="B57" t="inlineStr">
        <is>
          <t>Гальчин Александр Александрович</t>
        </is>
      </c>
      <c r="C57" t="inlineStr">
        <is>
          <t>Группа содержания</t>
        </is>
      </c>
      <c r="D57" t="inlineStr">
        <is>
          <t>Монтажник по обслуживанию ИТС комплексов</t>
        </is>
      </c>
      <c r="E57" t="inlineStr">
        <is>
          <t>Общехозяйственный</t>
        </is>
      </c>
      <c r="F57" t="inlineStr">
        <is>
          <t>День</t>
        </is>
      </c>
      <c r="H57" t="n">
        <v>5.63333</v>
      </c>
      <c r="I57" t="inlineStr">
        <is>
          <t>В</t>
        </is>
      </c>
      <c r="J57" t="inlineStr">
        <is>
          <t>В</t>
        </is>
      </c>
      <c r="O57" t="inlineStr">
        <is>
          <t>В</t>
        </is>
      </c>
      <c r="P57" t="inlineStr">
        <is>
          <t>В</t>
        </is>
      </c>
      <c r="Q57" t="inlineStr">
        <is>
          <t>В</t>
        </is>
      </c>
      <c r="R57" t="n">
        <v>0.01667</v>
      </c>
      <c r="W57" t="inlineStr">
        <is>
          <t>В</t>
        </is>
      </c>
      <c r="X57" t="inlineStr">
        <is>
          <t>В</t>
        </is>
      </c>
      <c r="Y57" t="n">
        <v>1.05</v>
      </c>
      <c r="AM57" s="9">
        <f>COUNT(H57:AL57)</f>
        <v/>
      </c>
      <c r="AO57" s="9">
        <f>COUNTIF(H57:AL57,"О")</f>
        <v/>
      </c>
      <c r="AP57" s="9">
        <f>COUNTIF(H57:AL57,"От")</f>
        <v/>
      </c>
      <c r="AQ57" s="9">
        <f>COUNTIF(H57:AL57,"Б")</f>
        <v/>
      </c>
      <c r="AR57" s="9">
        <f>COUNTIF(H57:AL57,"Н")</f>
        <v/>
      </c>
      <c r="AT57" s="9">
        <f>SUM(H57:AL57)</f>
        <v/>
      </c>
      <c r="AV57" s="9">
        <f>SUM(I57,J57,O57,P57,Q57,W57,X57)</f>
        <v/>
      </c>
    </row>
    <row r="58">
      <c r="A58" t="n">
        <v>52</v>
      </c>
      <c r="B58" t="inlineStr">
        <is>
          <t>Гальчин Александр Александрович</t>
        </is>
      </c>
      <c r="C58" t="inlineStr">
        <is>
          <t>Группа содержания</t>
        </is>
      </c>
      <c r="D58" t="inlineStr">
        <is>
          <t>Монтажник по обслуживанию ИТС комплексов</t>
        </is>
      </c>
      <c r="E58" t="inlineStr">
        <is>
          <t>Контракт № 633 - ПАО Ростелеком Красноярск</t>
        </is>
      </c>
      <c r="F58" t="inlineStr">
        <is>
          <t>День</t>
        </is>
      </c>
      <c r="AM58" s="9">
        <f>COUNT(H58:AL58)</f>
        <v/>
      </c>
      <c r="AT58" s="9">
        <f>SUM(H58:AL58)</f>
        <v/>
      </c>
      <c r="AV58" s="9">
        <f>SUM(I58,J58,O58,P58,Q58,W58,X58)</f>
        <v/>
      </c>
    </row>
    <row r="59" ht="15.5" customHeight="1" s="1">
      <c r="A59" t="n">
        <v>53</v>
      </c>
      <c r="B59" t="inlineStr">
        <is>
          <t>Гальчин Александр Александрович</t>
        </is>
      </c>
      <c r="C59" t="inlineStr">
        <is>
          <t>Группа содержания</t>
        </is>
      </c>
      <c r="D59" t="inlineStr">
        <is>
          <t>Монтажник по обслуживанию ИТС комплексов</t>
        </is>
      </c>
      <c r="E59" t="inlineStr">
        <is>
          <t>Контракт № 632 - ГКУ НСО ТУАД</t>
        </is>
      </c>
      <c r="F59" t="inlineStr">
        <is>
          <t>День</t>
        </is>
      </c>
      <c r="K59" s="11" t="n">
        <v>8</v>
      </c>
      <c r="L59" s="11" t="n">
        <v>8</v>
      </c>
      <c r="M59" s="11" t="n">
        <v>2.55135</v>
      </c>
      <c r="R59" s="11" t="n">
        <v>7.98333</v>
      </c>
      <c r="S59" s="11" t="n">
        <v>8</v>
      </c>
      <c r="T59" s="11" t="n">
        <v>8</v>
      </c>
      <c r="U59" s="11" t="n">
        <v>2.29167</v>
      </c>
      <c r="V59" s="11" t="n">
        <v>5.22747</v>
      </c>
      <c r="Y59" s="11" t="n">
        <v>6.95</v>
      </c>
      <c r="AM59" s="9">
        <f>COUNT(H59:AL59)</f>
        <v/>
      </c>
      <c r="AT59" s="9">
        <f>SUM(H59:AL59)</f>
        <v/>
      </c>
      <c r="AV59" s="9">
        <f>SUM(I59,J59,O59,P59,Q59,W59,X59)</f>
        <v/>
      </c>
    </row>
    <row r="60" ht="15.5" customHeight="1" s="1">
      <c r="A60" t="n">
        <v>54</v>
      </c>
      <c r="B60" t="inlineStr">
        <is>
          <t>Гальчин Александр Александрович</t>
        </is>
      </c>
      <c r="C60" t="inlineStr">
        <is>
          <t>Группа содержания</t>
        </is>
      </c>
      <c r="D60" t="inlineStr">
        <is>
          <t>Монтажник по обслуживанию ИТС комплексов</t>
        </is>
      </c>
      <c r="E60" t="inlineStr">
        <is>
          <t>Контракт № 631 - ГКУ НСО ТУАД</t>
        </is>
      </c>
      <c r="F60" t="inlineStr">
        <is>
          <t>День</t>
        </is>
      </c>
      <c r="M60" s="11" t="n">
        <v>5.44865</v>
      </c>
      <c r="N60" s="11" t="n">
        <v>7</v>
      </c>
      <c r="V60" s="11" t="n">
        <v>2.77253</v>
      </c>
      <c r="AM60" s="9">
        <f>COUNT(H60:AL60)</f>
        <v/>
      </c>
      <c r="AT60" s="9">
        <f>SUM(H60:AL60)</f>
        <v/>
      </c>
      <c r="AV60" s="9">
        <f>SUM(I60,J60,O60,P60,Q60,W60,X60)</f>
        <v/>
      </c>
    </row>
    <row r="61" ht="15.5" customHeight="1" s="1">
      <c r="A61" t="n">
        <v>55</v>
      </c>
      <c r="B61" t="inlineStr">
        <is>
          <t>Гальчин Александр Александрович</t>
        </is>
      </c>
      <c r="C61" t="inlineStr">
        <is>
          <t>Группа содержания</t>
        </is>
      </c>
      <c r="D61" t="inlineStr">
        <is>
          <t>Монтажник по обслуживанию ИТС комплексов</t>
        </is>
      </c>
      <c r="E61" t="inlineStr">
        <is>
          <t>Контракт № 630 - ГКУ НСО ТУАД</t>
        </is>
      </c>
      <c r="F61" t="inlineStr">
        <is>
          <t>День</t>
        </is>
      </c>
      <c r="H61" s="11" t="n">
        <v>2.36667</v>
      </c>
      <c r="AM61" s="9">
        <f>COUNT(H61:AL61)</f>
        <v/>
      </c>
      <c r="AT61" s="9">
        <f>SUM(H61:AL61)</f>
        <v/>
      </c>
      <c r="AV61" s="9">
        <f>SUM(I61,J61,O61,P61,Q61,W61,X61)</f>
        <v/>
      </c>
    </row>
    <row r="62">
      <c r="A62" t="n">
        <v>56</v>
      </c>
      <c r="B62" t="inlineStr">
        <is>
          <t>Гальчин Александр Александрович</t>
        </is>
      </c>
      <c r="C62" t="inlineStr">
        <is>
          <t>Группа содержания</t>
        </is>
      </c>
      <c r="D62" t="inlineStr">
        <is>
          <t>Монтажник по обслуживанию ИТС комплексов</t>
        </is>
      </c>
      <c r="E62" t="inlineStr">
        <is>
          <t>Контракт № 620 - МариинскАвтодор</t>
        </is>
      </c>
      <c r="F62" t="inlineStr">
        <is>
          <t>День</t>
        </is>
      </c>
      <c r="AM62" s="9">
        <f>COUNT(H62:AL62)</f>
        <v/>
      </c>
      <c r="AT62" s="9">
        <f>SUM(H62:AL62)</f>
        <v/>
      </c>
      <c r="AV62" s="9">
        <f>SUM(I62,J62,O62,P62,Q62,W62,X62)</f>
        <v/>
      </c>
    </row>
    <row r="63">
      <c r="A63" t="n">
        <v>57</v>
      </c>
      <c r="B63" t="inlineStr">
        <is>
          <t>Гальчин Александр Александрович</t>
        </is>
      </c>
      <c r="C63" t="inlineStr">
        <is>
          <t>Группа содержания</t>
        </is>
      </c>
      <c r="D63" t="inlineStr">
        <is>
          <t>Монтажник по обслуживанию ИТС комплексов</t>
        </is>
      </c>
      <c r="E63" t="inlineStr">
        <is>
          <t>Контракт № 621 - Томскавтодор</t>
        </is>
      </c>
      <c r="F63" t="inlineStr">
        <is>
          <t>День</t>
        </is>
      </c>
      <c r="AM63" s="9">
        <f>COUNT(H63:AL63)</f>
        <v/>
      </c>
      <c r="AT63" s="9">
        <f>SUM(H63:AL63)</f>
        <v/>
      </c>
      <c r="AV63" s="9">
        <f>SUM(I63,J63,O63,P63,Q63,W63,X63)</f>
        <v/>
      </c>
    </row>
    <row r="64" ht="15.5" customHeight="1" s="1">
      <c r="A64" t="n">
        <v>58</v>
      </c>
      <c r="B64" t="inlineStr">
        <is>
          <t>Гальчин Александр Александрович</t>
        </is>
      </c>
      <c r="C64" t="inlineStr">
        <is>
          <t>Группа содержания</t>
        </is>
      </c>
      <c r="D64" t="inlineStr">
        <is>
          <t>Монтажник по обслуживанию ИТС комплексов</t>
        </is>
      </c>
      <c r="E64" t="inlineStr">
        <is>
          <t>Контракт № 592 - ООО Восток-М</t>
        </is>
      </c>
      <c r="F64" t="inlineStr">
        <is>
          <t>День</t>
        </is>
      </c>
      <c r="U64" s="11" t="n">
        <v>5.70833</v>
      </c>
      <c r="AM64" s="9">
        <f>COUNT(H64:AL64)</f>
        <v/>
      </c>
      <c r="AT64" s="9">
        <f>SUM(H64:AL64)</f>
        <v/>
      </c>
      <c r="AV64" s="9">
        <f>SUM(I64,J64,O64,P64,Q64,W64,X64)</f>
        <v/>
      </c>
    </row>
    <row r="65">
      <c r="A65" t="n">
        <v>59</v>
      </c>
      <c r="B65" t="inlineStr">
        <is>
          <t>Гальчин Александр Александрович</t>
        </is>
      </c>
      <c r="C65" t="inlineStr">
        <is>
          <t>Группа содержания</t>
        </is>
      </c>
      <c r="D65" t="inlineStr">
        <is>
          <t>Монтажник по обслуживанию ИТС комплексов</t>
        </is>
      </c>
      <c r="E65" t="inlineStr">
        <is>
          <t>Контракт № 599 - Восток-М</t>
        </is>
      </c>
      <c r="F65" t="inlineStr">
        <is>
          <t>День</t>
        </is>
      </c>
      <c r="AM65" s="9">
        <f>COUNT(H65:AL65)</f>
        <v/>
      </c>
      <c r="AT65" s="9">
        <f>SUM(H65:AL65)</f>
        <v/>
      </c>
      <c r="AV65" s="9">
        <f>SUM(I65,J65,O65,P65,Q65,W65,X65)</f>
        <v/>
      </c>
    </row>
    <row r="66">
      <c r="A66" t="n">
        <v>60</v>
      </c>
      <c r="B66" t="inlineStr">
        <is>
          <t>Гальчин Александр Александрович</t>
        </is>
      </c>
      <c r="C66" t="inlineStr">
        <is>
          <t>Группа содержания</t>
        </is>
      </c>
      <c r="D66" t="inlineStr">
        <is>
          <t>Монтажник по обслуживанию ИТС комплексов</t>
        </is>
      </c>
      <c r="E66" t="inlineStr">
        <is>
          <t>Контракт № 591 - ООО Восток-М</t>
        </is>
      </c>
      <c r="F66" t="inlineStr">
        <is>
          <t>День</t>
        </is>
      </c>
      <c r="AM66" s="9">
        <f>COUNT(H66:AL66)</f>
        <v/>
      </c>
      <c r="AT66" s="9">
        <f>SUM(H66:AL66)</f>
        <v/>
      </c>
      <c r="AV66" s="9">
        <f>SUM(I66,J66,O66,P66,Q66,W66,X66)</f>
        <v/>
      </c>
    </row>
    <row r="67">
      <c r="A67" t="n">
        <v>61</v>
      </c>
      <c r="B67" t="inlineStr">
        <is>
          <t>Гальчин Александр Александрович</t>
        </is>
      </c>
      <c r="C67" t="inlineStr">
        <is>
          <t>Группа содержания</t>
        </is>
      </c>
      <c r="D67" t="inlineStr">
        <is>
          <t>Монтажник по обслуживанию ИТС комплексов</t>
        </is>
      </c>
      <c r="E67" t="inlineStr">
        <is>
          <t>Контракт № 579 - ООО Восток-М</t>
        </is>
      </c>
      <c r="F67" t="inlineStr">
        <is>
          <t>День</t>
        </is>
      </c>
      <c r="AM67" s="9">
        <f>COUNT(H67:AL67)</f>
        <v/>
      </c>
      <c r="AT67" s="9">
        <f>SUM(H67:AL67)</f>
        <v/>
      </c>
      <c r="AV67" s="9">
        <f>SUM(I67,J67,O67,P67,Q67,W67,X67)</f>
        <v/>
      </c>
    </row>
    <row r="68">
      <c r="A68" t="n">
        <v>62</v>
      </c>
      <c r="B68" t="inlineStr">
        <is>
          <t>Гальчин Александр Александрович</t>
        </is>
      </c>
      <c r="C68" t="inlineStr">
        <is>
          <t>Группа содержания</t>
        </is>
      </c>
      <c r="D68" t="inlineStr">
        <is>
          <t>Монтажник по обслуживанию ИТС комплексов</t>
        </is>
      </c>
      <c r="E68" t="inlineStr">
        <is>
          <t>Контракт № 585 - ФКУ Сибуправтодор</t>
        </is>
      </c>
      <c r="F68" t="inlineStr">
        <is>
          <t>День</t>
        </is>
      </c>
      <c r="AM68" s="9">
        <f>COUNT(H68:AL68)</f>
        <v/>
      </c>
      <c r="AT68" s="9">
        <f>SUM(H68:AL68)</f>
        <v/>
      </c>
      <c r="AV68" s="9">
        <f>SUM(I68,J68,O68,P68,Q68,W68,X68)</f>
        <v/>
      </c>
    </row>
    <row r="69">
      <c r="A69" t="n">
        <v>63</v>
      </c>
      <c r="B69" t="inlineStr">
        <is>
          <t>Гальчин Александр Александрович</t>
        </is>
      </c>
      <c r="C69" t="inlineStr">
        <is>
          <t>Группа содержания</t>
        </is>
      </c>
      <c r="D69" t="inlineStr">
        <is>
          <t>Монтажник по обслуживанию ИТС комплексов</t>
        </is>
      </c>
      <c r="E69" t="inlineStr">
        <is>
          <t>Контракт № 580 - ОГКУ «Томскавтодор»</t>
        </is>
      </c>
      <c r="F69" t="inlineStr">
        <is>
          <t>День</t>
        </is>
      </c>
      <c r="AM69" s="9">
        <f>COUNT(H69:AL69)</f>
        <v/>
      </c>
      <c r="AT69" s="9">
        <f>SUM(H69:AL69)</f>
        <v/>
      </c>
      <c r="AV69" s="9">
        <f>SUM(I69,J69,O69,P69,Q69,W69,X69)</f>
        <v/>
      </c>
    </row>
    <row r="70">
      <c r="A70" t="n">
        <v>64</v>
      </c>
      <c r="B70" t="inlineStr">
        <is>
          <t>Гальчин Александр Александрович</t>
        </is>
      </c>
      <c r="C70" t="inlineStr">
        <is>
          <t>Группа содержания</t>
        </is>
      </c>
      <c r="D70" t="inlineStr">
        <is>
          <t>Монтажник по обслуживанию ИТС комплексов</t>
        </is>
      </c>
      <c r="E70" t="inlineStr">
        <is>
          <t>Контракт № 644 - АО Автодор</t>
        </is>
      </c>
      <c r="F70" t="inlineStr">
        <is>
          <t>День</t>
        </is>
      </c>
      <c r="AM70" s="9">
        <f>COUNT(H70:AL70)</f>
        <v/>
      </c>
      <c r="AT70" s="9">
        <f>SUM(H70:AL70)</f>
        <v/>
      </c>
      <c r="AV70" s="9">
        <f>SUM(I70,J70,O70,P70,Q70,W70,X70)</f>
        <v/>
      </c>
    </row>
    <row r="71" ht="15.5" customHeight="1" s="1">
      <c r="A71" t="n">
        <v>65</v>
      </c>
      <c r="B71" t="inlineStr">
        <is>
          <t>Гальчин Александр Александрович</t>
        </is>
      </c>
      <c r="C71" t="inlineStr">
        <is>
          <t>Группа содержания</t>
        </is>
      </c>
      <c r="D71" t="inlineStr">
        <is>
          <t>Монтажник по обслуживанию ИТС комплексов</t>
        </is>
      </c>
      <c r="E71" t="inlineStr">
        <is>
          <t>Контракт № 632 - ГКУ НСО ТУАД</t>
        </is>
      </c>
      <c r="F71" t="inlineStr">
        <is>
          <t>День</t>
        </is>
      </c>
      <c r="G71" t="inlineStr">
        <is>
          <t>К-ка</t>
        </is>
      </c>
      <c r="Z71" s="11" t="n">
        <v>8</v>
      </c>
      <c r="AM71" s="9">
        <f>SUM(H71:AL71)/8</f>
        <v/>
      </c>
      <c r="AS71" s="9">
        <f>COUNTIF(H71:AL71,"В")+SUM(H71:AL71)/8</f>
        <v/>
      </c>
      <c r="AT71" s="9">
        <f>SUM(H71:AL71)</f>
        <v/>
      </c>
    </row>
    <row r="72">
      <c r="A72" s="9" t="n">
        <v>66</v>
      </c>
      <c r="B72" s="9" t="inlineStr">
        <is>
          <t>Гальчин Александр Александрович</t>
        </is>
      </c>
      <c r="C72" s="9" t="inlineStr">
        <is>
          <t>Группа содержания</t>
        </is>
      </c>
      <c r="D72" s="9" t="inlineStr">
        <is>
          <t>Монтажник по обслуживанию ИТС комплексов</t>
        </is>
      </c>
      <c r="E72" s="9" t="inlineStr">
        <is>
          <t>ИТОГО:</t>
        </is>
      </c>
      <c r="F72" s="9" t="n"/>
      <c r="G72" s="9" t="n"/>
      <c r="H72" s="9" t="n">
        <v>8</v>
      </c>
      <c r="I72" s="9" t="n">
        <v>0</v>
      </c>
      <c r="J72" s="9" t="n">
        <v>0</v>
      </c>
      <c r="K72" s="9" t="n">
        <v>8</v>
      </c>
      <c r="L72" s="9" t="n">
        <v>8</v>
      </c>
      <c r="M72" s="9" t="n">
        <v>8</v>
      </c>
      <c r="N72" s="9" t="n">
        <v>7</v>
      </c>
      <c r="O72" s="9" t="n">
        <v>0</v>
      </c>
      <c r="P72" s="9" t="n">
        <v>0</v>
      </c>
      <c r="Q72" s="9" t="n">
        <v>0</v>
      </c>
      <c r="R72" s="9" t="n">
        <v>8</v>
      </c>
      <c r="S72" s="9" t="n">
        <v>8</v>
      </c>
      <c r="T72" s="9" t="n">
        <v>8</v>
      </c>
      <c r="U72" s="9" t="n">
        <v>8</v>
      </c>
      <c r="V72" s="9" t="n">
        <v>8</v>
      </c>
      <c r="W72" s="9" t="n">
        <v>0</v>
      </c>
      <c r="X72" s="9" t="n">
        <v>0</v>
      </c>
      <c r="Y72" s="9" t="n">
        <v>8</v>
      </c>
      <c r="Z72" s="9" t="n">
        <v>8</v>
      </c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>
        <f>COUNT(IF(SUM(H61,H59,H69,H68,H57,H60,H64,H63,H65,H66,H58,H62,H67)&gt;0,1,"FALSE"),IF(SUM(I57,I65,I62,I58,I60,I63,I64,I61,I69,I66,I59,I68,I67)&gt;0,1,"FALSE"),IF(SUM(J57,J60,J69,J64,J68,J66,J63,J62,J61,J67,J65,J59,J58)&gt;0,1,"FALSE"),IF(SUM(K63,K61,K66,K59,K69,K57,K62,K68,K67,K58,K65,K64,K60)&gt;0,1,"FALSE"),IF(SUM(L59,L68,L64,L67,L65,L69,L57,L60,L63,L62,L61,L66,L58)&gt;0,1,"FALSE"),IF(SUM(M67,M60,M57,M64,M59,M68,M69,M61,M58,M62,M65,M66,M63)&gt;0,1,"FALSE"),IF(SUM(N62,N69,N57,N66,N61,N59,N65,N67,N68,N60,N63,N64,N58)&gt;0,1,"FALSE"),IF(SUM(O60,O62,O58,O65,O68,O61,O67,O63,O66,O69,O64,O59,O57)&gt;0,1,"FALSE"),IF(SUM(P61,P62,P63,P59,P64,P69,P58,P67,P68,P57,P60,P65,P66)&gt;0,1,"FALSE"),IF(SUM(Q69,Q67,Q60,Q58,Q59,Q66,Q64,Q68,Q63,Q62,Q61,Q57,Q65)&gt;0,1,"FALSE"),IF(SUM(R60,R62,R66,R57,R63,R64,R59,R69,R58,R61,R67,R68,R65)&gt;0,1,"FALSE"),IF(SUM(S57,S63,S68,S60,S62,S65,S69,S67,S61,S58,S64,S66,S59)&gt;0,1,"FALSE"),IF(SUM(T69,T59,T62,T67,T57,T60,T66,T58,T68,T64,T61,T63,T65)&gt;0,1,"FALSE"),IF(SUM(U65,U59,U69,U66,U67,U60,U58,U57,U62,U63,U68,U64,U61)&gt;0,1,"FALSE"),IF(SUM(V63,V65,V66,V61,V62,V60,V58,V57,V68,V59,V64,V70,V69,V67)&gt;0,1,"FALSE"),IF(SUM(W67,W70,W60,W64,W59,W61,W62,W58,W63,W65,W66,W68,W57,W69)&gt;0,1,"FALSE"),IF(SUM(X67,X64,X68,X61,X69,X58,X63,X57,X70,X59,X65,X62,X60,X66)&gt;0,1,"FALSE"),IF(SUM(Y57,Y65,Y61,Y64,Y60,Y58,Y63,Y70,Y62,Y59,Y66,Y67,Y69,Y68)&gt;0,1,"FALSE"),IF(SUM(Z71)&gt;0,1,"FALSE"))</f>
        <v/>
      </c>
      <c r="AN72" s="9" t="n"/>
      <c r="AO72" s="9">
        <f>MAX(AO57:AO71)</f>
        <v/>
      </c>
      <c r="AP72" s="9">
        <f>MAX(AP57:AP71)</f>
        <v/>
      </c>
      <c r="AQ72" s="9">
        <f>MAX(AQ57:AQ71)</f>
        <v/>
      </c>
      <c r="AR72" s="9">
        <f>MAX(AR57:AR71)</f>
        <v/>
      </c>
      <c r="AS72" s="9">
        <f>SUM(AS57:AS71)</f>
        <v/>
      </c>
      <c r="AT72" s="9">
        <f>SUM(AT57:AT71)</f>
        <v/>
      </c>
      <c r="AU72" s="9">
        <f>SUM(AU57:AU71)</f>
        <v/>
      </c>
      <c r="AV72" s="9">
        <f>SUM(AV57:AV71)</f>
        <v/>
      </c>
      <c r="AW72" s="9">
        <f>SUM(AW57:AW71)</f>
        <v/>
      </c>
    </row>
    <row r="73" ht="15.5" customHeight="1" s="1">
      <c r="A73" t="n">
        <v>67</v>
      </c>
      <c r="B73" t="inlineStr">
        <is>
          <t>Некипелов Егор Андреевич</t>
        </is>
      </c>
      <c r="C73" t="inlineStr">
        <is>
          <t>Группа строительства</t>
        </is>
      </c>
      <c r="D73" t="inlineStr">
        <is>
          <t>Ведущий инженер</t>
        </is>
      </c>
      <c r="E73" t="inlineStr">
        <is>
          <t>Общехозяйственный</t>
        </is>
      </c>
      <c r="F73" t="inlineStr">
        <is>
          <t>День</t>
        </is>
      </c>
      <c r="H73" s="11" t="inlineStr">
        <is>
          <t>О</t>
        </is>
      </c>
      <c r="I73" s="11" t="inlineStr">
        <is>
          <t>О</t>
        </is>
      </c>
      <c r="J73" s="11" t="inlineStr">
        <is>
          <t>О</t>
        </is>
      </c>
      <c r="K73" s="11" t="inlineStr">
        <is>
          <t>О</t>
        </is>
      </c>
      <c r="L73" s="11" t="inlineStr">
        <is>
          <t>О</t>
        </is>
      </c>
      <c r="M73" s="11" t="inlineStr">
        <is>
          <t>О</t>
        </is>
      </c>
      <c r="N73" s="11" t="inlineStr">
        <is>
          <t>О</t>
        </is>
      </c>
      <c r="O73" s="11" t="inlineStr">
        <is>
          <t>О</t>
        </is>
      </c>
      <c r="P73" s="11" t="inlineStr">
        <is>
          <t>О</t>
        </is>
      </c>
      <c r="Q73" s="11" t="inlineStr">
        <is>
          <t>О</t>
        </is>
      </c>
      <c r="R73" s="11" t="inlineStr">
        <is>
          <t>О</t>
        </is>
      </c>
      <c r="S73" s="11" t="inlineStr">
        <is>
          <t>О</t>
        </is>
      </c>
      <c r="T73" s="11" t="inlineStr">
        <is>
          <t>О</t>
        </is>
      </c>
      <c r="U73" s="11" t="inlineStr">
        <is>
          <t>О</t>
        </is>
      </c>
      <c r="V73" s="11" t="inlineStr">
        <is>
          <t>О</t>
        </is>
      </c>
      <c r="W73" s="11" t="inlineStr">
        <is>
          <t>О</t>
        </is>
      </c>
      <c r="X73" s="11" t="inlineStr">
        <is>
          <t>О</t>
        </is>
      </c>
      <c r="Y73" s="11" t="inlineStr">
        <is>
          <t>О</t>
        </is>
      </c>
      <c r="Z73" s="11" t="inlineStr">
        <is>
          <t>О</t>
        </is>
      </c>
      <c r="AM73" s="9">
        <f>COUNT(H73:AL73)</f>
        <v/>
      </c>
      <c r="AO73" s="9">
        <f>COUNTIF(H73:AL73,"О")</f>
        <v/>
      </c>
      <c r="AP73" s="9">
        <f>COUNTIF(H73:AL73,"От")</f>
        <v/>
      </c>
      <c r="AQ73" s="9">
        <f>COUNTIF(H73:AL73,"Б")</f>
        <v/>
      </c>
      <c r="AR73" s="9">
        <f>COUNTIF(H73:AL73,"Н")</f>
        <v/>
      </c>
      <c r="AT73" s="9">
        <f>SUM(H73:AL73)</f>
        <v/>
      </c>
      <c r="AV73" s="9">
        <f>SUM(I73,J73,O73,P73,Q73,W73,X73)</f>
        <v/>
      </c>
    </row>
    <row r="74">
      <c r="A74" s="9" t="n">
        <v>68</v>
      </c>
      <c r="B74" s="9" t="inlineStr">
        <is>
          <t>Некипелов Егор Андреевич</t>
        </is>
      </c>
      <c r="C74" s="9" t="inlineStr">
        <is>
          <t>Группа строительства</t>
        </is>
      </c>
      <c r="D74" s="9" t="inlineStr">
        <is>
          <t>Ведущий инженер</t>
        </is>
      </c>
      <c r="E74" s="9" t="inlineStr">
        <is>
          <t>ИТОГО:</t>
        </is>
      </c>
      <c r="F74" s="9" t="n"/>
      <c r="G74" s="9" t="n"/>
      <c r="H74" s="9" t="n">
        <v>0</v>
      </c>
      <c r="I74" s="9" t="n">
        <v>0</v>
      </c>
      <c r="J74" s="9" t="n">
        <v>0</v>
      </c>
      <c r="K74" s="9" t="n">
        <v>0</v>
      </c>
      <c r="L74" s="9" t="n">
        <v>0</v>
      </c>
      <c r="M74" s="9" t="n">
        <v>0</v>
      </c>
      <c r="N74" s="9" t="n">
        <v>0</v>
      </c>
      <c r="O74" s="9" t="n">
        <v>0</v>
      </c>
      <c r="P74" s="9" t="n">
        <v>0</v>
      </c>
      <c r="Q74" s="9" t="n">
        <v>0</v>
      </c>
      <c r="R74" s="9" t="n">
        <v>0</v>
      </c>
      <c r="S74" s="9" t="n">
        <v>0</v>
      </c>
      <c r="T74" s="9" t="n">
        <v>0</v>
      </c>
      <c r="U74" s="9" t="n">
        <v>0</v>
      </c>
      <c r="V74" s="9" t="n">
        <v>0</v>
      </c>
      <c r="W74" s="9" t="n">
        <v>0</v>
      </c>
      <c r="X74" s="9" t="n">
        <v>0</v>
      </c>
      <c r="Y74" s="9" t="n">
        <v>0</v>
      </c>
      <c r="Z74" s="9" t="n">
        <v>0</v>
      </c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>
        <f>COUNT(IF(SUM(H73)&gt;0,1,"FALSE"),IF(SUM(I73)&gt;0,1,"FALSE"),IF(SUM(J73)&gt;0,1,"FALSE"),IF(SUM(K73)&gt;0,1,"FALSE"),IF(SUM(L73)&gt;0,1,"FALSE"),IF(SUM(M73)&gt;0,1,"FALSE"),IF(SUM(N73)&gt;0,1,"FALSE"),IF(SUM(O73)&gt;0,1,"FALSE"),IF(SUM(P73)&gt;0,1,"FALSE"),IF(SUM(Q73)&gt;0,1,"FALSE"),IF(SUM(R73)&gt;0,1,"FALSE"),IF(SUM(S73)&gt;0,1,"FALSE"),IF(SUM(T73)&gt;0,1,"FALSE"),IF(SUM(U73)&gt;0,1,"FALSE"),IF(SUM(V73)&gt;0,1,"FALSE"),IF(SUM(W73)&gt;0,1,"FALSE"),IF(SUM(X73)&gt;0,1,"FALSE"),IF(SUM(Y73)&gt;0,1,"FALSE"),IF(SUM(Z73)&gt;0,1,"FALSE"))</f>
        <v/>
      </c>
      <c r="AN74" s="9" t="n"/>
      <c r="AO74" s="9">
        <f>MAX(AO73:AO73)</f>
        <v/>
      </c>
      <c r="AP74" s="9">
        <f>MAX(AP73:AP73)</f>
        <v/>
      </c>
      <c r="AQ74" s="9">
        <f>MAX(AQ73:AQ73)</f>
        <v/>
      </c>
      <c r="AR74" s="9">
        <f>MAX(AR73:AR73)</f>
        <v/>
      </c>
      <c r="AS74" s="9">
        <f>SUM(AS73:AS73)</f>
        <v/>
      </c>
      <c r="AT74" s="9">
        <f>SUM(AT73:AT73)</f>
        <v/>
      </c>
      <c r="AU74" s="9">
        <f>SUM(AU73:AU73)</f>
        <v/>
      </c>
      <c r="AV74" s="9">
        <f>SUM(AV73:AV73)</f>
        <v/>
      </c>
      <c r="AW74" s="9">
        <f>SUM(AW73:AW73)</f>
        <v/>
      </c>
    </row>
    <row r="75">
      <c r="A75" t="n">
        <v>69</v>
      </c>
      <c r="B75" t="inlineStr">
        <is>
          <t>Пименов Александр Николаевич</t>
        </is>
      </c>
      <c r="C75" t="inlineStr">
        <is>
          <t>Группа содержания</t>
        </is>
      </c>
      <c r="D75" t="inlineStr">
        <is>
          <t>Руководитель группы</t>
        </is>
      </c>
      <c r="E75" t="inlineStr">
        <is>
          <t>Общехозяйственный</t>
        </is>
      </c>
      <c r="F75" t="inlineStr">
        <is>
          <t>День</t>
        </is>
      </c>
      <c r="H75" t="n">
        <v>8</v>
      </c>
      <c r="I75" t="inlineStr">
        <is>
          <t>В</t>
        </is>
      </c>
      <c r="J75" t="inlineStr">
        <is>
          <t>В</t>
        </is>
      </c>
      <c r="K75" t="n">
        <v>8</v>
      </c>
      <c r="L75" t="n">
        <v>8</v>
      </c>
      <c r="M75" t="n">
        <v>8</v>
      </c>
      <c r="N75" t="n">
        <v>7</v>
      </c>
      <c r="O75" t="inlineStr">
        <is>
          <t>В</t>
        </is>
      </c>
      <c r="P75" t="inlineStr">
        <is>
          <t>В</t>
        </is>
      </c>
      <c r="Q75" t="inlineStr">
        <is>
          <t>В</t>
        </is>
      </c>
      <c r="R75" t="n">
        <v>8</v>
      </c>
      <c r="S75" t="n">
        <v>8</v>
      </c>
      <c r="T75" t="n">
        <v>8</v>
      </c>
      <c r="U75" t="n">
        <v>8</v>
      </c>
      <c r="V75" t="n">
        <v>8</v>
      </c>
      <c r="W75" t="inlineStr">
        <is>
          <t>В</t>
        </is>
      </c>
      <c r="X75" t="inlineStr">
        <is>
          <t>В</t>
        </is>
      </c>
      <c r="Y75" t="n">
        <v>8</v>
      </c>
      <c r="Z75" t="n">
        <v>8</v>
      </c>
      <c r="AM75" s="9">
        <f>COUNT(H75:AL75)</f>
        <v/>
      </c>
      <c r="AO75" s="9">
        <f>COUNTIF(H75:AL75,"О")</f>
        <v/>
      </c>
      <c r="AP75" s="9">
        <f>COUNTIF(H75:AL75,"От")</f>
        <v/>
      </c>
      <c r="AQ75" s="9">
        <f>COUNTIF(H75:AL75,"Б")</f>
        <v/>
      </c>
      <c r="AR75" s="9">
        <f>COUNTIF(H75:AL75,"Н")</f>
        <v/>
      </c>
      <c r="AT75" s="9">
        <f>SUM(H75:AL75)</f>
        <v/>
      </c>
      <c r="AV75" s="9">
        <f>SUM(I75,J75,O75,P75,Q75,W75,X75)</f>
        <v/>
      </c>
    </row>
    <row r="76">
      <c r="A76" t="n">
        <v>70</v>
      </c>
      <c r="B76" t="inlineStr">
        <is>
          <t>Пименов Александр Николаевич</t>
        </is>
      </c>
      <c r="C76" t="inlineStr">
        <is>
          <t>Группа содержания</t>
        </is>
      </c>
      <c r="D76" t="inlineStr">
        <is>
          <t>Руководитель группы</t>
        </is>
      </c>
      <c r="E76" t="inlineStr">
        <is>
          <t>Контракт № 633 - ПАО Ростелеком Красноярск</t>
        </is>
      </c>
      <c r="F76" t="inlineStr">
        <is>
          <t>День</t>
        </is>
      </c>
      <c r="AM76" s="9">
        <f>COUNT(H76:AL76)</f>
        <v/>
      </c>
      <c r="AT76" s="9">
        <f>SUM(H76:AL76)</f>
        <v/>
      </c>
      <c r="AV76" s="9">
        <f>SUM(I76,J76,O76,P76,Q76,W76,X76)</f>
        <v/>
      </c>
    </row>
    <row r="77">
      <c r="A77" t="n">
        <v>71</v>
      </c>
      <c r="B77" t="inlineStr">
        <is>
          <t>Пименов Александр Николаевич</t>
        </is>
      </c>
      <c r="C77" t="inlineStr">
        <is>
          <t>Группа содержания</t>
        </is>
      </c>
      <c r="D77" t="inlineStr">
        <is>
          <t>Руководитель группы</t>
        </is>
      </c>
      <c r="E77" t="inlineStr">
        <is>
          <t>Контракт № 632 - ГКУ НСО ТУАД</t>
        </is>
      </c>
      <c r="F77" t="inlineStr">
        <is>
          <t>День</t>
        </is>
      </c>
      <c r="AM77" s="9">
        <f>COUNT(H77:AL77)</f>
        <v/>
      </c>
      <c r="AT77" s="9">
        <f>SUM(H77:AL77)</f>
        <v/>
      </c>
      <c r="AV77" s="9">
        <f>SUM(I77,J77,O77,P77,Q77,W77,X77)</f>
        <v/>
      </c>
    </row>
    <row r="78">
      <c r="A78" t="n">
        <v>72</v>
      </c>
      <c r="B78" t="inlineStr">
        <is>
          <t>Пименов Александр Николаевич</t>
        </is>
      </c>
      <c r="C78" t="inlineStr">
        <is>
          <t>Группа содержания</t>
        </is>
      </c>
      <c r="D78" t="inlineStr">
        <is>
          <t>Руководитель группы</t>
        </is>
      </c>
      <c r="E78" t="inlineStr">
        <is>
          <t>Контракт № 631 - ГКУ НСО ТУАД</t>
        </is>
      </c>
      <c r="F78" t="inlineStr">
        <is>
          <t>День</t>
        </is>
      </c>
      <c r="AM78" s="9">
        <f>COUNT(H78:AL78)</f>
        <v/>
      </c>
      <c r="AT78" s="9">
        <f>SUM(H78:AL78)</f>
        <v/>
      </c>
      <c r="AV78" s="9">
        <f>SUM(I78,J78,O78,P78,Q78,W78,X78)</f>
        <v/>
      </c>
    </row>
    <row r="79">
      <c r="A79" t="n">
        <v>73</v>
      </c>
      <c r="B79" t="inlineStr">
        <is>
          <t>Пименов Александр Николаевич</t>
        </is>
      </c>
      <c r="C79" t="inlineStr">
        <is>
          <t>Группа содержания</t>
        </is>
      </c>
      <c r="D79" t="inlineStr">
        <is>
          <t>Руководитель группы</t>
        </is>
      </c>
      <c r="E79" t="inlineStr">
        <is>
          <t>Контракт № 630 - ГКУ НСО ТУАД</t>
        </is>
      </c>
      <c r="F79" t="inlineStr">
        <is>
          <t>День</t>
        </is>
      </c>
      <c r="AM79" s="9">
        <f>COUNT(H79:AL79)</f>
        <v/>
      </c>
      <c r="AT79" s="9">
        <f>SUM(H79:AL79)</f>
        <v/>
      </c>
      <c r="AV79" s="9">
        <f>SUM(I79,J79,O79,P79,Q79,W79,X79)</f>
        <v/>
      </c>
    </row>
    <row r="80">
      <c r="A80" t="n">
        <v>74</v>
      </c>
      <c r="B80" t="inlineStr">
        <is>
          <t>Пименов Александр Николаевич</t>
        </is>
      </c>
      <c r="C80" t="inlineStr">
        <is>
          <t>Группа содержания</t>
        </is>
      </c>
      <c r="D80" t="inlineStr">
        <is>
          <t>Руководитель группы</t>
        </is>
      </c>
      <c r="E80" t="inlineStr">
        <is>
          <t>Контракт № 620 - МариинскАвтодор</t>
        </is>
      </c>
      <c r="F80" t="inlineStr">
        <is>
          <t>День</t>
        </is>
      </c>
      <c r="AM80" s="9">
        <f>COUNT(H80:AL80)</f>
        <v/>
      </c>
      <c r="AT80" s="9">
        <f>SUM(H80:AL80)</f>
        <v/>
      </c>
      <c r="AV80" s="9">
        <f>SUM(I80,J80,O80,P80,Q80,W80,X80)</f>
        <v/>
      </c>
    </row>
    <row r="81">
      <c r="A81" t="n">
        <v>75</v>
      </c>
      <c r="B81" t="inlineStr">
        <is>
          <t>Пименов Александр Николаевич</t>
        </is>
      </c>
      <c r="C81" t="inlineStr">
        <is>
          <t>Группа содержания</t>
        </is>
      </c>
      <c r="D81" t="inlineStr">
        <is>
          <t>Руководитель группы</t>
        </is>
      </c>
      <c r="E81" t="inlineStr">
        <is>
          <t>Контракт № 621 - Томскавтодор</t>
        </is>
      </c>
      <c r="F81" t="inlineStr">
        <is>
          <t>День</t>
        </is>
      </c>
      <c r="AM81" s="9">
        <f>COUNT(H81:AL81)</f>
        <v/>
      </c>
      <c r="AT81" s="9">
        <f>SUM(H81:AL81)</f>
        <v/>
      </c>
      <c r="AV81" s="9">
        <f>SUM(I81,J81,O81,P81,Q81,W81,X81)</f>
        <v/>
      </c>
    </row>
    <row r="82">
      <c r="A82" t="n">
        <v>76</v>
      </c>
      <c r="B82" t="inlineStr">
        <is>
          <t>Пименов Александр Николаевич</t>
        </is>
      </c>
      <c r="C82" t="inlineStr">
        <is>
          <t>Группа содержания</t>
        </is>
      </c>
      <c r="D82" t="inlineStr">
        <is>
          <t>Руководитель группы</t>
        </is>
      </c>
      <c r="E82" t="inlineStr">
        <is>
          <t>Контракт № 592 - ООО Восток-М</t>
        </is>
      </c>
      <c r="F82" t="inlineStr">
        <is>
          <t>День</t>
        </is>
      </c>
      <c r="AM82" s="9">
        <f>COUNT(H82:AL82)</f>
        <v/>
      </c>
      <c r="AT82" s="9">
        <f>SUM(H82:AL82)</f>
        <v/>
      </c>
      <c r="AV82" s="9">
        <f>SUM(I82,J82,O82,P82,Q82,W82,X82)</f>
        <v/>
      </c>
    </row>
    <row r="83">
      <c r="A83" t="n">
        <v>77</v>
      </c>
      <c r="B83" t="inlineStr">
        <is>
          <t>Пименов Александр Николаевич</t>
        </is>
      </c>
      <c r="C83" t="inlineStr">
        <is>
          <t>Группа содержания</t>
        </is>
      </c>
      <c r="D83" t="inlineStr">
        <is>
          <t>Руководитель группы</t>
        </is>
      </c>
      <c r="E83" t="inlineStr">
        <is>
          <t>Контракт № 599 - Восток-М</t>
        </is>
      </c>
      <c r="F83" t="inlineStr">
        <is>
          <t>День</t>
        </is>
      </c>
      <c r="AM83" s="9">
        <f>COUNT(H83:AL83)</f>
        <v/>
      </c>
      <c r="AT83" s="9">
        <f>SUM(H83:AL83)</f>
        <v/>
      </c>
      <c r="AV83" s="9">
        <f>SUM(I83,J83,O83,P83,Q83,W83,X83)</f>
        <v/>
      </c>
    </row>
    <row r="84">
      <c r="A84" t="n">
        <v>78</v>
      </c>
      <c r="B84" t="inlineStr">
        <is>
          <t>Пименов Александр Николаевич</t>
        </is>
      </c>
      <c r="C84" t="inlineStr">
        <is>
          <t>Группа содержания</t>
        </is>
      </c>
      <c r="D84" t="inlineStr">
        <is>
          <t>Руководитель группы</t>
        </is>
      </c>
      <c r="E84" t="inlineStr">
        <is>
          <t>Контракт № 591 - ООО Восток-М</t>
        </is>
      </c>
      <c r="F84" t="inlineStr">
        <is>
          <t>День</t>
        </is>
      </c>
      <c r="AM84" s="9">
        <f>COUNT(H84:AL84)</f>
        <v/>
      </c>
      <c r="AT84" s="9">
        <f>SUM(H84:AL84)</f>
        <v/>
      </c>
      <c r="AV84" s="9">
        <f>SUM(I84,J84,O84,P84,Q84,W84,X84)</f>
        <v/>
      </c>
    </row>
    <row r="85">
      <c r="A85" t="n">
        <v>79</v>
      </c>
      <c r="B85" t="inlineStr">
        <is>
          <t>Пименов Александр Николаевич</t>
        </is>
      </c>
      <c r="C85" t="inlineStr">
        <is>
          <t>Группа содержания</t>
        </is>
      </c>
      <c r="D85" t="inlineStr">
        <is>
          <t>Руководитель группы</t>
        </is>
      </c>
      <c r="E85" t="inlineStr">
        <is>
          <t>Контракт № 579 - ООО Восток-М</t>
        </is>
      </c>
      <c r="F85" t="inlineStr">
        <is>
          <t>День</t>
        </is>
      </c>
      <c r="AM85" s="9">
        <f>COUNT(H85:AL85)</f>
        <v/>
      </c>
      <c r="AT85" s="9">
        <f>SUM(H85:AL85)</f>
        <v/>
      </c>
      <c r="AV85" s="9">
        <f>SUM(I85,J85,O85,P85,Q85,W85,X85)</f>
        <v/>
      </c>
    </row>
    <row r="86">
      <c r="A86" t="n">
        <v>80</v>
      </c>
      <c r="B86" t="inlineStr">
        <is>
          <t>Пименов Александр Николаевич</t>
        </is>
      </c>
      <c r="C86" t="inlineStr">
        <is>
          <t>Группа содержания</t>
        </is>
      </c>
      <c r="D86" t="inlineStr">
        <is>
          <t>Руководитель группы</t>
        </is>
      </c>
      <c r="E86" t="inlineStr">
        <is>
          <t>Контракт № 585 - ФКУ Сибуправтодор</t>
        </is>
      </c>
      <c r="F86" t="inlineStr">
        <is>
          <t>День</t>
        </is>
      </c>
      <c r="AM86" s="9">
        <f>COUNT(H86:AL86)</f>
        <v/>
      </c>
      <c r="AT86" s="9">
        <f>SUM(H86:AL86)</f>
        <v/>
      </c>
      <c r="AV86" s="9">
        <f>SUM(I86,J86,O86,P86,Q86,W86,X86)</f>
        <v/>
      </c>
    </row>
    <row r="87">
      <c r="A87" t="n">
        <v>81</v>
      </c>
      <c r="B87" t="inlineStr">
        <is>
          <t>Пименов Александр Николаевич</t>
        </is>
      </c>
      <c r="C87" t="inlineStr">
        <is>
          <t>Группа содержания</t>
        </is>
      </c>
      <c r="D87" t="inlineStr">
        <is>
          <t>Руководитель группы</t>
        </is>
      </c>
      <c r="E87" t="inlineStr">
        <is>
          <t>Контракт № 580 - ОГКУ «Томскавтодор»</t>
        </is>
      </c>
      <c r="F87" t="inlineStr">
        <is>
          <t>День</t>
        </is>
      </c>
      <c r="AM87" s="9">
        <f>COUNT(H87:AL87)</f>
        <v/>
      </c>
      <c r="AT87" s="9">
        <f>SUM(H87:AL87)</f>
        <v/>
      </c>
      <c r="AV87" s="9">
        <f>SUM(I87,J87,O87,P87,Q87,W87,X87)</f>
        <v/>
      </c>
    </row>
    <row r="88">
      <c r="A88" t="n">
        <v>82</v>
      </c>
      <c r="B88" t="inlineStr">
        <is>
          <t>Пименов Александр Николаевич</t>
        </is>
      </c>
      <c r="C88" t="inlineStr">
        <is>
          <t>Группа содержания</t>
        </is>
      </c>
      <c r="D88" t="inlineStr">
        <is>
          <t>Руководитель группы</t>
        </is>
      </c>
      <c r="E88" t="inlineStr">
        <is>
          <t>Контракт № 576 - Восток-М</t>
        </is>
      </c>
      <c r="F88" t="inlineStr">
        <is>
          <t>День</t>
        </is>
      </c>
      <c r="AM88" s="9">
        <f>COUNT(H88:AL88)</f>
        <v/>
      </c>
      <c r="AT88" s="9">
        <f>SUM(H88:AL88)</f>
        <v/>
      </c>
      <c r="AV88" s="9">
        <f>SUM(I88,J88,O88,P88,Q88,W88,X88)</f>
        <v/>
      </c>
    </row>
    <row r="89">
      <c r="A89" t="n">
        <v>83</v>
      </c>
      <c r="B89" t="inlineStr">
        <is>
          <t>Пименов Александр Николаевич</t>
        </is>
      </c>
      <c r="C89" t="inlineStr">
        <is>
          <t>Группа содержания</t>
        </is>
      </c>
      <c r="D89" t="inlineStr">
        <is>
          <t>Руководитель группы</t>
        </is>
      </c>
      <c r="E89" t="inlineStr">
        <is>
          <t>Контракт № 644 - АО Автодор</t>
        </is>
      </c>
      <c r="F89" t="inlineStr">
        <is>
          <t>День</t>
        </is>
      </c>
      <c r="AM89" s="9">
        <f>COUNT(H89:AL89)</f>
        <v/>
      </c>
      <c r="AT89" s="9">
        <f>SUM(H89:AL89)</f>
        <v/>
      </c>
      <c r="AV89" s="9">
        <f>SUM(I89,J89,O89,P89,Q89,W89,X89)</f>
        <v/>
      </c>
    </row>
    <row r="90">
      <c r="A90" s="9" t="n">
        <v>84</v>
      </c>
      <c r="B90" s="9" t="inlineStr">
        <is>
          <t>Пименов Александр Николаевич</t>
        </is>
      </c>
      <c r="C90" s="9" t="inlineStr">
        <is>
          <t>Группа содержания</t>
        </is>
      </c>
      <c r="D90" s="9" t="inlineStr">
        <is>
          <t>Руководитель группы</t>
        </is>
      </c>
      <c r="E90" s="9" t="inlineStr">
        <is>
          <t>ИТОГО:</t>
        </is>
      </c>
      <c r="F90" s="9" t="n"/>
      <c r="G90" s="9" t="n"/>
      <c r="H90" s="9" t="n">
        <v>8</v>
      </c>
      <c r="I90" s="9" t="n">
        <v>0</v>
      </c>
      <c r="J90" s="9" t="n">
        <v>0</v>
      </c>
      <c r="K90" s="9" t="n">
        <v>8</v>
      </c>
      <c r="L90" s="9" t="n">
        <v>8</v>
      </c>
      <c r="M90" s="9" t="n">
        <v>8</v>
      </c>
      <c r="N90" s="9" t="n">
        <v>7</v>
      </c>
      <c r="O90" s="9" t="n">
        <v>0</v>
      </c>
      <c r="P90" s="9" t="n">
        <v>0</v>
      </c>
      <c r="Q90" s="9" t="n">
        <v>0</v>
      </c>
      <c r="R90" s="9" t="n">
        <v>8</v>
      </c>
      <c r="S90" s="9" t="n">
        <v>8</v>
      </c>
      <c r="T90" s="9" t="n">
        <v>8</v>
      </c>
      <c r="U90" s="9" t="n">
        <v>8</v>
      </c>
      <c r="V90" s="9" t="n">
        <v>8</v>
      </c>
      <c r="W90" s="9" t="n">
        <v>0</v>
      </c>
      <c r="X90" s="9" t="n">
        <v>0</v>
      </c>
      <c r="Y90" s="9" t="n">
        <v>8</v>
      </c>
      <c r="Z90" s="9" t="n">
        <v>8</v>
      </c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>
        <f>COUNT(IF(SUM(H75,H88,H76,H85,H80,H82,H84,H86,H87,H78,H79,H83,H77,H81)&gt;0,1,"FALSE"),IF(SUM(I76,I84,I77,I85,I82,I80,I78,I87,I83,I86,I81,I75,I88,I79)&gt;0,1,"FALSE"),IF(SUM(J82,J88,J81,J79,J80,J86,J83,J78,J75,J76,J84,J85,J77,J87)&gt;0,1,"FALSE"),IF(SUM(K84,K77,K82,K87,K88,K85,K76,K75,K83,K80,K86,K78,K79,K81)&gt;0,1,"FALSE"),IF(SUM(L83,L79,L80,L78,L76,L84,L85,L88,L87,L86,L75,L82,L81,L77)&gt;0,1,"FALSE"),IF(SUM(M81,M85,M82,M83,M88,M77,M79,M78,M84,M80,M87,M76,M86,M75)&gt;0,1,"FALSE"),IF(SUM(N75,N84,N79,N85,N86,N78,N77,N81,N88,N82,N83,N80,N87,N76)&gt;0,1,"FALSE"),IF(SUM(O86,O77,O80,O75,O78,O88,O83,O84,O87,O85,O81,O76,O79,O82)&gt;0,1,"FALSE"),IF(SUM(P87,P84,P83,P77,P76,P86,P85,P78,P79,P80,P81,P75,P88,P82)&gt;0,1,"FALSE"),IF(SUM(Q80,Q84,Q78,Q75,Q86,Q83,Q87,Q76,Q77,Q88,Q82,Q85,Q79,Q81)&gt;0,1,"FALSE"),IF(SUM(R81,R84,R75,R78,R83,R86,R85,R76,R87,R80,R88,R82,R77,R79)&gt;0,1,"FALSE"),IF(SUM(S79,S84,S87,S82,S81,S85,S76,S88,S75,S86,S80,S78,S77,S83)&gt;0,1,"FALSE"),IF(SUM(T77,T76,T75,T79,T82,T88,T81,T78,T83,T85,T86,T80,T87,T84)&gt;0,1,"FALSE"),IF(SUM(U78,U84,U88,U75,U79,U85,U87,U81,U82,U86,U76,U77,U83,U80)&gt;0,1,"FALSE"),IF(SUM(V83,V75,V81,V78,V77,V84,V82,V85,V79,V88,V89,V86,V87,V76,V80)&gt;0,1,"FALSE"),IF(SUM(W80,W85,W87,W83,W89,W78,W81,W75,W76,W88,W86,W77,W84,W79,W82)&gt;0,1,"FALSE"),IF(SUM(X76,X79,X80,X75,X86,X88,X82,X87,X85,X81,X84,X77,X83,X78,X89)&gt;0,1,"FALSE"),IF(SUM(Y78,Y80,Y81,Y82,Y76,Y79,Y84,Y83,Y88,Y89,Y85,Y86,Y77,Y75,Y87)&gt;0,1,"FALSE"),IF(SUM(Z80,Z83,Z77,Z78,Z85,Z75,Z87,Z88,Z79,Z81,Z82,Z86,Z76,Z84,Z89)&gt;0,1,"FALSE"))</f>
        <v/>
      </c>
      <c r="AN90" s="9" t="n"/>
      <c r="AO90" s="9">
        <f>MAX(AO75:AO89)</f>
        <v/>
      </c>
      <c r="AP90" s="9">
        <f>MAX(AP75:AP89)</f>
        <v/>
      </c>
      <c r="AQ90" s="9">
        <f>MAX(AQ75:AQ89)</f>
        <v/>
      </c>
      <c r="AR90" s="9">
        <f>MAX(AR75:AR89)</f>
        <v/>
      </c>
      <c r="AS90" s="9">
        <f>SUM(AS75:AS89)</f>
        <v/>
      </c>
      <c r="AT90" s="9">
        <f>SUM(AT75:AT89)</f>
        <v/>
      </c>
      <c r="AU90" s="9">
        <f>SUM(AU75:AU89)</f>
        <v/>
      </c>
      <c r="AV90" s="9">
        <f>SUM(AV75:AV89)</f>
        <v/>
      </c>
      <c r="AW90" s="9">
        <f>SUM(AW75:AW89)</f>
        <v/>
      </c>
    </row>
    <row r="91" ht="15.5" customHeight="1" s="1">
      <c r="A91" t="n">
        <v>85</v>
      </c>
      <c r="B91" t="inlineStr">
        <is>
          <t>Скороходов Артем Викторович</t>
        </is>
      </c>
      <c r="C91" t="inlineStr">
        <is>
          <t>Группа содержания</t>
        </is>
      </c>
      <c r="D91" t="inlineStr">
        <is>
          <t>Инженер 1 категории</t>
        </is>
      </c>
      <c r="E91" t="inlineStr">
        <is>
          <t>Общехозяйственный</t>
        </is>
      </c>
      <c r="F91" t="inlineStr">
        <is>
          <t>День</t>
        </is>
      </c>
      <c r="H91" s="11" t="inlineStr">
        <is>
          <t>О</t>
        </is>
      </c>
      <c r="I91" t="inlineStr">
        <is>
          <t>В</t>
        </is>
      </c>
      <c r="J91" t="inlineStr">
        <is>
          <t>В</t>
        </is>
      </c>
      <c r="O91" t="inlineStr">
        <is>
          <t>В</t>
        </is>
      </c>
      <c r="P91" t="inlineStr">
        <is>
          <t>В</t>
        </is>
      </c>
      <c r="Q91" t="inlineStr">
        <is>
          <t>В</t>
        </is>
      </c>
      <c r="T91" t="n">
        <v>0.36667</v>
      </c>
      <c r="W91" t="inlineStr">
        <is>
          <t>В</t>
        </is>
      </c>
      <c r="X91" t="inlineStr">
        <is>
          <t>В</t>
        </is>
      </c>
      <c r="AM91" s="9">
        <f>COUNT(H91:AL91)</f>
        <v/>
      </c>
      <c r="AO91" s="9">
        <f>COUNTIF(H91:AL91,"О")</f>
        <v/>
      </c>
      <c r="AP91" s="9">
        <f>COUNTIF(H91:AL91,"От")</f>
        <v/>
      </c>
      <c r="AQ91" s="9">
        <f>COUNTIF(H91:AL91,"Б")</f>
        <v/>
      </c>
      <c r="AR91" s="9">
        <f>COUNTIF(H91:AL91,"Н")</f>
        <v/>
      </c>
      <c r="AT91" s="9">
        <f>SUM(H91:AL91)</f>
        <v/>
      </c>
      <c r="AV91" s="9">
        <f>SUM(I91,J91,O91,P91,Q91,W91,X91)</f>
        <v/>
      </c>
    </row>
    <row r="92">
      <c r="A92" t="n">
        <v>86</v>
      </c>
      <c r="B92" t="inlineStr">
        <is>
          <t>Скороходов Артем Викторович</t>
        </is>
      </c>
      <c r="C92" t="inlineStr">
        <is>
          <t>Группа содержания</t>
        </is>
      </c>
      <c r="D92" t="inlineStr">
        <is>
          <t>Инженер 1 категории</t>
        </is>
      </c>
      <c r="E92" t="inlineStr">
        <is>
          <t>Контракт № 633 - ПАО Ростелеком Красноярск</t>
        </is>
      </c>
      <c r="F92" t="inlineStr">
        <is>
          <t>День</t>
        </is>
      </c>
      <c r="AM92" s="9">
        <f>COUNT(H92:AL92)</f>
        <v/>
      </c>
      <c r="AT92" s="9">
        <f>SUM(H92:AL92)</f>
        <v/>
      </c>
      <c r="AV92" s="9">
        <f>SUM(I92,J92,O92,P92,Q92,W92,X92)</f>
        <v/>
      </c>
    </row>
    <row r="93" ht="15.5" customHeight="1" s="1">
      <c r="A93" t="n">
        <v>87</v>
      </c>
      <c r="B93" t="inlineStr">
        <is>
          <t>Скороходов Артем Викторович</t>
        </is>
      </c>
      <c r="C93" t="inlineStr">
        <is>
          <t>Группа содержания</t>
        </is>
      </c>
      <c r="D93" t="inlineStr">
        <is>
          <t>Инженер 1 категории</t>
        </is>
      </c>
      <c r="E93" t="inlineStr">
        <is>
          <t>Контракт № 632 - ГКУ НСО ТУАД</t>
        </is>
      </c>
      <c r="F93" t="inlineStr">
        <is>
          <t>День</t>
        </is>
      </c>
      <c r="R93" s="11" t="n">
        <v>0.77686</v>
      </c>
      <c r="S93" s="11" t="n">
        <v>7.06783</v>
      </c>
      <c r="T93" s="11" t="n">
        <v>7.63333</v>
      </c>
      <c r="U93" s="11" t="n">
        <v>8</v>
      </c>
      <c r="V93" s="11" t="n">
        <v>4.46436</v>
      </c>
      <c r="AM93" s="9">
        <f>COUNT(H93:AL93)</f>
        <v/>
      </c>
      <c r="AT93" s="9">
        <f>SUM(H93:AL93)</f>
        <v/>
      </c>
      <c r="AV93" s="9">
        <f>SUM(I93,J93,O93,P93,Q93,W93,X93)</f>
        <v/>
      </c>
    </row>
    <row r="94" ht="15.5" customHeight="1" s="1">
      <c r="A94" t="n">
        <v>88</v>
      </c>
      <c r="B94" t="inlineStr">
        <is>
          <t>Скороходов Артем Викторович</t>
        </is>
      </c>
      <c r="C94" t="inlineStr">
        <is>
          <t>Группа содержания</t>
        </is>
      </c>
      <c r="D94" t="inlineStr">
        <is>
          <t>Инженер 1 категории</t>
        </is>
      </c>
      <c r="E94" t="inlineStr">
        <is>
          <t>Контракт № 631 - ГКУ НСО ТУАД</t>
        </is>
      </c>
      <c r="F94" t="inlineStr">
        <is>
          <t>День</t>
        </is>
      </c>
      <c r="R94" s="11" t="n">
        <v>1.19008</v>
      </c>
      <c r="S94" s="11" t="n">
        <v>0.15304</v>
      </c>
      <c r="V94" s="11" t="n">
        <v>1.17312</v>
      </c>
      <c r="AM94" s="9">
        <f>COUNT(H94:AL94)</f>
        <v/>
      </c>
      <c r="AT94" s="9">
        <f>SUM(H94:AL94)</f>
        <v/>
      </c>
      <c r="AV94" s="9">
        <f>SUM(I94,J94,O94,P94,Q94,W94,X94)</f>
        <v/>
      </c>
    </row>
    <row r="95" ht="15.5" customHeight="1" s="1">
      <c r="A95" t="n">
        <v>89</v>
      </c>
      <c r="B95" t="inlineStr">
        <is>
          <t>Скороходов Артем Викторович</t>
        </is>
      </c>
      <c r="C95" t="inlineStr">
        <is>
          <t>Группа содержания</t>
        </is>
      </c>
      <c r="D95" t="inlineStr">
        <is>
          <t>Инженер 1 категории</t>
        </is>
      </c>
      <c r="E95" t="inlineStr">
        <is>
          <t>Контракт № 630 - ГКУ НСО ТУАД</t>
        </is>
      </c>
      <c r="F95" t="inlineStr">
        <is>
          <t>День</t>
        </is>
      </c>
      <c r="R95" s="11" t="n">
        <v>6.03306</v>
      </c>
      <c r="S95" s="11" t="n">
        <v>0.77913</v>
      </c>
      <c r="V95" s="11" t="n">
        <v>1.17312</v>
      </c>
      <c r="AM95" s="9">
        <f>COUNT(H95:AL95)</f>
        <v/>
      </c>
      <c r="AT95" s="9">
        <f>SUM(H95:AL95)</f>
        <v/>
      </c>
      <c r="AV95" s="9">
        <f>SUM(I95,J95,O95,P95,Q95,W95,X95)</f>
        <v/>
      </c>
    </row>
    <row r="96">
      <c r="A96" t="n">
        <v>90</v>
      </c>
      <c r="B96" t="inlineStr">
        <is>
          <t>Скороходов Артем Викторович</t>
        </is>
      </c>
      <c r="C96" t="inlineStr">
        <is>
          <t>Группа содержания</t>
        </is>
      </c>
      <c r="D96" t="inlineStr">
        <is>
          <t>Инженер 1 категории</t>
        </is>
      </c>
      <c r="E96" t="inlineStr">
        <is>
          <t>Контракт № 620 - МариинскАвтодор</t>
        </is>
      </c>
      <c r="F96" t="inlineStr">
        <is>
          <t>День</t>
        </is>
      </c>
      <c r="AM96" s="9">
        <f>COUNT(H96:AL96)</f>
        <v/>
      </c>
      <c r="AT96" s="9">
        <f>SUM(H96:AL96)</f>
        <v/>
      </c>
      <c r="AV96" s="9">
        <f>SUM(I96,J96,O96,P96,Q96,W96,X96)</f>
        <v/>
      </c>
    </row>
    <row r="97">
      <c r="A97" t="n">
        <v>91</v>
      </c>
      <c r="B97" t="inlineStr">
        <is>
          <t>Скороходов Артем Викторович</t>
        </is>
      </c>
      <c r="C97" t="inlineStr">
        <is>
          <t>Группа содержания</t>
        </is>
      </c>
      <c r="D97" t="inlineStr">
        <is>
          <t>Инженер 1 категории</t>
        </is>
      </c>
      <c r="E97" t="inlineStr">
        <is>
          <t>Контракт № 621 - Томскавтодор</t>
        </is>
      </c>
      <c r="F97" t="inlineStr">
        <is>
          <t>День</t>
        </is>
      </c>
      <c r="AM97" s="9">
        <f>COUNT(H97:AL97)</f>
        <v/>
      </c>
      <c r="AT97" s="9">
        <f>SUM(H97:AL97)</f>
        <v/>
      </c>
      <c r="AV97" s="9">
        <f>SUM(I97,J97,O97,P97,Q97,W97,X97)</f>
        <v/>
      </c>
    </row>
    <row r="98" ht="15.5" customHeight="1" s="1">
      <c r="A98" t="n">
        <v>92</v>
      </c>
      <c r="B98" t="inlineStr">
        <is>
          <t>Скороходов Артем Викторович</t>
        </is>
      </c>
      <c r="C98" t="inlineStr">
        <is>
          <t>Группа содержания</t>
        </is>
      </c>
      <c r="D98" t="inlineStr">
        <is>
          <t>Инженер 1 категории</t>
        </is>
      </c>
      <c r="E98" t="inlineStr">
        <is>
          <t>Контракт № 592 - ООО Восток-М</t>
        </is>
      </c>
      <c r="F98" t="inlineStr">
        <is>
          <t>День</t>
        </is>
      </c>
      <c r="K98" s="11" t="n">
        <v>8</v>
      </c>
      <c r="AM98" s="9">
        <f>COUNT(H98:AL98)</f>
        <v/>
      </c>
      <c r="AT98" s="9">
        <f>SUM(H98:AL98)</f>
        <v/>
      </c>
      <c r="AV98" s="9">
        <f>SUM(I98,J98,O98,P98,Q98,W98,X98)</f>
        <v/>
      </c>
    </row>
    <row r="99">
      <c r="A99" t="n">
        <v>93</v>
      </c>
      <c r="B99" t="inlineStr">
        <is>
          <t>Скороходов Артем Викторович</t>
        </is>
      </c>
      <c r="C99" t="inlineStr">
        <is>
          <t>Группа содержания</t>
        </is>
      </c>
      <c r="D99" t="inlineStr">
        <is>
          <t>Инженер 1 категории</t>
        </is>
      </c>
      <c r="E99" t="inlineStr">
        <is>
          <t>Контракт № 599 - Восток-М</t>
        </is>
      </c>
      <c r="F99" t="inlineStr">
        <is>
          <t>День</t>
        </is>
      </c>
      <c r="AM99" s="9">
        <f>COUNT(H99:AL99)</f>
        <v/>
      </c>
      <c r="AT99" s="9">
        <f>SUM(H99:AL99)</f>
        <v/>
      </c>
      <c r="AV99" s="9">
        <f>SUM(I99,J99,O99,P99,Q99,W99,X99)</f>
        <v/>
      </c>
    </row>
    <row r="100">
      <c r="A100" t="n">
        <v>94</v>
      </c>
      <c r="B100" t="inlineStr">
        <is>
          <t>Скороходов Артем Викторович</t>
        </is>
      </c>
      <c r="C100" t="inlineStr">
        <is>
          <t>Группа содержания</t>
        </is>
      </c>
      <c r="D100" t="inlineStr">
        <is>
          <t>Инженер 1 категории</t>
        </is>
      </c>
      <c r="E100" t="inlineStr">
        <is>
          <t>Контракт № 591 - ООО Восток-М</t>
        </is>
      </c>
      <c r="F100" t="inlineStr">
        <is>
          <t>День</t>
        </is>
      </c>
      <c r="AM100" s="9">
        <f>COUNT(H100:AL100)</f>
        <v/>
      </c>
      <c r="AT100" s="9">
        <f>SUM(H100:AL100)</f>
        <v/>
      </c>
      <c r="AV100" s="9">
        <f>SUM(I100,J100,O100,P100,Q100,W100,X100)</f>
        <v/>
      </c>
    </row>
    <row r="101">
      <c r="A101" t="n">
        <v>95</v>
      </c>
      <c r="B101" t="inlineStr">
        <is>
          <t>Скороходов Артем Викторович</t>
        </is>
      </c>
      <c r="C101" t="inlineStr">
        <is>
          <t>Группа содержания</t>
        </is>
      </c>
      <c r="D101" t="inlineStr">
        <is>
          <t>Инженер 1 категории</t>
        </is>
      </c>
      <c r="E101" t="inlineStr">
        <is>
          <t>Контракт № 579 - ООО Восток-М</t>
        </is>
      </c>
      <c r="F101" t="inlineStr">
        <is>
          <t>День</t>
        </is>
      </c>
      <c r="AM101" s="9">
        <f>COUNT(H101:AL101)</f>
        <v/>
      </c>
      <c r="AT101" s="9">
        <f>SUM(H101:AL101)</f>
        <v/>
      </c>
      <c r="AV101" s="9">
        <f>SUM(I101,J101,O101,P101,Q101,W101,X101)</f>
        <v/>
      </c>
    </row>
    <row r="102">
      <c r="A102" t="n">
        <v>96</v>
      </c>
      <c r="B102" t="inlineStr">
        <is>
          <t>Скороходов Артем Викторович</t>
        </is>
      </c>
      <c r="C102" t="inlineStr">
        <is>
          <t>Группа содержания</t>
        </is>
      </c>
      <c r="D102" t="inlineStr">
        <is>
          <t>Инженер 1 категории</t>
        </is>
      </c>
      <c r="E102" t="inlineStr">
        <is>
          <t>Контракт № 585 - ФКУ Сибуправтодор</t>
        </is>
      </c>
      <c r="F102" t="inlineStr">
        <is>
          <t>День</t>
        </is>
      </c>
      <c r="AM102" s="9">
        <f>COUNT(H102:AL102)</f>
        <v/>
      </c>
      <c r="AT102" s="9">
        <f>SUM(H102:AL102)</f>
        <v/>
      </c>
      <c r="AV102" s="9">
        <f>SUM(I102,J102,O102,P102,Q102,W102,X102)</f>
        <v/>
      </c>
    </row>
    <row r="103">
      <c r="A103" t="n">
        <v>97</v>
      </c>
      <c r="B103" t="inlineStr">
        <is>
          <t>Скороходов Артем Викторович</t>
        </is>
      </c>
      <c r="C103" t="inlineStr">
        <is>
          <t>Группа содержания</t>
        </is>
      </c>
      <c r="D103" t="inlineStr">
        <is>
          <t>Инженер 1 категории</t>
        </is>
      </c>
      <c r="E103" t="inlineStr">
        <is>
          <t>Контракт № 580 - ОГКУ «Томскавтодор»</t>
        </is>
      </c>
      <c r="F103" t="inlineStr">
        <is>
          <t>День</t>
        </is>
      </c>
      <c r="AM103" s="9">
        <f>COUNT(H103:AL103)</f>
        <v/>
      </c>
      <c r="AT103" s="9">
        <f>SUM(H103:AL103)</f>
        <v/>
      </c>
      <c r="AV103" s="9">
        <f>SUM(I103,J103,O103,P103,Q103,W103,X103)</f>
        <v/>
      </c>
    </row>
    <row r="104" ht="15.5" customHeight="1" s="1">
      <c r="A104" t="n">
        <v>98</v>
      </c>
      <c r="B104" t="inlineStr">
        <is>
          <t>Скороходов Артем Викторович</t>
        </is>
      </c>
      <c r="C104" t="inlineStr">
        <is>
          <t>Группа содержания</t>
        </is>
      </c>
      <c r="D104" t="inlineStr">
        <is>
          <t>Инженер 1 категории</t>
        </is>
      </c>
      <c r="E104" t="inlineStr">
        <is>
          <t>Контракт № 576 - Восток-М</t>
        </is>
      </c>
      <c r="F104" t="inlineStr">
        <is>
          <t>День</t>
        </is>
      </c>
      <c r="V104" s="11" t="n">
        <v>1.18941</v>
      </c>
      <c r="AM104" s="9">
        <f>COUNT(H104:AL104)</f>
        <v/>
      </c>
      <c r="AT104" s="9">
        <f>SUM(H104:AL104)</f>
        <v/>
      </c>
      <c r="AV104" s="9">
        <f>SUM(I104,J104,O104,P104,Q104,W104,X104)</f>
        <v/>
      </c>
    </row>
    <row r="105">
      <c r="A105" t="n">
        <v>99</v>
      </c>
      <c r="B105" t="inlineStr">
        <is>
          <t>Скороходов Артем Викторович</t>
        </is>
      </c>
      <c r="C105" t="inlineStr">
        <is>
          <t>Группа содержания</t>
        </is>
      </c>
      <c r="D105" t="inlineStr">
        <is>
          <t>Инженер 1 категории</t>
        </is>
      </c>
      <c r="E105" t="inlineStr">
        <is>
          <t>Контракт № 644 - АО Автодор</t>
        </is>
      </c>
      <c r="F105" t="inlineStr">
        <is>
          <t>День</t>
        </is>
      </c>
      <c r="AM105" s="9">
        <f>COUNT(H105:AL105)</f>
        <v/>
      </c>
      <c r="AT105" s="9">
        <f>SUM(H105:AL105)</f>
        <v/>
      </c>
      <c r="AV105" s="9">
        <f>SUM(I105,J105,O105,P105,Q105,W105,X105)</f>
        <v/>
      </c>
    </row>
    <row r="106" ht="15.5" customHeight="1" s="1">
      <c r="A106" t="n">
        <v>100</v>
      </c>
      <c r="B106" t="inlineStr">
        <is>
          <t>Скороходов Артем Викторович</t>
        </is>
      </c>
      <c r="C106" t="inlineStr">
        <is>
          <t>Группа содержания</t>
        </is>
      </c>
      <c r="D106" t="inlineStr">
        <is>
          <t>Инженер 1 категории</t>
        </is>
      </c>
      <c r="E106" t="inlineStr">
        <is>
          <t>Контракт № 632 - ГКУ НСО ТУАД</t>
        </is>
      </c>
      <c r="F106" t="inlineStr">
        <is>
          <t>День</t>
        </is>
      </c>
      <c r="G106" t="inlineStr">
        <is>
          <t>К-ка</t>
        </is>
      </c>
      <c r="Y106" s="11" t="n">
        <v>2.66667</v>
      </c>
      <c r="Z106" s="11" t="n">
        <v>2.66667</v>
      </c>
      <c r="AM106" s="9">
        <f>SUM(H106:AL106)/8</f>
        <v/>
      </c>
      <c r="AS106" s="9">
        <f>COUNTIF(H106:AL106,"В")+SUM(H106:AL106)/8</f>
        <v/>
      </c>
      <c r="AT106" s="9">
        <f>SUM(H106:AL106)</f>
        <v/>
      </c>
    </row>
    <row r="107" ht="15.5" customHeight="1" s="1">
      <c r="A107" t="n">
        <v>101</v>
      </c>
      <c r="B107" t="inlineStr">
        <is>
          <t>Скороходов Артем Викторович</t>
        </is>
      </c>
      <c r="C107" t="inlineStr">
        <is>
          <t>Группа содержания</t>
        </is>
      </c>
      <c r="D107" t="inlineStr">
        <is>
          <t>Инженер 1 категории</t>
        </is>
      </c>
      <c r="E107" t="inlineStr">
        <is>
          <t>Контракт № 621 - Томскавтодор</t>
        </is>
      </c>
      <c r="F107" t="inlineStr">
        <is>
          <t>День</t>
        </is>
      </c>
      <c r="G107" t="inlineStr">
        <is>
          <t>К-ка</t>
        </is>
      </c>
      <c r="Y107" s="11" t="n">
        <v>2.66667</v>
      </c>
      <c r="Z107" s="11" t="n">
        <v>2.66667</v>
      </c>
      <c r="AM107" s="9">
        <f>SUM(H107:AL107)/8</f>
        <v/>
      </c>
      <c r="AS107" s="9">
        <f>COUNTIF(H107:AL107,"В")+SUM(H107:AL107)/8</f>
        <v/>
      </c>
      <c r="AT107" s="9">
        <f>SUM(H107:AL107)</f>
        <v/>
      </c>
    </row>
    <row r="108" ht="15.5" customHeight="1" s="1">
      <c r="A108" t="n">
        <v>102</v>
      </c>
      <c r="B108" t="inlineStr">
        <is>
          <t>Скороходов Артем Викторович</t>
        </is>
      </c>
      <c r="C108" t="inlineStr">
        <is>
          <t>Группа содержания</t>
        </is>
      </c>
      <c r="D108" t="inlineStr">
        <is>
          <t>Инженер 1 категории</t>
        </is>
      </c>
      <c r="E108" t="inlineStr">
        <is>
          <t>Контракт № 585 - ФКУ Сибуправтодор</t>
        </is>
      </c>
      <c r="F108" t="inlineStr">
        <is>
          <t>День</t>
        </is>
      </c>
      <c r="G108" t="inlineStr">
        <is>
          <t>К-ка</t>
        </is>
      </c>
      <c r="L108" s="11" t="n">
        <v>8</v>
      </c>
      <c r="M108" s="11" t="n">
        <v>8</v>
      </c>
      <c r="N108" s="11" t="n">
        <v>7</v>
      </c>
      <c r="AM108" s="9">
        <f>SUM(H108:AL108)/8</f>
        <v/>
      </c>
      <c r="AS108" s="9">
        <f>COUNTIF(H108:AL108,"В")+SUM(H108:AL108)/8</f>
        <v/>
      </c>
      <c r="AT108" s="9">
        <f>SUM(H108:AL108)</f>
        <v/>
      </c>
    </row>
    <row r="109" ht="15.5" customHeight="1" s="1">
      <c r="A109" t="n">
        <v>103</v>
      </c>
      <c r="B109" t="inlineStr">
        <is>
          <t>Скороходов Артем Викторович</t>
        </is>
      </c>
      <c r="C109" t="inlineStr">
        <is>
          <t>Группа содержания</t>
        </is>
      </c>
      <c r="D109" t="inlineStr">
        <is>
          <t>Инженер 1 категории</t>
        </is>
      </c>
      <c r="E109" t="inlineStr">
        <is>
          <t>Контракт № 580 - ОГКУ «Томскавтодор»</t>
        </is>
      </c>
      <c r="F109" t="inlineStr">
        <is>
          <t>День</t>
        </is>
      </c>
      <c r="G109" t="inlineStr">
        <is>
          <t>К-ка</t>
        </is>
      </c>
      <c r="Y109" s="11" t="n">
        <v>2.66667</v>
      </c>
      <c r="Z109" s="11" t="n">
        <v>2.66667</v>
      </c>
      <c r="AM109" s="9">
        <f>SUM(H109:AL109)/8</f>
        <v/>
      </c>
      <c r="AS109" s="9">
        <f>COUNTIF(H109:AL109,"В")+SUM(H109:AL109)/8</f>
        <v/>
      </c>
      <c r="AT109" s="9">
        <f>SUM(H109:AL109)</f>
        <v/>
      </c>
    </row>
    <row r="110">
      <c r="A110" s="9" t="n">
        <v>104</v>
      </c>
      <c r="B110" s="9" t="inlineStr">
        <is>
          <t>Скороходов Артем Викторович</t>
        </is>
      </c>
      <c r="C110" s="9" t="inlineStr">
        <is>
          <t>Группа содержания</t>
        </is>
      </c>
      <c r="D110" s="9" t="inlineStr">
        <is>
          <t>Инженер 1 категории</t>
        </is>
      </c>
      <c r="E110" s="9" t="inlineStr">
        <is>
          <t>ИТОГО:</t>
        </is>
      </c>
      <c r="F110" s="9" t="n"/>
      <c r="G110" s="9" t="n"/>
      <c r="H110" s="9" t="n">
        <v>0</v>
      </c>
      <c r="I110" s="9" t="n">
        <v>0</v>
      </c>
      <c r="J110" s="9" t="n">
        <v>0</v>
      </c>
      <c r="K110" s="9" t="n">
        <v>8</v>
      </c>
      <c r="L110" s="9" t="n">
        <v>8</v>
      </c>
      <c r="M110" s="9" t="n">
        <v>8</v>
      </c>
      <c r="N110" s="9" t="n">
        <v>7</v>
      </c>
      <c r="O110" s="9" t="n">
        <v>0</v>
      </c>
      <c r="P110" s="9" t="n">
        <v>0</v>
      </c>
      <c r="Q110" s="9" t="n">
        <v>0</v>
      </c>
      <c r="R110" s="9" t="n">
        <v>8</v>
      </c>
      <c r="S110" s="9" t="n">
        <v>8</v>
      </c>
      <c r="T110" s="9" t="n">
        <v>8</v>
      </c>
      <c r="U110" s="9" t="n">
        <v>8</v>
      </c>
      <c r="V110" s="9" t="n">
        <v>8</v>
      </c>
      <c r="W110" s="9" t="n">
        <v>0</v>
      </c>
      <c r="X110" s="9" t="n">
        <v>0</v>
      </c>
      <c r="Y110" s="9" t="n">
        <v>8</v>
      </c>
      <c r="Z110" s="9" t="n">
        <v>8</v>
      </c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>
        <f>COUNT(IF(SUM(H91)&gt;0,1,"FALSE"),IF(SUM(I101,I93,I91,I97,I104,I96,I98,I94,I92,I100,I102,I99,I103,I95)&gt;0,1,"FALSE"),IF(SUM(J95,J91,J103,J104,J96,J94,J102,J98,J92,J99,J101,J100,J97,J93)&gt;0,1,"FALSE"),IF(SUM(K91,K96,K94,K104,K95,K97,K99,K98,K92,K101,K100,K93,K102,K103)&gt;0,1,"FALSE"),IF(SUM(O98,O94,O100,O91,O96,O101,O104,O97,O92,O99,O103,O102,O95,O93)&gt;0,1,"FALSE"),IF(SUM(P94,P96,P100,P95,P91,P97,P103,P102,P99,P104,P98,P93,P101,P92)&gt;0,1,"FALSE"),IF(SUM(Q97,Q96,Q94,Q99,Q102,Q104,Q91,Q95,Q98,Q101,Q93,Q92,Q103,Q100)&gt;0,1,"FALSE"),IF(SUM(R91,R100,R102,R103,R104,R99,R98,R101,R95,R96,R92,R93,R94,R97)&gt;0,1,"FALSE"),IF(SUM(S104,S95,S96,S99,S92,S93,S91,S97,S101,S103,S94,S100,S98,S102)&gt;0,1,"FALSE"),IF(SUM(T93,T98,T91,T95,T100,T103,T94,T102,T96,T104,T92,T101,T99,T97)&gt;0,1,"FALSE"),IF(SUM(U94,U99,U92,U104,U102,U103,U96,U100,U97,U101,U98,U93,U91,U95)&gt;0,1,"FALSE"),IF(SUM(V99,V98,V96,V92,V103,V102,V101,V104,V94,V91,V100,V97,V95,V105,V93)&gt;0,1,"FALSE"),IF(SUM(W102,W95,W100,W91,W96,W92,W103,W105,W101,W97,W93,W99,W98,W94,W104)&gt;0,1,"FALSE"),IF(SUM(X100,X92,X104,X91,X93,X95,X102,X94,X105,X101,X99,X96,X98,X97,X103)&gt;0,1,"FALSE"),IF(SUM(Y106,Y109,Y107)&gt;0,1,"FALSE"),IF(SUM(Z109,Z107,Z106)&gt;0,1,"FALSE"),IF(SUM(L108)&gt;0,1,"FALSE"),IF(SUM(M108)&gt;0,1,"FALSE"),IF(SUM(N108)&gt;0,1,"FALSE"))</f>
        <v/>
      </c>
      <c r="AN110" s="9" t="n"/>
      <c r="AO110" s="9">
        <f>MAX(AO91:AO109)</f>
        <v/>
      </c>
      <c r="AP110" s="9">
        <f>MAX(AP91:AP109)</f>
        <v/>
      </c>
      <c r="AQ110" s="9">
        <f>MAX(AQ91:AQ109)</f>
        <v/>
      </c>
      <c r="AR110" s="9">
        <f>MAX(AR91:AR109)</f>
        <v/>
      </c>
      <c r="AS110" s="9">
        <f>SUM(AS91:AS109)</f>
        <v/>
      </c>
      <c r="AT110" s="9">
        <f>SUM(AT91:AT109)</f>
        <v/>
      </c>
      <c r="AU110" s="9">
        <f>SUM(AU91:AU109)</f>
        <v/>
      </c>
      <c r="AV110" s="9">
        <f>SUM(AV91:AV109)</f>
        <v/>
      </c>
      <c r="AW110" s="9">
        <f>SUM(AW91:AW109)</f>
        <v/>
      </c>
    </row>
    <row r="111">
      <c r="A111" t="n">
        <v>105</v>
      </c>
      <c r="B111" t="inlineStr">
        <is>
          <t>Чудов Юрий Геннадьевич</t>
        </is>
      </c>
      <c r="C111" t="inlineStr">
        <is>
          <t>Группа содержания</t>
        </is>
      </c>
      <c r="D111" t="inlineStr">
        <is>
          <t>Диспетчер</t>
        </is>
      </c>
      <c r="E111" t="inlineStr">
        <is>
          <t>Общехозяйственный</t>
        </is>
      </c>
      <c r="F111" t="inlineStr">
        <is>
          <t>День</t>
        </is>
      </c>
      <c r="H111" t="n">
        <v>8</v>
      </c>
      <c r="I111" t="inlineStr">
        <is>
          <t>В</t>
        </is>
      </c>
      <c r="J111" t="inlineStr">
        <is>
          <t>В</t>
        </is>
      </c>
      <c r="K111" t="n">
        <v>8</v>
      </c>
      <c r="L111" t="n">
        <v>8</v>
      </c>
      <c r="AM111" s="9">
        <f>COUNT(H111:AL111)</f>
        <v/>
      </c>
      <c r="AO111" s="9">
        <f>COUNTIF(H111:AL111,"О")</f>
        <v/>
      </c>
      <c r="AP111" s="9">
        <f>COUNTIF(H111:AL111,"От")</f>
        <v/>
      </c>
      <c r="AQ111" s="9">
        <f>COUNTIF(H111:AL111,"Б")</f>
        <v/>
      </c>
      <c r="AR111" s="9">
        <f>COUNTIF(H111:AL111,"Н")</f>
        <v/>
      </c>
      <c r="AT111" s="9">
        <f>SUM(H111:AL111)</f>
        <v/>
      </c>
      <c r="AV111" s="9">
        <f>SUM(I111,J111,O111,P111,Q111,W111,X111)</f>
        <v/>
      </c>
    </row>
    <row r="112">
      <c r="A112" t="n">
        <v>106</v>
      </c>
      <c r="B112" t="inlineStr">
        <is>
          <t>Чудов Юрий Геннадьевич</t>
        </is>
      </c>
      <c r="C112" t="inlineStr">
        <is>
          <t>Группа содержания</t>
        </is>
      </c>
      <c r="D112" t="inlineStr">
        <is>
          <t>Диспетчер</t>
        </is>
      </c>
      <c r="E112" t="inlineStr">
        <is>
          <t>Контракт № 633 - ПАО Ростелеком Красноярск</t>
        </is>
      </c>
      <c r="F112" t="inlineStr">
        <is>
          <t>День</t>
        </is>
      </c>
      <c r="AM112" s="9">
        <f>COUNT(H112:AL112)</f>
        <v/>
      </c>
      <c r="AT112" s="9">
        <f>SUM(H112:AL112)</f>
        <v/>
      </c>
      <c r="AV112" s="9">
        <f>SUM(I112,J112,O112,P112,Q112,W112,X112)</f>
        <v/>
      </c>
    </row>
    <row r="113">
      <c r="A113" t="n">
        <v>107</v>
      </c>
      <c r="B113" t="inlineStr">
        <is>
          <t>Чудов Юрий Геннадьевич</t>
        </is>
      </c>
      <c r="C113" t="inlineStr">
        <is>
          <t>Группа содержания</t>
        </is>
      </c>
      <c r="D113" t="inlineStr">
        <is>
          <t>Диспетчер</t>
        </is>
      </c>
      <c r="E113" t="inlineStr">
        <is>
          <t>Контракт № 632 - ГКУ НСО ТУАД</t>
        </is>
      </c>
      <c r="F113" t="inlineStr">
        <is>
          <t>День</t>
        </is>
      </c>
      <c r="AM113" s="9">
        <f>COUNT(H113:AL113)</f>
        <v/>
      </c>
      <c r="AT113" s="9">
        <f>SUM(H113:AL113)</f>
        <v/>
      </c>
      <c r="AV113" s="9">
        <f>SUM(I113,J113,O113,P113,Q113,W113,X113)</f>
        <v/>
      </c>
    </row>
    <row r="114">
      <c r="A114" t="n">
        <v>108</v>
      </c>
      <c r="B114" t="inlineStr">
        <is>
          <t>Чудов Юрий Геннадьевич</t>
        </is>
      </c>
      <c r="C114" t="inlineStr">
        <is>
          <t>Группа содержания</t>
        </is>
      </c>
      <c r="D114" t="inlineStr">
        <is>
          <t>Диспетчер</t>
        </is>
      </c>
      <c r="E114" t="inlineStr">
        <is>
          <t>Контракт № 631 - ГКУ НСО ТУАД</t>
        </is>
      </c>
      <c r="F114" t="inlineStr">
        <is>
          <t>День</t>
        </is>
      </c>
      <c r="AM114" s="9">
        <f>COUNT(H114:AL114)</f>
        <v/>
      </c>
      <c r="AT114" s="9">
        <f>SUM(H114:AL114)</f>
        <v/>
      </c>
      <c r="AV114" s="9">
        <f>SUM(I114,J114,O114,P114,Q114,W114,X114)</f>
        <v/>
      </c>
    </row>
    <row r="115">
      <c r="A115" t="n">
        <v>109</v>
      </c>
      <c r="B115" t="inlineStr">
        <is>
          <t>Чудов Юрий Геннадьевич</t>
        </is>
      </c>
      <c r="C115" t="inlineStr">
        <is>
          <t>Группа содержания</t>
        </is>
      </c>
      <c r="D115" t="inlineStr">
        <is>
          <t>Диспетчер</t>
        </is>
      </c>
      <c r="E115" t="inlineStr">
        <is>
          <t>Контракт № 630 - ГКУ НСО ТУАД</t>
        </is>
      </c>
      <c r="F115" t="inlineStr">
        <is>
          <t>День</t>
        </is>
      </c>
      <c r="AM115" s="9">
        <f>COUNT(H115:AL115)</f>
        <v/>
      </c>
      <c r="AT115" s="9">
        <f>SUM(H115:AL115)</f>
        <v/>
      </c>
      <c r="AV115" s="9">
        <f>SUM(I115,J115,O115,P115,Q115,W115,X115)</f>
        <v/>
      </c>
    </row>
    <row r="116">
      <c r="A116" t="n">
        <v>110</v>
      </c>
      <c r="B116" t="inlineStr">
        <is>
          <t>Чудов Юрий Геннадьевич</t>
        </is>
      </c>
      <c r="C116" t="inlineStr">
        <is>
          <t>Группа содержания</t>
        </is>
      </c>
      <c r="D116" t="inlineStr">
        <is>
          <t>Диспетчер</t>
        </is>
      </c>
      <c r="E116" t="inlineStr">
        <is>
          <t>Контракт № 620 - МариинскАвтодор</t>
        </is>
      </c>
      <c r="F116" t="inlineStr">
        <is>
          <t>День</t>
        </is>
      </c>
      <c r="AM116" s="9">
        <f>COUNT(H116:AL116)</f>
        <v/>
      </c>
      <c r="AT116" s="9">
        <f>SUM(H116:AL116)</f>
        <v/>
      </c>
      <c r="AV116" s="9">
        <f>SUM(I116,J116,O116,P116,Q116,W116,X116)</f>
        <v/>
      </c>
    </row>
    <row r="117">
      <c r="A117" t="n">
        <v>111</v>
      </c>
      <c r="B117" t="inlineStr">
        <is>
          <t>Чудов Юрий Геннадьевич</t>
        </is>
      </c>
      <c r="C117" t="inlineStr">
        <is>
          <t>Группа содержания</t>
        </is>
      </c>
      <c r="D117" t="inlineStr">
        <is>
          <t>Диспетчер</t>
        </is>
      </c>
      <c r="E117" t="inlineStr">
        <is>
          <t>Контракт № 621 - Томскавтодор</t>
        </is>
      </c>
      <c r="F117" t="inlineStr">
        <is>
          <t>День</t>
        </is>
      </c>
      <c r="AM117" s="9">
        <f>COUNT(H117:AL117)</f>
        <v/>
      </c>
      <c r="AT117" s="9">
        <f>SUM(H117:AL117)</f>
        <v/>
      </c>
      <c r="AV117" s="9">
        <f>SUM(I117,J117,O117,P117,Q117,W117,X117)</f>
        <v/>
      </c>
    </row>
    <row r="118">
      <c r="A118" t="n">
        <v>112</v>
      </c>
      <c r="B118" t="inlineStr">
        <is>
          <t>Чудов Юрий Геннадьевич</t>
        </is>
      </c>
      <c r="C118" t="inlineStr">
        <is>
          <t>Группа содержания</t>
        </is>
      </c>
      <c r="D118" t="inlineStr">
        <is>
          <t>Диспетчер</t>
        </is>
      </c>
      <c r="E118" t="inlineStr">
        <is>
          <t>Контракт № 599 - Восток-М</t>
        </is>
      </c>
      <c r="F118" t="inlineStr">
        <is>
          <t>День</t>
        </is>
      </c>
      <c r="AM118" s="9">
        <f>COUNT(H118:AL118)</f>
        <v/>
      </c>
      <c r="AT118" s="9">
        <f>SUM(H118:AL118)</f>
        <v/>
      </c>
      <c r="AV118" s="9">
        <f>SUM(I118,J118,O118,P118,Q118,W118,X118)</f>
        <v/>
      </c>
    </row>
    <row r="119">
      <c r="A119" t="n">
        <v>113</v>
      </c>
      <c r="B119" t="inlineStr">
        <is>
          <t>Чудов Юрий Геннадьевич</t>
        </is>
      </c>
      <c r="C119" t="inlineStr">
        <is>
          <t>Группа содержания</t>
        </is>
      </c>
      <c r="D119" t="inlineStr">
        <is>
          <t>Диспетчер</t>
        </is>
      </c>
      <c r="E119" t="inlineStr">
        <is>
          <t>Контракт № 591 - ООО Восток-М</t>
        </is>
      </c>
      <c r="F119" t="inlineStr">
        <is>
          <t>День</t>
        </is>
      </c>
      <c r="AM119" s="9">
        <f>COUNT(H119:AL119)</f>
        <v/>
      </c>
      <c r="AT119" s="9">
        <f>SUM(H119:AL119)</f>
        <v/>
      </c>
      <c r="AV119" s="9">
        <f>SUM(I119,J119,O119,P119,Q119,W119,X119)</f>
        <v/>
      </c>
    </row>
    <row r="120">
      <c r="A120" t="n">
        <v>114</v>
      </c>
      <c r="B120" t="inlineStr">
        <is>
          <t>Чудов Юрий Геннадьевич</t>
        </is>
      </c>
      <c r="C120" t="inlineStr">
        <is>
          <t>Группа содержания</t>
        </is>
      </c>
      <c r="D120" t="inlineStr">
        <is>
          <t>Диспетчер</t>
        </is>
      </c>
      <c r="E120" t="inlineStr">
        <is>
          <t>Контракт № 579 - ООО Восток-М</t>
        </is>
      </c>
      <c r="F120" t="inlineStr">
        <is>
          <t>День</t>
        </is>
      </c>
      <c r="AM120" s="9">
        <f>COUNT(H120:AL120)</f>
        <v/>
      </c>
      <c r="AT120" s="9">
        <f>SUM(H120:AL120)</f>
        <v/>
      </c>
      <c r="AV120" s="9">
        <f>SUM(I120,J120,O120,P120,Q120,W120,X120)</f>
        <v/>
      </c>
    </row>
    <row r="121">
      <c r="A121" t="n">
        <v>115</v>
      </c>
      <c r="B121" t="inlineStr">
        <is>
          <t>Чудов Юрий Геннадьевич</t>
        </is>
      </c>
      <c r="C121" t="inlineStr">
        <is>
          <t>Группа содержания</t>
        </is>
      </c>
      <c r="D121" t="inlineStr">
        <is>
          <t>Диспетчер</t>
        </is>
      </c>
      <c r="E121" t="inlineStr">
        <is>
          <t>Контракт № 585 - ФКУ Сибуправтодор</t>
        </is>
      </c>
      <c r="F121" t="inlineStr">
        <is>
          <t>День</t>
        </is>
      </c>
      <c r="AM121" s="9">
        <f>COUNT(H121:AL121)</f>
        <v/>
      </c>
      <c r="AT121" s="9">
        <f>SUM(H121:AL121)</f>
        <v/>
      </c>
      <c r="AV121" s="9">
        <f>SUM(I121,J121,O121,P121,Q121,W121,X121)</f>
        <v/>
      </c>
    </row>
    <row r="122">
      <c r="A122" t="n">
        <v>116</v>
      </c>
      <c r="B122" t="inlineStr">
        <is>
          <t>Чудов Юрий Геннадьевич</t>
        </is>
      </c>
      <c r="C122" t="inlineStr">
        <is>
          <t>Группа содержания</t>
        </is>
      </c>
      <c r="D122" t="inlineStr">
        <is>
          <t>Диспетчер</t>
        </is>
      </c>
      <c r="E122" t="inlineStr">
        <is>
          <t>Контракт № 580 - ОГКУ «Томскавтодор»</t>
        </is>
      </c>
      <c r="F122" t="inlineStr">
        <is>
          <t>День</t>
        </is>
      </c>
      <c r="AM122" s="9">
        <f>COUNT(H122:AL122)</f>
        <v/>
      </c>
      <c r="AT122" s="9">
        <f>SUM(H122:AL122)</f>
        <v/>
      </c>
      <c r="AV122" s="9">
        <f>SUM(I122,J122,O122,P122,Q122,W122,X122)</f>
        <v/>
      </c>
    </row>
    <row r="123">
      <c r="A123" s="9" t="n">
        <v>117</v>
      </c>
      <c r="B123" s="9" t="inlineStr">
        <is>
          <t>Чудов Юрий Геннадьевич</t>
        </is>
      </c>
      <c r="C123" s="9" t="inlineStr">
        <is>
          <t>Группа содержания</t>
        </is>
      </c>
      <c r="D123" s="9" t="inlineStr">
        <is>
          <t>Диспетчер</t>
        </is>
      </c>
      <c r="E123" s="9" t="inlineStr">
        <is>
          <t>ИТОГО:</t>
        </is>
      </c>
      <c r="F123" s="9" t="n"/>
      <c r="G123" s="9" t="n"/>
      <c r="H123" s="9" t="n">
        <v>8</v>
      </c>
      <c r="I123" s="9" t="n">
        <v>0</v>
      </c>
      <c r="J123" s="9" t="n">
        <v>0</v>
      </c>
      <c r="K123" s="9" t="n">
        <v>8</v>
      </c>
      <c r="L123" s="9" t="n">
        <v>8</v>
      </c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>
        <f>COUNT(IF(SUM(H112,H121,H118,H122,H117,H119,H116,H115,H120,H113,H111,H114)&gt;0,1,"FALSE"),IF(SUM(I118,I114,I117,I111,I122,I112,I119,I121,I115,I120,I116,I113)&gt;0,1,"FALSE"),IF(SUM(J114,J122,J111,J116,J118,J117,J119,J113,J112,J121,J120,J115)&gt;0,1,"FALSE"),IF(SUM(K116,K122,K113,K111,K118,K120,K114,K115,K119,K121,K112,K117)&gt;0,1,"FALSE"),IF(SUM(L117,L114,L121,L120,L111,L122,L115,L113,L118,L116,L112,L119)&gt;0,1,"FALSE"))</f>
        <v/>
      </c>
      <c r="AN123" s="9" t="n"/>
      <c r="AO123" s="9">
        <f>MAX(AO111:AO122)</f>
        <v/>
      </c>
      <c r="AP123" s="9">
        <f>MAX(AP111:AP122)</f>
        <v/>
      </c>
      <c r="AQ123" s="9">
        <f>MAX(AQ111:AQ122)</f>
        <v/>
      </c>
      <c r="AR123" s="9">
        <f>MAX(AR111:AR122)</f>
        <v/>
      </c>
      <c r="AS123" s="9">
        <f>SUM(AS111:AS122)</f>
        <v/>
      </c>
      <c r="AT123" s="9">
        <f>SUM(AT111:AT122)</f>
        <v/>
      </c>
      <c r="AU123" s="9">
        <f>SUM(AU111:AU122)</f>
        <v/>
      </c>
      <c r="AV123" s="9">
        <f>SUM(AV111:AV122)</f>
        <v/>
      </c>
      <c r="AW123" s="9">
        <f>SUM(AW111:AW122)</f>
        <v/>
      </c>
    </row>
    <row r="124">
      <c r="A124" t="n">
        <v>118</v>
      </c>
      <c r="B124" t="inlineStr">
        <is>
          <t>Юсупов Марат Шаукатович</t>
        </is>
      </c>
      <c r="C124" t="inlineStr">
        <is>
          <t>Группа содержания</t>
        </is>
      </c>
      <c r="D124" t="inlineStr">
        <is>
          <t>Ведущий инженер</t>
        </is>
      </c>
      <c r="E124" t="inlineStr">
        <is>
          <t>Общехозяйственный</t>
        </is>
      </c>
      <c r="F124" t="inlineStr">
        <is>
          <t>День</t>
        </is>
      </c>
      <c r="H124" t="n">
        <v>5.63333</v>
      </c>
      <c r="I124" t="inlineStr">
        <is>
          <t>В</t>
        </is>
      </c>
      <c r="J124" t="inlineStr">
        <is>
          <t>В</t>
        </is>
      </c>
      <c r="O124" t="inlineStr">
        <is>
          <t>В</t>
        </is>
      </c>
      <c r="P124" t="inlineStr">
        <is>
          <t>В</t>
        </is>
      </c>
      <c r="Q124" t="inlineStr">
        <is>
          <t>В</t>
        </is>
      </c>
      <c r="R124" t="n">
        <v>8</v>
      </c>
      <c r="W124" t="inlineStr">
        <is>
          <t>В</t>
        </is>
      </c>
      <c r="X124" t="inlineStr">
        <is>
          <t>В</t>
        </is>
      </c>
      <c r="Y124" t="n">
        <v>1.05</v>
      </c>
      <c r="AM124" s="9">
        <f>COUNT(H124:AL124)</f>
        <v/>
      </c>
      <c r="AO124" s="9">
        <f>COUNTIF(H124:AL124,"О")</f>
        <v/>
      </c>
      <c r="AP124" s="9">
        <f>COUNTIF(H124:AL124,"От")</f>
        <v/>
      </c>
      <c r="AQ124" s="9">
        <f>COUNTIF(H124:AL124,"Б")</f>
        <v/>
      </c>
      <c r="AR124" s="9">
        <f>COUNTIF(H124:AL124,"Н")</f>
        <v/>
      </c>
      <c r="AT124" s="9">
        <f>SUM(H124:AL124)</f>
        <v/>
      </c>
      <c r="AV124" s="9">
        <f>SUM(I124,J124,O124,P124,Q124,W124,X124)</f>
        <v/>
      </c>
    </row>
    <row r="125">
      <c r="A125" t="n">
        <v>119</v>
      </c>
      <c r="B125" t="inlineStr">
        <is>
          <t>Юсупов Марат Шаукатович</t>
        </is>
      </c>
      <c r="C125" t="inlineStr">
        <is>
          <t>Группа содержания</t>
        </is>
      </c>
      <c r="D125" t="inlineStr">
        <is>
          <t>Ведущий инженер</t>
        </is>
      </c>
      <c r="E125" t="inlineStr">
        <is>
          <t>Контракт № 633 - ПАО Ростелеком Красноярск</t>
        </is>
      </c>
      <c r="F125" t="inlineStr">
        <is>
          <t>День</t>
        </is>
      </c>
      <c r="AM125" s="9">
        <f>COUNT(H125:AL125)</f>
        <v/>
      </c>
      <c r="AT125" s="9">
        <f>SUM(H125:AL125)</f>
        <v/>
      </c>
      <c r="AV125" s="9">
        <f>SUM(I125,J125,O125,P125,Q125,W125,X125)</f>
        <v/>
      </c>
    </row>
    <row r="126" ht="15.5" customHeight="1" s="1">
      <c r="A126" t="n">
        <v>120</v>
      </c>
      <c r="B126" t="inlineStr">
        <is>
          <t>Юсупов Марат Шаукатович</t>
        </is>
      </c>
      <c r="C126" t="inlineStr">
        <is>
          <t>Группа содержания</t>
        </is>
      </c>
      <c r="D126" t="inlineStr">
        <is>
          <t>Ведущий инженер</t>
        </is>
      </c>
      <c r="E126" t="inlineStr">
        <is>
          <t>Контракт № 632 - ГКУ НСО ТУАД</t>
        </is>
      </c>
      <c r="F126" t="inlineStr">
        <is>
          <t>День</t>
        </is>
      </c>
      <c r="K126" s="11" t="n">
        <v>8</v>
      </c>
      <c r="L126" s="11" t="n">
        <v>8</v>
      </c>
      <c r="M126" s="11" t="n">
        <v>2.55135</v>
      </c>
      <c r="S126" s="11" t="n">
        <v>8</v>
      </c>
      <c r="T126" s="11" t="n">
        <v>8</v>
      </c>
      <c r="U126" s="11" t="n">
        <v>2.29167</v>
      </c>
      <c r="V126" s="11" t="n">
        <v>5.22747</v>
      </c>
      <c r="Y126" s="11" t="n">
        <v>6.95</v>
      </c>
      <c r="AM126" s="9">
        <f>COUNT(H126:AL126)</f>
        <v/>
      </c>
      <c r="AT126" s="9">
        <f>SUM(H126:AL126)</f>
        <v/>
      </c>
      <c r="AV126" s="9">
        <f>SUM(I126,J126,O126,P126,Q126,W126,X126)</f>
        <v/>
      </c>
    </row>
    <row r="127" ht="15.5" customHeight="1" s="1">
      <c r="A127" t="n">
        <v>121</v>
      </c>
      <c r="B127" t="inlineStr">
        <is>
          <t>Юсупов Марат Шаукатович</t>
        </is>
      </c>
      <c r="C127" t="inlineStr">
        <is>
          <t>Группа содержания</t>
        </is>
      </c>
      <c r="D127" t="inlineStr">
        <is>
          <t>Ведущий инженер</t>
        </is>
      </c>
      <c r="E127" t="inlineStr">
        <is>
          <t>Контракт № 631 - ГКУ НСО ТУАД</t>
        </is>
      </c>
      <c r="F127" t="inlineStr">
        <is>
          <t>День</t>
        </is>
      </c>
      <c r="M127" s="11" t="n">
        <v>5.44865</v>
      </c>
      <c r="N127" s="11" t="n">
        <v>7</v>
      </c>
      <c r="V127" s="11" t="n">
        <v>2.77253</v>
      </c>
      <c r="AM127" s="9">
        <f>COUNT(H127:AL127)</f>
        <v/>
      </c>
      <c r="AT127" s="9">
        <f>SUM(H127:AL127)</f>
        <v/>
      </c>
      <c r="AV127" s="9">
        <f>SUM(I127,J127,O127,P127,Q127,W127,X127)</f>
        <v/>
      </c>
    </row>
    <row r="128" ht="15.5" customHeight="1" s="1">
      <c r="A128" t="n">
        <v>122</v>
      </c>
      <c r="B128" t="inlineStr">
        <is>
          <t>Юсупов Марат Шаукатович</t>
        </is>
      </c>
      <c r="C128" t="inlineStr">
        <is>
          <t>Группа содержания</t>
        </is>
      </c>
      <c r="D128" t="inlineStr">
        <is>
          <t>Ведущий инженер</t>
        </is>
      </c>
      <c r="E128" t="inlineStr">
        <is>
          <t>Контракт № 630 - ГКУ НСО ТУАД</t>
        </is>
      </c>
      <c r="F128" t="inlineStr">
        <is>
          <t>День</t>
        </is>
      </c>
      <c r="H128" s="11" t="n">
        <v>2.36667</v>
      </c>
      <c r="AM128" s="9">
        <f>COUNT(H128:AL128)</f>
        <v/>
      </c>
      <c r="AT128" s="9">
        <f>SUM(H128:AL128)</f>
        <v/>
      </c>
      <c r="AV128" s="9">
        <f>SUM(I128,J128,O128,P128,Q128,W128,X128)</f>
        <v/>
      </c>
    </row>
    <row r="129">
      <c r="A129" t="n">
        <v>123</v>
      </c>
      <c r="B129" t="inlineStr">
        <is>
          <t>Юсупов Марат Шаукатович</t>
        </is>
      </c>
      <c r="C129" t="inlineStr">
        <is>
          <t>Группа содержания</t>
        </is>
      </c>
      <c r="D129" t="inlineStr">
        <is>
          <t>Ведущий инженер</t>
        </is>
      </c>
      <c r="E129" t="inlineStr">
        <is>
          <t>Контракт № 620 - МариинскАвтодор</t>
        </is>
      </c>
      <c r="F129" t="inlineStr">
        <is>
          <t>День</t>
        </is>
      </c>
      <c r="AM129" s="9">
        <f>COUNT(H129:AL129)</f>
        <v/>
      </c>
      <c r="AT129" s="9">
        <f>SUM(H129:AL129)</f>
        <v/>
      </c>
      <c r="AV129" s="9">
        <f>SUM(I129,J129,O129,P129,Q129,W129,X129)</f>
        <v/>
      </c>
    </row>
    <row r="130">
      <c r="A130" t="n">
        <v>124</v>
      </c>
      <c r="B130" t="inlineStr">
        <is>
          <t>Юсупов Марат Шаукатович</t>
        </is>
      </c>
      <c r="C130" t="inlineStr">
        <is>
          <t>Группа содержания</t>
        </is>
      </c>
      <c r="D130" t="inlineStr">
        <is>
          <t>Ведущий инженер</t>
        </is>
      </c>
      <c r="E130" t="inlineStr">
        <is>
          <t>Контракт № 621 - Томскавтодор</t>
        </is>
      </c>
      <c r="F130" t="inlineStr">
        <is>
          <t>День</t>
        </is>
      </c>
      <c r="AM130" s="9">
        <f>COUNT(H130:AL130)</f>
        <v/>
      </c>
      <c r="AT130" s="9">
        <f>SUM(H130:AL130)</f>
        <v/>
      </c>
      <c r="AV130" s="9">
        <f>SUM(I130,J130,O130,P130,Q130,W130,X130)</f>
        <v/>
      </c>
    </row>
    <row r="131" ht="15.5" customHeight="1" s="1">
      <c r="A131" t="n">
        <v>125</v>
      </c>
      <c r="B131" t="inlineStr">
        <is>
          <t>Юсупов Марат Шаукатович</t>
        </is>
      </c>
      <c r="C131" t="inlineStr">
        <is>
          <t>Группа содержания</t>
        </is>
      </c>
      <c r="D131" t="inlineStr">
        <is>
          <t>Ведущий инженер</t>
        </is>
      </c>
      <c r="E131" t="inlineStr">
        <is>
          <t>Контракт № 592 - ООО Восток-М</t>
        </is>
      </c>
      <c r="F131" t="inlineStr">
        <is>
          <t>День</t>
        </is>
      </c>
      <c r="U131" s="11" t="n">
        <v>5.70833</v>
      </c>
      <c r="AM131" s="9">
        <f>COUNT(H131:AL131)</f>
        <v/>
      </c>
      <c r="AT131" s="9">
        <f>SUM(H131:AL131)</f>
        <v/>
      </c>
      <c r="AV131" s="9">
        <f>SUM(I131,J131,O131,P131,Q131,W131,X131)</f>
        <v/>
      </c>
    </row>
    <row r="132">
      <c r="A132" t="n">
        <v>126</v>
      </c>
      <c r="B132" t="inlineStr">
        <is>
          <t>Юсупов Марат Шаукатович</t>
        </is>
      </c>
      <c r="C132" t="inlineStr">
        <is>
          <t>Группа содержания</t>
        </is>
      </c>
      <c r="D132" t="inlineStr">
        <is>
          <t>Ведущий инженер</t>
        </is>
      </c>
      <c r="E132" t="inlineStr">
        <is>
          <t>Контракт № 599 - Восток-М</t>
        </is>
      </c>
      <c r="F132" t="inlineStr">
        <is>
          <t>День</t>
        </is>
      </c>
      <c r="AM132" s="9">
        <f>COUNT(H132:AL132)</f>
        <v/>
      </c>
      <c r="AT132" s="9">
        <f>SUM(H132:AL132)</f>
        <v/>
      </c>
      <c r="AV132" s="9">
        <f>SUM(I132,J132,O132,P132,Q132,W132,X132)</f>
        <v/>
      </c>
    </row>
    <row r="133">
      <c r="A133" t="n">
        <v>127</v>
      </c>
      <c r="B133" t="inlineStr">
        <is>
          <t>Юсупов Марат Шаукатович</t>
        </is>
      </c>
      <c r="C133" t="inlineStr">
        <is>
          <t>Группа содержания</t>
        </is>
      </c>
      <c r="D133" t="inlineStr">
        <is>
          <t>Ведущий инженер</t>
        </is>
      </c>
      <c r="E133" t="inlineStr">
        <is>
          <t>Контракт № 591 - ООО Восток-М</t>
        </is>
      </c>
      <c r="F133" t="inlineStr">
        <is>
          <t>День</t>
        </is>
      </c>
      <c r="AM133" s="9">
        <f>COUNT(H133:AL133)</f>
        <v/>
      </c>
      <c r="AT133" s="9">
        <f>SUM(H133:AL133)</f>
        <v/>
      </c>
      <c r="AV133" s="9">
        <f>SUM(I133,J133,O133,P133,Q133,W133,X133)</f>
        <v/>
      </c>
    </row>
    <row r="134">
      <c r="A134" t="n">
        <v>128</v>
      </c>
      <c r="B134" t="inlineStr">
        <is>
          <t>Юсупов Марат Шаукатович</t>
        </is>
      </c>
      <c r="C134" t="inlineStr">
        <is>
          <t>Группа содержания</t>
        </is>
      </c>
      <c r="D134" t="inlineStr">
        <is>
          <t>Ведущий инженер</t>
        </is>
      </c>
      <c r="E134" t="inlineStr">
        <is>
          <t>Контракт № 579 - ООО Восток-М</t>
        </is>
      </c>
      <c r="F134" t="inlineStr">
        <is>
          <t>День</t>
        </is>
      </c>
      <c r="AM134" s="9">
        <f>COUNT(H134:AL134)</f>
        <v/>
      </c>
      <c r="AT134" s="9">
        <f>SUM(H134:AL134)</f>
        <v/>
      </c>
      <c r="AV134" s="9">
        <f>SUM(I134,J134,O134,P134,Q134,W134,X134)</f>
        <v/>
      </c>
    </row>
    <row r="135">
      <c r="A135" t="n">
        <v>129</v>
      </c>
      <c r="B135" t="inlineStr">
        <is>
          <t>Юсупов Марат Шаукатович</t>
        </is>
      </c>
      <c r="C135" t="inlineStr">
        <is>
          <t>Группа содержания</t>
        </is>
      </c>
      <c r="D135" t="inlineStr">
        <is>
          <t>Ведущий инженер</t>
        </is>
      </c>
      <c r="E135" t="inlineStr">
        <is>
          <t>Контракт № 585 - ФКУ Сибуправтодор</t>
        </is>
      </c>
      <c r="F135" t="inlineStr">
        <is>
          <t>День</t>
        </is>
      </c>
      <c r="AM135" s="9">
        <f>COUNT(H135:AL135)</f>
        <v/>
      </c>
      <c r="AT135" s="9">
        <f>SUM(H135:AL135)</f>
        <v/>
      </c>
      <c r="AV135" s="9">
        <f>SUM(I135,J135,O135,P135,Q135,W135,X135)</f>
        <v/>
      </c>
    </row>
    <row r="136">
      <c r="A136" t="n">
        <v>130</v>
      </c>
      <c r="B136" t="inlineStr">
        <is>
          <t>Юсупов Марат Шаукатович</t>
        </is>
      </c>
      <c r="C136" t="inlineStr">
        <is>
          <t>Группа содержания</t>
        </is>
      </c>
      <c r="D136" t="inlineStr">
        <is>
          <t>Ведущий инженер</t>
        </is>
      </c>
      <c r="E136" t="inlineStr">
        <is>
          <t>Контракт № 580 - ОГКУ «Томскавтодор»</t>
        </is>
      </c>
      <c r="F136" t="inlineStr">
        <is>
          <t>День</t>
        </is>
      </c>
      <c r="AM136" s="9">
        <f>COUNT(H136:AL136)</f>
        <v/>
      </c>
      <c r="AT136" s="9">
        <f>SUM(H136:AL136)</f>
        <v/>
      </c>
      <c r="AV136" s="9">
        <f>SUM(I136,J136,O136,P136,Q136,W136,X136)</f>
        <v/>
      </c>
    </row>
    <row r="137">
      <c r="A137" t="n">
        <v>131</v>
      </c>
      <c r="B137" t="inlineStr">
        <is>
          <t>Юсупов Марат Шаукатович</t>
        </is>
      </c>
      <c r="C137" t="inlineStr">
        <is>
          <t>Группа содержания</t>
        </is>
      </c>
      <c r="D137" t="inlineStr">
        <is>
          <t>Ведущий инженер</t>
        </is>
      </c>
      <c r="E137" t="inlineStr">
        <is>
          <t>Контракт № 576 - Восток-М</t>
        </is>
      </c>
      <c r="F137" t="inlineStr">
        <is>
          <t>День</t>
        </is>
      </c>
      <c r="AM137" s="9">
        <f>COUNT(H137:AL137)</f>
        <v/>
      </c>
      <c r="AT137" s="9">
        <f>SUM(H137:AL137)</f>
        <v/>
      </c>
      <c r="AV137" s="9">
        <f>SUM(I137,J137,O137,P137,Q137,W137,X137)</f>
        <v/>
      </c>
    </row>
    <row r="138">
      <c r="A138" t="n">
        <v>132</v>
      </c>
      <c r="B138" t="inlineStr">
        <is>
          <t>Юсупов Марат Шаукатович</t>
        </is>
      </c>
      <c r="C138" t="inlineStr">
        <is>
          <t>Группа содержания</t>
        </is>
      </c>
      <c r="D138" t="inlineStr">
        <is>
          <t>Ведущий инженер</t>
        </is>
      </c>
      <c r="E138" t="inlineStr">
        <is>
          <t>Контракт № 644 - АО Автодор</t>
        </is>
      </c>
      <c r="F138" t="inlineStr">
        <is>
          <t>День</t>
        </is>
      </c>
      <c r="AM138" s="9">
        <f>COUNT(H138:AL138)</f>
        <v/>
      </c>
      <c r="AT138" s="9">
        <f>SUM(H138:AL138)</f>
        <v/>
      </c>
      <c r="AV138" s="9">
        <f>SUM(I138,J138,O138,P138,Q138,W138,X138)</f>
        <v/>
      </c>
    </row>
    <row r="139" ht="15.5" customHeight="1" s="1">
      <c r="A139" t="n">
        <v>133</v>
      </c>
      <c r="B139" t="inlineStr">
        <is>
          <t>Юсупов Марат Шаукатович</t>
        </is>
      </c>
      <c r="C139" t="inlineStr">
        <is>
          <t>Группа содержания</t>
        </is>
      </c>
      <c r="D139" t="inlineStr">
        <is>
          <t>Ведущий инженер</t>
        </is>
      </c>
      <c r="E139" t="inlineStr">
        <is>
          <t>Контракт № 632 - ГКУ НСО ТУАД</t>
        </is>
      </c>
      <c r="F139" t="inlineStr">
        <is>
          <t>День</t>
        </is>
      </c>
      <c r="G139" t="inlineStr">
        <is>
          <t>К-ка</t>
        </is>
      </c>
      <c r="Z139" s="11" t="n">
        <v>8</v>
      </c>
      <c r="AM139" s="9">
        <f>SUM(H139:AL139)/8</f>
        <v/>
      </c>
      <c r="AS139" s="9">
        <f>COUNTIF(H139:AL139,"В")+SUM(H139:AL139)/8</f>
        <v/>
      </c>
      <c r="AT139" s="9">
        <f>SUM(H139:AL139)</f>
        <v/>
      </c>
    </row>
    <row r="140">
      <c r="A140" s="9" t="n">
        <v>134</v>
      </c>
      <c r="B140" s="9" t="inlineStr">
        <is>
          <t>Юсупов Марат Шаукатович</t>
        </is>
      </c>
      <c r="C140" s="9" t="inlineStr">
        <is>
          <t>Группа содержания</t>
        </is>
      </c>
      <c r="D140" s="9" t="inlineStr">
        <is>
          <t>Ведущий инженер</t>
        </is>
      </c>
      <c r="E140" s="9" t="inlineStr">
        <is>
          <t>ИТОГО:</t>
        </is>
      </c>
      <c r="F140" s="9" t="n"/>
      <c r="G140" s="9" t="n"/>
      <c r="H140" s="9" t="n">
        <v>8</v>
      </c>
      <c r="I140" s="9" t="n">
        <v>0</v>
      </c>
      <c r="J140" s="9" t="n">
        <v>0</v>
      </c>
      <c r="K140" s="9" t="n">
        <v>8</v>
      </c>
      <c r="L140" s="9" t="n">
        <v>8</v>
      </c>
      <c r="M140" s="9" t="n">
        <v>8</v>
      </c>
      <c r="N140" s="9" t="n">
        <v>7</v>
      </c>
      <c r="O140" s="9" t="n">
        <v>0</v>
      </c>
      <c r="P140" s="9" t="n">
        <v>0</v>
      </c>
      <c r="Q140" s="9" t="n">
        <v>0</v>
      </c>
      <c r="R140" s="9" t="n">
        <v>8</v>
      </c>
      <c r="S140" s="9" t="n">
        <v>8</v>
      </c>
      <c r="T140" s="9" t="n">
        <v>8</v>
      </c>
      <c r="U140" s="9" t="n">
        <v>8</v>
      </c>
      <c r="V140" s="9" t="n">
        <v>8</v>
      </c>
      <c r="W140" s="9" t="n">
        <v>0</v>
      </c>
      <c r="X140" s="9" t="n">
        <v>0</v>
      </c>
      <c r="Y140" s="9" t="n">
        <v>8</v>
      </c>
      <c r="Z140" s="9" t="n">
        <v>8</v>
      </c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>
        <f>COUNT(IF(SUM(H130,H125,H135,H136,H134,H128,H124,H126,H129,H132,H133,H131,H127,H137)&gt;0,1,"FALSE"),IF(SUM(I125,I134,I126,I129,I133,I136,I124,I127,I131,I130,I132,I135,I137,I128)&gt;0,1,"FALSE"),IF(SUM(J136,J129,J130,J131,J135,J132,J127,J125,J124,J133,J128,J134,J126,J137)&gt;0,1,"FALSE"),IF(SUM(K124,K137,K125,K133,K126,K127,K128,K130,K135,K134,K129,K136,K131,K132)&gt;0,1,"FALSE"),IF(SUM(L127,L132,L136,L135,L130,L137,L125,L133,L129,L126,L131,L124,L134,L128)&gt;0,1,"FALSE"),IF(SUM(M129,M137,M132,M131,M136,M133,M125,M134,M126,M135,M128,M127,M124,M130)&gt;0,1,"FALSE"),IF(SUM(N125,N133,N126,N124,N134,N132,N135,N137,N127,N129,N128,N130,N131,N136)&gt;0,1,"FALSE"),IF(SUM(O127,O129,O133,O137,O132,O130,O136,O134,O128,O125,O124,O131,O126,O135)&gt;0,1,"FALSE"),IF(SUM(P127,P126,P131,P129,P134,P130,P133,P136,P137,P125,P135,P132,P128,P124)&gt;0,1,"FALSE"),IF(SUM(Q133,Q127,Q132,Q124,Q134,Q126,Q130,Q137,Q131,Q136,Q128,Q129,Q135,Q125)&gt;0,1,"FALSE"),IF(SUM(R132,R131,R133,R127,R135,R128,R125,R130,R136,R137,R134,R126,R129,R124)&gt;0,1,"FALSE"),IF(SUM(S132,S133,S124,S134,S129,S126,S135,S127,S137,S136,S130,S125,S128,S131)&gt;0,1,"FALSE"),IF(SUM(T128,T133,T127,T132,T131,T130,T134,T129,T137,T124,T136,T135,T125,T126)&gt;0,1,"FALSE"),IF(SUM(U128,U126,U131,U135,U136,U137,U124,U130,U125,U134,U127,U129,U132,U133)&gt;0,1,"FALSE"),IF(SUM(V131,V134,V128,V126,V125,V130,V135,V136,V124,V137,V138,V133,V132,V129,V127)&gt;0,1,"FALSE"),IF(SUM(W128,W125,W135,W137,W138,W126,W131,W133,W136,W127,W134,W130,W124,W132,W129)&gt;0,1,"FALSE"),IF(SUM(X135,X124,X128,X130,X137,X126,X125,X138,X133,X129,X131,X132,X127,X134,X136)&gt;0,1,"FALSE"),IF(SUM(Y131,Y129,Y128,Y138,Y132,Y124,Y134,Y125,Y126,Y135,Y136,Y133,Y130,Y127,Y137)&gt;0,1,"FALSE"),IF(SUM(Z139)&gt;0,1,"FALSE"))</f>
        <v/>
      </c>
      <c r="AN140" s="9" t="n"/>
      <c r="AO140" s="9">
        <f>MAX(AO124:AO139)</f>
        <v/>
      </c>
      <c r="AP140" s="9">
        <f>MAX(AP124:AP139)</f>
        <v/>
      </c>
      <c r="AQ140" s="9">
        <f>MAX(AQ124:AQ139)</f>
        <v/>
      </c>
      <c r="AR140" s="9">
        <f>MAX(AR124:AR139)</f>
        <v/>
      </c>
      <c r="AS140" s="9">
        <f>SUM(AS124:AS139)</f>
        <v/>
      </c>
      <c r="AT140" s="9">
        <f>SUM(AT124:AT139)</f>
        <v/>
      </c>
      <c r="AU140" s="9">
        <f>SUM(AU124:AU139)</f>
        <v/>
      </c>
      <c r="AV140" s="9">
        <f>SUM(AV124:AV139)</f>
        <v/>
      </c>
      <c r="AW140" s="9">
        <f>SUM(AW124:AW139)</f>
        <v/>
      </c>
    </row>
    <row r="141">
      <c r="A141" t="n">
        <v>135</v>
      </c>
      <c r="B141" t="inlineStr">
        <is>
          <t>Баев Евгений Александрович</t>
        </is>
      </c>
      <c r="C141" t="inlineStr">
        <is>
          <t>Группа сопровождения информационных систем</t>
        </is>
      </c>
      <c r="D141" t="inlineStr">
        <is>
          <t>Ведущий администратор</t>
        </is>
      </c>
      <c r="E141" t="inlineStr">
        <is>
          <t>Офис</t>
        </is>
      </c>
      <c r="F141" t="inlineStr">
        <is>
          <t>День</t>
        </is>
      </c>
      <c r="H141" t="n">
        <v>3.36667</v>
      </c>
      <c r="I141" t="inlineStr">
        <is>
          <t>В</t>
        </is>
      </c>
      <c r="J141" t="inlineStr">
        <is>
          <t>В</t>
        </is>
      </c>
      <c r="K141" t="n">
        <v>8</v>
      </c>
      <c r="L141" t="n">
        <v>7.83333</v>
      </c>
      <c r="AM141" s="9">
        <f>COUNT(H141:AL141)</f>
        <v/>
      </c>
      <c r="AO141" s="9">
        <f>COUNTIF(H141:AL141,"О")</f>
        <v/>
      </c>
      <c r="AP141" s="9">
        <f>COUNTIF(H141:AL141,"От")</f>
        <v/>
      </c>
      <c r="AQ141" s="9">
        <f>COUNTIF(H141:AL141,"Б")</f>
        <v/>
      </c>
      <c r="AR141" s="9">
        <f>COUNTIF(H141:AL141,"Н")</f>
        <v/>
      </c>
      <c r="AT141" s="9">
        <f>SUM(H141:AL141)</f>
        <v/>
      </c>
      <c r="AV141" s="9">
        <f>SUM(I141,J141,O141,P141,Q141,W141,X141)</f>
        <v/>
      </c>
    </row>
    <row r="142" ht="15.5" customHeight="1" s="1">
      <c r="A142" t="n">
        <v>136</v>
      </c>
      <c r="B142" t="inlineStr">
        <is>
          <t>Баев Евгений Александрович</t>
        </is>
      </c>
      <c r="C142" t="inlineStr">
        <is>
          <t>Группа сопровождения информационных систем</t>
        </is>
      </c>
      <c r="D142" t="inlineStr">
        <is>
          <t>Ведущий администратор</t>
        </is>
      </c>
      <c r="E142" t="inlineStr">
        <is>
          <t>Контракт № 632 - ГКУ НСО ТУАД</t>
        </is>
      </c>
      <c r="F142" t="inlineStr">
        <is>
          <t>День</t>
        </is>
      </c>
      <c r="H142" s="11" t="n">
        <v>0.6166700000000001</v>
      </c>
      <c r="AM142" s="9">
        <f>COUNT(H142:AL142)</f>
        <v/>
      </c>
      <c r="AT142" s="9">
        <f>SUM(H142:AL142)</f>
        <v/>
      </c>
      <c r="AV142" s="9">
        <f>SUM(I142,J142,O142,P142,Q142,W142,X142)</f>
        <v/>
      </c>
    </row>
    <row r="143" ht="15.5" customHeight="1" s="1">
      <c r="A143" t="n">
        <v>137</v>
      </c>
      <c r="B143" t="inlineStr">
        <is>
          <t>Баев Евгений Александрович</t>
        </is>
      </c>
      <c r="C143" t="inlineStr">
        <is>
          <t>Группа сопровождения информационных систем</t>
        </is>
      </c>
      <c r="D143" t="inlineStr">
        <is>
          <t>Ведущий администратор</t>
        </is>
      </c>
      <c r="E143" t="inlineStr">
        <is>
          <t>Контракт № 633 - ПАО Ростелеком Красноярск</t>
        </is>
      </c>
      <c r="F143" t="inlineStr">
        <is>
          <t>День</t>
        </is>
      </c>
      <c r="H143" s="11" t="n">
        <v>2.83333</v>
      </c>
      <c r="AM143" s="9">
        <f>COUNT(H143:AL143)</f>
        <v/>
      </c>
      <c r="AT143" s="9">
        <f>SUM(H143:AL143)</f>
        <v/>
      </c>
      <c r="AV143" s="9">
        <f>SUM(I143,J143,O143,P143,Q143,W143,X143)</f>
        <v/>
      </c>
    </row>
    <row r="144" ht="15.5" customHeight="1" s="1">
      <c r="A144" t="n">
        <v>138</v>
      </c>
      <c r="B144" t="inlineStr">
        <is>
          <t>Баев Евгений Александрович</t>
        </is>
      </c>
      <c r="C144" t="inlineStr">
        <is>
          <t>Группа сопровождения информационных систем</t>
        </is>
      </c>
      <c r="D144" t="inlineStr">
        <is>
          <t>Ведущий администратор</t>
        </is>
      </c>
      <c r="E144" t="inlineStr">
        <is>
          <t>Контракт № 617 - КУ РК Управтодор РК</t>
        </is>
      </c>
      <c r="F144" t="inlineStr">
        <is>
          <t>День</t>
        </is>
      </c>
      <c r="H144" s="11" t="n">
        <v>0.01667</v>
      </c>
      <c r="AM144" s="9">
        <f>COUNT(H144:AL144)</f>
        <v/>
      </c>
      <c r="AT144" s="9">
        <f>SUM(H144:AL144)</f>
        <v/>
      </c>
      <c r="AV144" s="9">
        <f>SUM(I144,J144,O144,P144,Q144,W144,X144)</f>
        <v/>
      </c>
    </row>
    <row r="145" ht="15.5" customHeight="1" s="1">
      <c r="A145" t="n">
        <v>139</v>
      </c>
      <c r="B145" t="inlineStr">
        <is>
          <t>Баев Евгений Александрович</t>
        </is>
      </c>
      <c r="C145" t="inlineStr">
        <is>
          <t>Группа сопровождения информационных систем</t>
        </is>
      </c>
      <c r="D145" t="inlineStr">
        <is>
          <t>Ведущий администратор</t>
        </is>
      </c>
      <c r="E145" t="inlineStr">
        <is>
          <t>Контракт № 625 - Нижний Новгород</t>
        </is>
      </c>
      <c r="F145" t="inlineStr">
        <is>
          <t>День</t>
        </is>
      </c>
      <c r="H145" s="11" t="n">
        <v>1.16667</v>
      </c>
      <c r="AM145" s="9">
        <f>COUNT(H145:AL145)</f>
        <v/>
      </c>
      <c r="AT145" s="9">
        <f>SUM(H145:AL145)</f>
        <v/>
      </c>
      <c r="AV145" s="9">
        <f>SUM(I145,J145,O145,P145,Q145,W145,X145)</f>
        <v/>
      </c>
    </row>
    <row r="146" ht="15.5" customHeight="1" s="1">
      <c r="A146" t="n">
        <v>140</v>
      </c>
      <c r="B146" t="inlineStr">
        <is>
          <t>Баев Евгений Александрович</t>
        </is>
      </c>
      <c r="C146" t="inlineStr">
        <is>
          <t>Группа сопровождения информационных систем</t>
        </is>
      </c>
      <c r="D146" t="inlineStr">
        <is>
          <t>Ведущий администратор</t>
        </is>
      </c>
      <c r="E146" t="inlineStr">
        <is>
          <t>Контракт № 624 - Алтайавтодор</t>
        </is>
      </c>
      <c r="F146" t="inlineStr">
        <is>
          <t>День</t>
        </is>
      </c>
      <c r="L146" s="11" t="n">
        <v>0.16667</v>
      </c>
      <c r="AM146" s="9">
        <f>COUNT(H146:AL146)</f>
        <v/>
      </c>
      <c r="AT146" s="9">
        <f>SUM(H146:AL146)</f>
        <v/>
      </c>
      <c r="AV146" s="9">
        <f>SUM(I146,J146,O146,P146,Q146,W146,X146)</f>
        <v/>
      </c>
    </row>
    <row r="147">
      <c r="A147" s="9" t="n">
        <v>141</v>
      </c>
      <c r="B147" s="9" t="inlineStr">
        <is>
          <t>Баев Евгений Александрович</t>
        </is>
      </c>
      <c r="C147" s="9" t="inlineStr">
        <is>
          <t>Группа сопровождения информационных систем</t>
        </is>
      </c>
      <c r="D147" s="9" t="inlineStr">
        <is>
          <t>Ведущий администратор</t>
        </is>
      </c>
      <c r="E147" s="9" t="inlineStr">
        <is>
          <t>ИТОГО:</t>
        </is>
      </c>
      <c r="F147" s="9" t="n"/>
      <c r="G147" s="9" t="n"/>
      <c r="H147" s="9" t="n">
        <v>8</v>
      </c>
      <c r="I147" s="9" t="n">
        <v>0</v>
      </c>
      <c r="J147" s="9" t="n">
        <v>0</v>
      </c>
      <c r="K147" s="9" t="n">
        <v>8</v>
      </c>
      <c r="L147" s="9" t="n">
        <v>8</v>
      </c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>
        <f>COUNT(IF(SUM(H144,H145,H142,H141,H143)&gt;0,1,"FALSE"),IF(SUM(I141)&gt;0,1,"FALSE"),IF(SUM(J141)&gt;0,1,"FALSE"),IF(SUM(K141)&gt;0,1,"FALSE"),IF(SUM(L146,L141)&gt;0,1,"FALSE"))</f>
        <v/>
      </c>
      <c r="AN147" s="9" t="n"/>
      <c r="AO147" s="9">
        <f>MAX(AO141:AO146)</f>
        <v/>
      </c>
      <c r="AP147" s="9">
        <f>MAX(AP141:AP146)</f>
        <v/>
      </c>
      <c r="AQ147" s="9">
        <f>MAX(AQ141:AQ146)</f>
        <v/>
      </c>
      <c r="AR147" s="9">
        <f>MAX(AR141:AR146)</f>
        <v/>
      </c>
      <c r="AS147" s="9">
        <f>SUM(AS141:AS146)</f>
        <v/>
      </c>
      <c r="AT147" s="9">
        <f>SUM(AT141:AT146)</f>
        <v/>
      </c>
      <c r="AU147" s="9">
        <f>SUM(AU141:AU146)</f>
        <v/>
      </c>
      <c r="AV147" s="9">
        <f>SUM(AV141:AV146)</f>
        <v/>
      </c>
      <c r="AW147" s="9">
        <f>SUM(AW141:AW146)</f>
        <v/>
      </c>
    </row>
    <row r="148">
      <c r="A148" t="n">
        <v>142</v>
      </c>
      <c r="B148" t="inlineStr">
        <is>
          <t>Вайветкин Станислав Константинович</t>
        </is>
      </c>
      <c r="C148" t="inlineStr">
        <is>
          <t>Группа строительства</t>
        </is>
      </c>
      <c r="D148" t="inlineStr">
        <is>
          <t>Ведущий инженер</t>
        </is>
      </c>
      <c r="E148" t="inlineStr">
        <is>
          <t>Общехозяйственный</t>
        </is>
      </c>
      <c r="F148" t="inlineStr">
        <is>
          <t>День</t>
        </is>
      </c>
      <c r="I148" t="inlineStr">
        <is>
          <t>В</t>
        </is>
      </c>
      <c r="J148" t="inlineStr">
        <is>
          <t>В</t>
        </is>
      </c>
      <c r="K148" t="n">
        <v>8</v>
      </c>
      <c r="L148" t="n">
        <v>8</v>
      </c>
      <c r="M148" t="n">
        <v>1.33333</v>
      </c>
      <c r="N148" t="n">
        <v>7</v>
      </c>
      <c r="O148" t="inlineStr">
        <is>
          <t>В</t>
        </is>
      </c>
      <c r="P148" t="inlineStr">
        <is>
          <t>В</t>
        </is>
      </c>
      <c r="Q148" t="inlineStr">
        <is>
          <t>В</t>
        </is>
      </c>
      <c r="R148" t="n">
        <v>8</v>
      </c>
      <c r="S148" t="n">
        <v>8</v>
      </c>
      <c r="T148" t="n">
        <v>8</v>
      </c>
      <c r="U148" t="n">
        <v>8</v>
      </c>
      <c r="V148" t="n">
        <v>8</v>
      </c>
      <c r="W148" t="inlineStr">
        <is>
          <t>В</t>
        </is>
      </c>
      <c r="X148" t="inlineStr">
        <is>
          <t>В</t>
        </is>
      </c>
      <c r="Y148" t="n">
        <v>8</v>
      </c>
      <c r="Z148" t="inlineStr">
        <is>
          <t>Б</t>
        </is>
      </c>
      <c r="AM148" s="9">
        <f>COUNT(H148:AL148)</f>
        <v/>
      </c>
      <c r="AO148" s="9">
        <f>COUNTIF(H148:AL148,"О")</f>
        <v/>
      </c>
      <c r="AP148" s="9">
        <f>COUNTIF(H148:AL148,"От")</f>
        <v/>
      </c>
      <c r="AQ148" s="9">
        <f>COUNTIF(H148:AL148,"Б")</f>
        <v/>
      </c>
      <c r="AR148" s="9">
        <f>COUNTIF(H148:AL148,"Н")</f>
        <v/>
      </c>
      <c r="AT148" s="9">
        <f>SUM(H148:AL148)</f>
        <v/>
      </c>
      <c r="AV148" s="9">
        <f>SUM(I148,J148,O148,P148,Q148,W148,X148)</f>
        <v/>
      </c>
    </row>
    <row r="149" ht="15.5" customHeight="1" s="1">
      <c r="A149" t="n">
        <v>143</v>
      </c>
      <c r="B149" t="inlineStr">
        <is>
          <t>Вайветкин Станислав Константинович</t>
        </is>
      </c>
      <c r="C149" t="inlineStr">
        <is>
          <t>Группа строительства</t>
        </is>
      </c>
      <c r="D149" t="inlineStr">
        <is>
          <t>Ведущий инженер</t>
        </is>
      </c>
      <c r="E149" t="inlineStr">
        <is>
          <t>Контракт № 632 - ГКУ НСО ТУАД</t>
        </is>
      </c>
      <c r="F149" t="inlineStr">
        <is>
          <t>День</t>
        </is>
      </c>
      <c r="M149" s="11" t="n">
        <v>6.66667</v>
      </c>
      <c r="AM149" s="9">
        <f>COUNT(H149:AL149)</f>
        <v/>
      </c>
      <c r="AT149" s="9">
        <f>SUM(H149:AL149)</f>
        <v/>
      </c>
      <c r="AV149" s="9">
        <f>SUM(I149,J149,O149,P149,Q149,W149,X149)</f>
        <v/>
      </c>
    </row>
    <row r="150" ht="15.5" customHeight="1" s="1">
      <c r="A150" t="n">
        <v>144</v>
      </c>
      <c r="B150" t="inlineStr">
        <is>
          <t>Вайветкин Станислав Константинович</t>
        </is>
      </c>
      <c r="C150" t="inlineStr">
        <is>
          <t>Группа строительства</t>
        </is>
      </c>
      <c r="D150" t="inlineStr">
        <is>
          <t>Ведущий инженер</t>
        </is>
      </c>
      <c r="E150" t="inlineStr">
        <is>
          <t>Контракт № 633 - ПАО Ростелеком Красноярск</t>
        </is>
      </c>
      <c r="F150" t="inlineStr">
        <is>
          <t>День</t>
        </is>
      </c>
      <c r="G150" t="inlineStr">
        <is>
          <t>К-ка</t>
        </is>
      </c>
      <c r="H150" s="11" t="n">
        <v>8</v>
      </c>
      <c r="AM150" s="9">
        <f>SUM(H150:AL150)/8</f>
        <v/>
      </c>
      <c r="AS150" s="9">
        <f>COUNTIF(H150:AL150,"В")+SUM(H150:AL150)/8</f>
        <v/>
      </c>
      <c r="AT150" s="9">
        <f>SUM(H150:AL150)</f>
        <v/>
      </c>
    </row>
    <row r="151">
      <c r="A151" s="9" t="n">
        <v>145</v>
      </c>
      <c r="B151" s="9" t="inlineStr">
        <is>
          <t>Вайветкин Станислав Константинович</t>
        </is>
      </c>
      <c r="C151" s="9" t="inlineStr">
        <is>
          <t>Группа строительства</t>
        </is>
      </c>
      <c r="D151" s="9" t="inlineStr">
        <is>
          <t>Ведущий инженер</t>
        </is>
      </c>
      <c r="E151" s="9" t="inlineStr">
        <is>
          <t>ИТОГО:</t>
        </is>
      </c>
      <c r="F151" s="9" t="n"/>
      <c r="G151" s="9" t="n"/>
      <c r="H151" s="9" t="n">
        <v>8</v>
      </c>
      <c r="I151" s="9" t="n">
        <v>0</v>
      </c>
      <c r="J151" s="9" t="n">
        <v>0</v>
      </c>
      <c r="K151" s="9" t="n">
        <v>8</v>
      </c>
      <c r="L151" s="9" t="n">
        <v>8</v>
      </c>
      <c r="M151" s="9" t="n">
        <v>8</v>
      </c>
      <c r="N151" s="9" t="n">
        <v>7</v>
      </c>
      <c r="O151" s="9" t="n">
        <v>0</v>
      </c>
      <c r="P151" s="9" t="n">
        <v>0</v>
      </c>
      <c r="Q151" s="9" t="n">
        <v>0</v>
      </c>
      <c r="R151" s="9" t="n">
        <v>8</v>
      </c>
      <c r="S151" s="9" t="n">
        <v>8</v>
      </c>
      <c r="T151" s="9" t="n">
        <v>8</v>
      </c>
      <c r="U151" s="9" t="n">
        <v>8</v>
      </c>
      <c r="V151" s="9" t="n">
        <v>8</v>
      </c>
      <c r="W151" s="9" t="n">
        <v>0</v>
      </c>
      <c r="X151" s="9" t="n">
        <v>0</v>
      </c>
      <c r="Y151" s="9" t="n">
        <v>8</v>
      </c>
      <c r="Z151" s="9" t="n">
        <v>0</v>
      </c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>
        <f>COUNT(IF(SUM(I148)&gt;0,1,"FALSE"),IF(SUM(J148)&gt;0,1,"FALSE"),IF(SUM(K148)&gt;0,1,"FALSE"),IF(SUM(L148)&gt;0,1,"FALSE"),IF(SUM(M149,M148)&gt;0,1,"FALSE"),IF(SUM(N148)&gt;0,1,"FALSE"),IF(SUM(O148)&gt;0,1,"FALSE"),IF(SUM(P148)&gt;0,1,"FALSE"),IF(SUM(Q148)&gt;0,1,"FALSE"),IF(SUM(R148)&gt;0,1,"FALSE"),IF(SUM(S148)&gt;0,1,"FALSE"),IF(SUM(T148)&gt;0,1,"FALSE"),IF(SUM(U148)&gt;0,1,"FALSE"),IF(SUM(V148)&gt;0,1,"FALSE"),IF(SUM(W148)&gt;0,1,"FALSE"),IF(SUM(X148)&gt;0,1,"FALSE"),IF(SUM(Y148)&gt;0,1,"FALSE"),IF(SUM(Z148)&gt;0,1,"FALSE"),IF(SUM(H150)&gt;0,1,"FALSE"))</f>
        <v/>
      </c>
      <c r="AN151" s="9" t="n"/>
      <c r="AO151" s="9">
        <f>MAX(AO148:AO150)</f>
        <v/>
      </c>
      <c r="AP151" s="9">
        <f>MAX(AP148:AP150)</f>
        <v/>
      </c>
      <c r="AQ151" s="9">
        <f>MAX(AQ148:AQ150)</f>
        <v/>
      </c>
      <c r="AR151" s="9">
        <f>MAX(AR148:AR150)</f>
        <v/>
      </c>
      <c r="AS151" s="9">
        <f>SUM(AS148:AS150)</f>
        <v/>
      </c>
      <c r="AT151" s="9">
        <f>SUM(AT148:AT150)</f>
        <v/>
      </c>
      <c r="AU151" s="9">
        <f>SUM(AU148:AU150)</f>
        <v/>
      </c>
      <c r="AV151" s="9">
        <f>SUM(AV148:AV150)</f>
        <v/>
      </c>
      <c r="AW151" s="9">
        <f>SUM(AW148:AW150)</f>
        <v/>
      </c>
    </row>
    <row r="152">
      <c r="A152" t="n">
        <v>146</v>
      </c>
      <c r="B152" t="inlineStr">
        <is>
          <t>Деревянко Евгений Александрович</t>
        </is>
      </c>
      <c r="C152" t="inlineStr">
        <is>
          <t>Группа строительства</t>
        </is>
      </c>
      <c r="D152" t="inlineStr">
        <is>
          <t>Инженер</t>
        </is>
      </c>
      <c r="E152" t="inlineStr">
        <is>
          <t>Общехозяйственный</t>
        </is>
      </c>
      <c r="F152" t="inlineStr">
        <is>
          <t>День</t>
        </is>
      </c>
      <c r="H152" t="n">
        <v>3.31667</v>
      </c>
      <c r="I152" t="inlineStr">
        <is>
          <t>В</t>
        </is>
      </c>
      <c r="J152" t="inlineStr">
        <is>
          <t>В</t>
        </is>
      </c>
      <c r="AM152" s="9">
        <f>COUNT(H152:AL152)</f>
        <v/>
      </c>
      <c r="AO152" s="9">
        <f>COUNTIF(H152:AL152,"О")</f>
        <v/>
      </c>
      <c r="AP152" s="9">
        <f>COUNTIF(H152:AL152,"От")</f>
        <v/>
      </c>
      <c r="AQ152" s="9">
        <f>COUNTIF(H152:AL152,"Б")</f>
        <v/>
      </c>
      <c r="AR152" s="9">
        <f>COUNTIF(H152:AL152,"Н")</f>
        <v/>
      </c>
      <c r="AT152" s="9">
        <f>SUM(H152:AL152)</f>
        <v/>
      </c>
      <c r="AV152" s="9">
        <f>SUM(I152,J152,O152,P152,Q152,W152,X152)</f>
        <v/>
      </c>
    </row>
    <row r="153" ht="15.5" customHeight="1" s="1">
      <c r="A153" t="n">
        <v>147</v>
      </c>
      <c r="B153" t="inlineStr">
        <is>
          <t>Деревянко Евгений Александрович</t>
        </is>
      </c>
      <c r="C153" t="inlineStr">
        <is>
          <t>Группа строительства</t>
        </is>
      </c>
      <c r="D153" t="inlineStr">
        <is>
          <t>Инженер</t>
        </is>
      </c>
      <c r="E153" t="inlineStr">
        <is>
          <t>Контракт № 630 - ГКУ НСО ТУАД</t>
        </is>
      </c>
      <c r="F153" t="inlineStr">
        <is>
          <t>День</t>
        </is>
      </c>
      <c r="H153" s="11" t="n">
        <v>3.51667</v>
      </c>
      <c r="AM153" s="9">
        <f>COUNT(H153:AL153)</f>
        <v/>
      </c>
      <c r="AT153" s="9">
        <f>SUM(H153:AL153)</f>
        <v/>
      </c>
      <c r="AV153" s="9">
        <f>SUM(I153,J153,O153,P153,Q153,W153,X153)</f>
        <v/>
      </c>
    </row>
    <row r="154" ht="15.5" customHeight="1" s="1">
      <c r="A154" t="n">
        <v>148</v>
      </c>
      <c r="B154" t="inlineStr">
        <is>
          <t>Деревянко Евгений Александрович</t>
        </is>
      </c>
      <c r="C154" t="inlineStr">
        <is>
          <t>Группа строительства</t>
        </is>
      </c>
      <c r="D154" t="inlineStr">
        <is>
          <t>Инженер</t>
        </is>
      </c>
      <c r="E154" t="inlineStr">
        <is>
          <t>Контракт № 631 - ГКУ НСО ТУАД</t>
        </is>
      </c>
      <c r="F154" t="inlineStr">
        <is>
          <t>День</t>
        </is>
      </c>
      <c r="H154" s="11" t="n">
        <v>1.16667</v>
      </c>
      <c r="AM154" s="9">
        <f>COUNT(H154:AL154)</f>
        <v/>
      </c>
      <c r="AT154" s="9">
        <f>SUM(H154:AL154)</f>
        <v/>
      </c>
      <c r="AV154" s="9">
        <f>SUM(I154,J154,O154,P154,Q154,W154,X154)</f>
        <v/>
      </c>
    </row>
    <row r="155">
      <c r="A155" s="9" t="n">
        <v>149</v>
      </c>
      <c r="B155" s="9" t="inlineStr">
        <is>
          <t>Деревянко Евгений Александрович</t>
        </is>
      </c>
      <c r="C155" s="9" t="inlineStr">
        <is>
          <t>Группа строительства</t>
        </is>
      </c>
      <c r="D155" s="9" t="inlineStr">
        <is>
          <t>Инженер</t>
        </is>
      </c>
      <c r="E155" s="9" t="inlineStr">
        <is>
          <t>ИТОГО:</t>
        </is>
      </c>
      <c r="F155" s="9" t="n"/>
      <c r="G155" s="9" t="n"/>
      <c r="H155" s="9" t="n">
        <v>8</v>
      </c>
      <c r="I155" s="9" t="n">
        <v>0</v>
      </c>
      <c r="J155" s="9" t="n">
        <v>0</v>
      </c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>
        <f>COUNT(IF(SUM(H152,H154,H153)&gt;0,1,"FALSE"),IF(SUM(I152)&gt;0,1,"FALSE"),IF(SUM(J152)&gt;0,1,"FALSE"))</f>
        <v/>
      </c>
      <c r="AN155" s="9" t="n"/>
      <c r="AO155" s="9">
        <f>MAX(AO152:AO154)</f>
        <v/>
      </c>
      <c r="AP155" s="9">
        <f>MAX(AP152:AP154)</f>
        <v/>
      </c>
      <c r="AQ155" s="9">
        <f>MAX(AQ152:AQ154)</f>
        <v/>
      </c>
      <c r="AR155" s="9">
        <f>MAX(AR152:AR154)</f>
        <v/>
      </c>
      <c r="AS155" s="9">
        <f>SUM(AS152:AS154)</f>
        <v/>
      </c>
      <c r="AT155" s="9">
        <f>SUM(AT152:AT154)</f>
        <v/>
      </c>
      <c r="AU155" s="9">
        <f>SUM(AU152:AU154)</f>
        <v/>
      </c>
      <c r="AV155" s="9">
        <f>SUM(AV152:AV154)</f>
        <v/>
      </c>
      <c r="AW155" s="9">
        <f>SUM(AW152:AW154)</f>
        <v/>
      </c>
    </row>
    <row r="156">
      <c r="A156" t="n">
        <v>150</v>
      </c>
      <c r="B156" t="inlineStr">
        <is>
          <t>Кириков Кирилл Сергеевич</t>
        </is>
      </c>
      <c r="C156" t="inlineStr">
        <is>
          <t>Группа строительства</t>
        </is>
      </c>
      <c r="D156" t="inlineStr">
        <is>
          <t>Руководитель группы</t>
        </is>
      </c>
      <c r="E156" t="inlineStr">
        <is>
          <t>Общехозяйственный</t>
        </is>
      </c>
      <c r="F156" t="inlineStr">
        <is>
          <t>День</t>
        </is>
      </c>
      <c r="H156" t="n">
        <v>8</v>
      </c>
      <c r="I156" t="inlineStr">
        <is>
          <t>В</t>
        </is>
      </c>
      <c r="J156" t="inlineStr">
        <is>
          <t>В</t>
        </is>
      </c>
      <c r="O156" t="inlineStr">
        <is>
          <t>В</t>
        </is>
      </c>
      <c r="P156" t="inlineStr">
        <is>
          <t>В</t>
        </is>
      </c>
      <c r="Q156" t="inlineStr">
        <is>
          <t>В</t>
        </is>
      </c>
      <c r="R156" t="n">
        <v>8</v>
      </c>
      <c r="S156" t="n">
        <v>8</v>
      </c>
      <c r="T156" t="n">
        <v>8</v>
      </c>
      <c r="U156" t="n">
        <v>8</v>
      </c>
      <c r="V156" t="n">
        <v>8</v>
      </c>
      <c r="W156" t="inlineStr">
        <is>
          <t>В</t>
        </is>
      </c>
      <c r="X156" t="inlineStr">
        <is>
          <t>В</t>
        </is>
      </c>
      <c r="Y156" t="n">
        <v>8</v>
      </c>
      <c r="Z156" t="n">
        <v>8</v>
      </c>
      <c r="AM156" s="9">
        <f>COUNT(H156:AL156)</f>
        <v/>
      </c>
      <c r="AO156" s="9">
        <f>COUNTIF(H156:AL156,"О")</f>
        <v/>
      </c>
      <c r="AP156" s="9">
        <f>COUNTIF(H156:AL156,"От")</f>
        <v/>
      </c>
      <c r="AQ156" s="9">
        <f>COUNTIF(H156:AL156,"Б")</f>
        <v/>
      </c>
      <c r="AR156" s="9">
        <f>COUNTIF(H156:AL156,"Н")</f>
        <v/>
      </c>
      <c r="AT156" s="9">
        <f>SUM(H156:AL156)</f>
        <v/>
      </c>
      <c r="AV156" s="9">
        <f>SUM(I156,J156,O156,P156,Q156,W156,X156)</f>
        <v/>
      </c>
    </row>
    <row r="157" ht="15.5" customHeight="1" s="1">
      <c r="A157" t="n">
        <v>151</v>
      </c>
      <c r="B157" t="inlineStr">
        <is>
          <t>Кириков Кирилл Сергеевич</t>
        </is>
      </c>
      <c r="C157" t="inlineStr">
        <is>
          <t>Группа строительства</t>
        </is>
      </c>
      <c r="D157" t="inlineStr">
        <is>
          <t>Руководитель группы</t>
        </is>
      </c>
      <c r="E157" t="inlineStr">
        <is>
          <t>Общехозяйственный</t>
        </is>
      </c>
      <c r="F157" t="inlineStr">
        <is>
          <t>День</t>
        </is>
      </c>
      <c r="G157" t="inlineStr">
        <is>
          <t>К-ка</t>
        </is>
      </c>
      <c r="K157" s="11" t="n">
        <v>8</v>
      </c>
      <c r="L157" s="11" t="n">
        <v>8</v>
      </c>
      <c r="M157" s="11" t="n">
        <v>8</v>
      </c>
      <c r="N157" s="11" t="n">
        <v>7</v>
      </c>
      <c r="AM157" s="9">
        <f>SUM(H157:AL157)/8</f>
        <v/>
      </c>
      <c r="AS157" s="9">
        <f>COUNTIF(H157:AL157,"В")+SUM(H157:AL157)/8</f>
        <v/>
      </c>
      <c r="AT157" s="9">
        <f>SUM(H157:AL157)</f>
        <v/>
      </c>
    </row>
    <row r="158">
      <c r="A158" s="9" t="n">
        <v>152</v>
      </c>
      <c r="B158" s="9" t="inlineStr">
        <is>
          <t>Кириков Кирилл Сергеевич</t>
        </is>
      </c>
      <c r="C158" s="9" t="inlineStr">
        <is>
          <t>Группа строительства</t>
        </is>
      </c>
      <c r="D158" s="9" t="inlineStr">
        <is>
          <t>Руководитель группы</t>
        </is>
      </c>
      <c r="E158" s="9" t="inlineStr">
        <is>
          <t>ИТОГО:</t>
        </is>
      </c>
      <c r="F158" s="9" t="n"/>
      <c r="G158" s="9" t="n"/>
      <c r="H158" s="9" t="n">
        <v>8</v>
      </c>
      <c r="I158" s="9" t="n">
        <v>0</v>
      </c>
      <c r="J158" s="9" t="n">
        <v>0</v>
      </c>
      <c r="K158" s="9" t="n">
        <v>8</v>
      </c>
      <c r="L158" s="9" t="n">
        <v>8</v>
      </c>
      <c r="M158" s="9" t="n">
        <v>8</v>
      </c>
      <c r="N158" s="9" t="n">
        <v>7</v>
      </c>
      <c r="O158" s="9" t="n">
        <v>0</v>
      </c>
      <c r="P158" s="9" t="n">
        <v>0</v>
      </c>
      <c r="Q158" s="9" t="n">
        <v>0</v>
      </c>
      <c r="R158" s="9" t="n">
        <v>8</v>
      </c>
      <c r="S158" s="9" t="n">
        <v>8</v>
      </c>
      <c r="T158" s="9" t="n">
        <v>8</v>
      </c>
      <c r="U158" s="9" t="n">
        <v>8</v>
      </c>
      <c r="V158" s="9" t="n">
        <v>8</v>
      </c>
      <c r="W158" s="9" t="n">
        <v>0</v>
      </c>
      <c r="X158" s="9" t="n">
        <v>0</v>
      </c>
      <c r="Y158" s="9" t="n">
        <v>8</v>
      </c>
      <c r="Z158" s="9" t="n">
        <v>8</v>
      </c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>
        <f>COUNT(IF(SUM(H156)&gt;0,1,"FALSE"),IF(SUM(I156)&gt;0,1,"FALSE"),IF(SUM(J156)&gt;0,1,"FALSE"),IF(SUM(O156)&gt;0,1,"FALSE"),IF(SUM(P156)&gt;0,1,"FALSE"),IF(SUM(Q156)&gt;0,1,"FALSE"),IF(SUM(R156)&gt;0,1,"FALSE"),IF(SUM(S156)&gt;0,1,"FALSE"),IF(SUM(T156)&gt;0,1,"FALSE"),IF(SUM(U156)&gt;0,1,"FALSE"),IF(SUM(V156)&gt;0,1,"FALSE"),IF(SUM(W156)&gt;0,1,"FALSE"),IF(SUM(X156)&gt;0,1,"FALSE"),IF(SUM(Y156)&gt;0,1,"FALSE"),IF(SUM(Z156)&gt;0,1,"FALSE"),IF(SUM(K157)&gt;0,1,"FALSE"),IF(SUM(L157)&gt;0,1,"FALSE"),IF(SUM(M157)&gt;0,1,"FALSE"),IF(SUM(N157)&gt;0,1,"FALSE"))</f>
        <v/>
      </c>
      <c r="AN158" s="9" t="n"/>
      <c r="AO158" s="9">
        <f>MAX(AO156:AO157)</f>
        <v/>
      </c>
      <c r="AP158" s="9">
        <f>MAX(AP156:AP157)</f>
        <v/>
      </c>
      <c r="AQ158" s="9">
        <f>MAX(AQ156:AQ157)</f>
        <v/>
      </c>
      <c r="AR158" s="9">
        <f>MAX(AR156:AR157)</f>
        <v/>
      </c>
      <c r="AS158" s="9">
        <f>SUM(AS156:AS157)</f>
        <v/>
      </c>
      <c r="AT158" s="9">
        <f>SUM(AT156:AT157)</f>
        <v/>
      </c>
      <c r="AU158" s="9">
        <f>SUM(AU156:AU157)</f>
        <v/>
      </c>
      <c r="AV158" s="9">
        <f>SUM(AV156:AV157)</f>
        <v/>
      </c>
      <c r="AW158" s="9">
        <f>SUM(AW156:AW157)</f>
        <v/>
      </c>
    </row>
    <row r="159">
      <c r="A159" t="n">
        <v>153</v>
      </c>
      <c r="B159" t="inlineStr">
        <is>
          <t>Сотников Александр Анатольевич</t>
        </is>
      </c>
      <c r="C159" t="inlineStr">
        <is>
          <t>Группа строительства</t>
        </is>
      </c>
      <c r="D159" t="inlineStr">
        <is>
          <t>Ведущий инженер</t>
        </is>
      </c>
      <c r="E159" t="inlineStr">
        <is>
          <t>Общехозяйственный</t>
        </is>
      </c>
      <c r="F159" t="inlineStr">
        <is>
          <t>День</t>
        </is>
      </c>
      <c r="I159" t="inlineStr">
        <is>
          <t>В</t>
        </is>
      </c>
      <c r="J159" t="inlineStr">
        <is>
          <t>В</t>
        </is>
      </c>
      <c r="K159" t="n">
        <v>8</v>
      </c>
      <c r="L159" t="n">
        <v>8</v>
      </c>
      <c r="M159" t="n">
        <v>1.78333</v>
      </c>
      <c r="N159" t="n">
        <v>7</v>
      </c>
      <c r="O159" t="inlineStr">
        <is>
          <t>В</t>
        </is>
      </c>
      <c r="P159" t="inlineStr">
        <is>
          <t>В</t>
        </is>
      </c>
      <c r="Q159" t="inlineStr">
        <is>
          <t>В</t>
        </is>
      </c>
      <c r="R159" t="n">
        <v>8</v>
      </c>
      <c r="S159" t="n">
        <v>8</v>
      </c>
      <c r="T159" t="n">
        <v>8</v>
      </c>
      <c r="U159" t="n">
        <v>2.58333</v>
      </c>
      <c r="W159" t="inlineStr">
        <is>
          <t>В</t>
        </is>
      </c>
      <c r="X159" t="inlineStr">
        <is>
          <t>В</t>
        </is>
      </c>
      <c r="AM159" s="9">
        <f>COUNT(H159:AL159)</f>
        <v/>
      </c>
      <c r="AO159" s="9">
        <f>COUNTIF(H159:AL159,"О")</f>
        <v/>
      </c>
      <c r="AP159" s="9">
        <f>COUNTIF(H159:AL159,"От")</f>
        <v/>
      </c>
      <c r="AQ159" s="9">
        <f>COUNTIF(H159:AL159,"Б")</f>
        <v/>
      </c>
      <c r="AR159" s="9">
        <f>COUNTIF(H159:AL159,"Н")</f>
        <v/>
      </c>
      <c r="AT159" s="9">
        <f>SUM(H159:AL159)</f>
        <v/>
      </c>
      <c r="AV159" s="9">
        <f>SUM(I159,J159,O159,P159,Q159,W159,X159)</f>
        <v/>
      </c>
    </row>
    <row r="160" ht="15.5" customHeight="1" s="1">
      <c r="A160" t="n">
        <v>154</v>
      </c>
      <c r="B160" t="inlineStr">
        <is>
          <t>Сотников Александр Анатольевич</t>
        </is>
      </c>
      <c r="C160" t="inlineStr">
        <is>
          <t>Группа строительства</t>
        </is>
      </c>
      <c r="D160" t="inlineStr">
        <is>
          <t>Ведущий инженер</t>
        </is>
      </c>
      <c r="E160" t="inlineStr">
        <is>
          <t>Контракт № 632 - ГКУ НСО ТУАД</t>
        </is>
      </c>
      <c r="F160" t="inlineStr">
        <is>
          <t>День</t>
        </is>
      </c>
      <c r="M160" s="11" t="n">
        <v>6.21667</v>
      </c>
      <c r="V160" s="11" t="n">
        <v>8</v>
      </c>
      <c r="AM160" s="9">
        <f>COUNT(H160:AL160)</f>
        <v/>
      </c>
      <c r="AT160" s="9">
        <f>SUM(H160:AL160)</f>
        <v/>
      </c>
      <c r="AV160" s="9">
        <f>SUM(I160,J160,O160,P160,Q160,W160,X160)</f>
        <v/>
      </c>
    </row>
    <row r="161" ht="15.5" customHeight="1" s="1">
      <c r="A161" t="n">
        <v>155</v>
      </c>
      <c r="B161" t="inlineStr">
        <is>
          <t>Сотников Александр Анатольевич</t>
        </is>
      </c>
      <c r="C161" t="inlineStr">
        <is>
          <t>Группа строительства</t>
        </is>
      </c>
      <c r="D161" t="inlineStr">
        <is>
          <t>Ведущий инженер</t>
        </is>
      </c>
      <c r="E161" t="inlineStr">
        <is>
          <t>Контракт № 630 - ГКУ НСО ТУАД</t>
        </is>
      </c>
      <c r="F161" t="inlineStr">
        <is>
          <t>День</t>
        </is>
      </c>
      <c r="U161" s="11" t="n">
        <v>3.23333</v>
      </c>
      <c r="AM161" s="9">
        <f>COUNT(H161:AL161)</f>
        <v/>
      </c>
      <c r="AT161" s="9">
        <f>SUM(H161:AL161)</f>
        <v/>
      </c>
      <c r="AV161" s="9">
        <f>SUM(I161,J161,O161,P161,Q161,W161,X161)</f>
        <v/>
      </c>
    </row>
    <row r="162" ht="15.5" customHeight="1" s="1">
      <c r="A162" t="n">
        <v>156</v>
      </c>
      <c r="B162" t="inlineStr">
        <is>
          <t>Сотников Александр Анатольевич</t>
        </is>
      </c>
      <c r="C162" t="inlineStr">
        <is>
          <t>Группа строительства</t>
        </is>
      </c>
      <c r="D162" t="inlineStr">
        <is>
          <t>Ведущий инженер</t>
        </is>
      </c>
      <c r="E162" t="inlineStr">
        <is>
          <t>Контракт № 631 - ГКУ НСО ТУАД</t>
        </is>
      </c>
      <c r="F162" t="inlineStr">
        <is>
          <t>День</t>
        </is>
      </c>
      <c r="U162" s="11" t="n">
        <v>2.18333</v>
      </c>
      <c r="AM162" s="9">
        <f>COUNT(H162:AL162)</f>
        <v/>
      </c>
      <c r="AT162" s="9">
        <f>SUM(H162:AL162)</f>
        <v/>
      </c>
      <c r="AV162" s="9">
        <f>SUM(I162,J162,O162,P162,Q162,W162,X162)</f>
        <v/>
      </c>
    </row>
    <row r="163" ht="15.5" customHeight="1" s="1">
      <c r="A163" t="n">
        <v>157</v>
      </c>
      <c r="B163" t="inlineStr">
        <is>
          <t>Сотников Александр Анатольевич</t>
        </is>
      </c>
      <c r="C163" t="inlineStr">
        <is>
          <t>Группа строительства</t>
        </is>
      </c>
      <c r="D163" t="inlineStr">
        <is>
          <t>Ведущий инженер</t>
        </is>
      </c>
      <c r="E163" t="inlineStr">
        <is>
          <t>Контракт № 633 - ПАО Ростелеком Красноярск</t>
        </is>
      </c>
      <c r="F163" t="inlineStr">
        <is>
          <t>День</t>
        </is>
      </c>
      <c r="G163" t="inlineStr">
        <is>
          <t>К-ка</t>
        </is>
      </c>
      <c r="H163" s="11" t="n">
        <v>8</v>
      </c>
      <c r="AM163" s="9">
        <f>SUM(H163:AL163)/8</f>
        <v/>
      </c>
      <c r="AS163" s="9">
        <f>COUNTIF(H163:AL163,"В")+SUM(H163:AL163)/8</f>
        <v/>
      </c>
      <c r="AT163" s="9">
        <f>SUM(H163:AL163)</f>
        <v/>
      </c>
    </row>
    <row r="164">
      <c r="A164" s="9" t="n">
        <v>158</v>
      </c>
      <c r="B164" s="9" t="inlineStr">
        <is>
          <t>Сотников Александр Анатольевич</t>
        </is>
      </c>
      <c r="C164" s="9" t="inlineStr">
        <is>
          <t>Группа строительства</t>
        </is>
      </c>
      <c r="D164" s="9" t="inlineStr">
        <is>
          <t>Ведущий инженер</t>
        </is>
      </c>
      <c r="E164" s="9" t="inlineStr">
        <is>
          <t>ИТОГО:</t>
        </is>
      </c>
      <c r="F164" s="9" t="n"/>
      <c r="G164" s="9" t="n"/>
      <c r="H164" s="9" t="n">
        <v>8</v>
      </c>
      <c r="I164" s="9" t="n">
        <v>0</v>
      </c>
      <c r="J164" s="9" t="n">
        <v>0</v>
      </c>
      <c r="K164" s="9" t="n">
        <v>8</v>
      </c>
      <c r="L164" s="9" t="n">
        <v>8</v>
      </c>
      <c r="M164" s="9" t="n">
        <v>8</v>
      </c>
      <c r="N164" s="9" t="n">
        <v>7</v>
      </c>
      <c r="O164" s="9" t="n">
        <v>0</v>
      </c>
      <c r="P164" s="9" t="n">
        <v>0</v>
      </c>
      <c r="Q164" s="9" t="n">
        <v>0</v>
      </c>
      <c r="R164" s="9" t="n">
        <v>8</v>
      </c>
      <c r="S164" s="9" t="n">
        <v>8</v>
      </c>
      <c r="T164" s="9" t="n">
        <v>8</v>
      </c>
      <c r="U164" s="9" t="n">
        <v>8</v>
      </c>
      <c r="V164" s="9" t="n">
        <v>8</v>
      </c>
      <c r="W164" s="9" t="n">
        <v>0</v>
      </c>
      <c r="X164" s="9" t="n">
        <v>0</v>
      </c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>
        <f>COUNT(IF(SUM(I159)&gt;0,1,"FALSE"),IF(SUM(J159)&gt;0,1,"FALSE"),IF(SUM(K159)&gt;0,1,"FALSE"),IF(SUM(L159)&gt;0,1,"FALSE"),IF(SUM(M160,M159)&gt;0,1,"FALSE"),IF(SUM(N159)&gt;0,1,"FALSE"),IF(SUM(O159)&gt;0,1,"FALSE"),IF(SUM(P159)&gt;0,1,"FALSE"),IF(SUM(Q159)&gt;0,1,"FALSE"),IF(SUM(R159)&gt;0,1,"FALSE"),IF(SUM(S159)&gt;0,1,"FALSE"),IF(SUM(T159)&gt;0,1,"FALSE"),IF(SUM(U161,U162,U159)&gt;0,1,"FALSE"),IF(SUM(V160,V159)&gt;0,1,"FALSE"),IF(SUM(W159)&gt;0,1,"FALSE"),IF(SUM(X159)&gt;0,1,"FALSE"),IF(SUM(H163)&gt;0,1,"FALSE"))</f>
        <v/>
      </c>
      <c r="AN164" s="9" t="n"/>
      <c r="AO164" s="9">
        <f>MAX(AO159:AO163)</f>
        <v/>
      </c>
      <c r="AP164" s="9">
        <f>MAX(AP159:AP163)</f>
        <v/>
      </c>
      <c r="AQ164" s="9">
        <f>MAX(AQ159:AQ163)</f>
        <v/>
      </c>
      <c r="AR164" s="9">
        <f>MAX(AR159:AR163)</f>
        <v/>
      </c>
      <c r="AS164" s="9">
        <f>SUM(AS159:AS163)</f>
        <v/>
      </c>
      <c r="AT164" s="9">
        <f>SUM(AT159:AT163)</f>
        <v/>
      </c>
      <c r="AU164" s="9">
        <f>SUM(AU159:AU163)</f>
        <v/>
      </c>
      <c r="AV164" s="9">
        <f>SUM(AV159:AV163)</f>
        <v/>
      </c>
      <c r="AW164" s="9">
        <f>SUM(AW159:AW163)</f>
        <v/>
      </c>
    </row>
    <row r="165">
      <c r="A165" t="n">
        <v>159</v>
      </c>
      <c r="B165" t="inlineStr">
        <is>
          <t>Басалаев Михаил Васильевич</t>
        </is>
      </c>
      <c r="C165" t="inlineStr">
        <is>
          <t>Группа управления проектами (Басалаев)</t>
        </is>
      </c>
      <c r="D165" t="inlineStr">
        <is>
          <t>Руководитель проекта</t>
        </is>
      </c>
      <c r="E165" t="inlineStr">
        <is>
          <t>Общехозяйственный</t>
        </is>
      </c>
      <c r="F165" t="inlineStr">
        <is>
          <t>День</t>
        </is>
      </c>
      <c r="H165" t="n">
        <v>8</v>
      </c>
      <c r="I165" t="inlineStr">
        <is>
          <t>В</t>
        </is>
      </c>
      <c r="J165" t="inlineStr">
        <is>
          <t>В</t>
        </is>
      </c>
      <c r="K165" t="n">
        <v>8</v>
      </c>
      <c r="L165" t="n">
        <v>8</v>
      </c>
      <c r="M165" t="n">
        <v>8</v>
      </c>
      <c r="N165" t="n">
        <v>7</v>
      </c>
      <c r="O165" t="inlineStr">
        <is>
          <t>В</t>
        </is>
      </c>
      <c r="P165" t="inlineStr">
        <is>
          <t>В</t>
        </is>
      </c>
      <c r="Q165" t="inlineStr">
        <is>
          <t>В</t>
        </is>
      </c>
      <c r="R165" t="n">
        <v>8</v>
      </c>
      <c r="S165" t="n">
        <v>8</v>
      </c>
      <c r="T165" t="n">
        <v>8</v>
      </c>
      <c r="U165" t="n">
        <v>8</v>
      </c>
      <c r="V165" t="n">
        <v>8</v>
      </c>
      <c r="W165" t="inlineStr">
        <is>
          <t>В</t>
        </is>
      </c>
      <c r="X165" t="inlineStr">
        <is>
          <t>В</t>
        </is>
      </c>
      <c r="Y165" t="n">
        <v>8</v>
      </c>
      <c r="Z165" t="n">
        <v>8</v>
      </c>
      <c r="AM165" s="9">
        <f>COUNT(H165:AL165)</f>
        <v/>
      </c>
      <c r="AO165" s="9">
        <f>COUNTIF(H165:AL165,"О")</f>
        <v/>
      </c>
      <c r="AP165" s="9">
        <f>COUNTIF(H165:AL165,"От")</f>
        <v/>
      </c>
      <c r="AQ165" s="9">
        <f>COUNTIF(H165:AL165,"Б")</f>
        <v/>
      </c>
      <c r="AR165" s="9">
        <f>COUNTIF(H165:AL165,"Н")</f>
        <v/>
      </c>
      <c r="AT165" s="9">
        <f>SUM(H165:AL165)</f>
        <v/>
      </c>
      <c r="AV165" s="9">
        <f>SUM(I165,J165,O165,P165,Q165,W165,X165)</f>
        <v/>
      </c>
    </row>
    <row r="166">
      <c r="A166" t="n">
        <v>160</v>
      </c>
      <c r="B166" t="inlineStr">
        <is>
          <t>Басалаев Михаил Васильевич</t>
        </is>
      </c>
      <c r="C166" t="inlineStr">
        <is>
          <t>Группа управления проектами (Басалаев)</t>
        </is>
      </c>
      <c r="D166" t="inlineStr">
        <is>
          <t>Руководитель проекта</t>
        </is>
      </c>
      <c r="E166" t="inlineStr">
        <is>
          <t>Контракт № 580 - ОГКУ «Томскавтодор»</t>
        </is>
      </c>
      <c r="F166" t="inlineStr">
        <is>
          <t>День</t>
        </is>
      </c>
      <c r="AM166" s="9">
        <f>COUNT(H166:AL166)</f>
        <v/>
      </c>
      <c r="AT166" s="9">
        <f>SUM(H166:AL166)</f>
        <v/>
      </c>
      <c r="AV166" s="9">
        <f>SUM(I166,J166,O166,P166,Q166,W166,X166)</f>
        <v/>
      </c>
    </row>
    <row r="167">
      <c r="A167" s="9" t="n">
        <v>161</v>
      </c>
      <c r="B167" s="9" t="inlineStr">
        <is>
          <t>Басалаев Михаил Васильевич</t>
        </is>
      </c>
      <c r="C167" s="9" t="inlineStr">
        <is>
          <t>Группа управления проектами (Басалаев)</t>
        </is>
      </c>
      <c r="D167" s="9" t="inlineStr">
        <is>
          <t>Руководитель проекта</t>
        </is>
      </c>
      <c r="E167" s="9" t="inlineStr">
        <is>
          <t>ИТОГО:</t>
        </is>
      </c>
      <c r="F167" s="9" t="n"/>
      <c r="G167" s="9" t="n"/>
      <c r="H167" s="9" t="n">
        <v>8</v>
      </c>
      <c r="I167" s="9" t="n">
        <v>0</v>
      </c>
      <c r="J167" s="9" t="n">
        <v>0</v>
      </c>
      <c r="K167" s="9" t="n">
        <v>8</v>
      </c>
      <c r="L167" s="9" t="n">
        <v>8</v>
      </c>
      <c r="M167" s="9" t="n">
        <v>8</v>
      </c>
      <c r="N167" s="9" t="n">
        <v>7</v>
      </c>
      <c r="O167" s="9" t="n">
        <v>0</v>
      </c>
      <c r="P167" s="9" t="n">
        <v>0</v>
      </c>
      <c r="Q167" s="9" t="n">
        <v>0</v>
      </c>
      <c r="R167" s="9" t="n">
        <v>8</v>
      </c>
      <c r="S167" s="9" t="n">
        <v>8</v>
      </c>
      <c r="T167" s="9" t="n">
        <v>8</v>
      </c>
      <c r="U167" s="9" t="n">
        <v>8</v>
      </c>
      <c r="V167" s="9" t="n">
        <v>8</v>
      </c>
      <c r="W167" s="9" t="n">
        <v>0</v>
      </c>
      <c r="X167" s="9" t="n">
        <v>0</v>
      </c>
      <c r="Y167" s="9" t="n">
        <v>8</v>
      </c>
      <c r="Z167" s="9" t="n">
        <v>8</v>
      </c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>
        <f>COUNT(IF(SUM(H166,H165)&gt;0,1,"FALSE"),IF(SUM(I166,I165)&gt;0,1,"FALSE"),IF(SUM(J165,J166)&gt;0,1,"FALSE"),IF(SUM(K165,K166)&gt;0,1,"FALSE"),IF(SUM(L166,L165)&gt;0,1,"FALSE"),IF(SUM(M165,M166)&gt;0,1,"FALSE"),IF(SUM(N166,N165)&gt;0,1,"FALSE"),IF(SUM(O166,O165)&gt;0,1,"FALSE"),IF(SUM(P166,P165)&gt;0,1,"FALSE"),IF(SUM(Q166,Q165)&gt;0,1,"FALSE"),IF(SUM(R166,R165)&gt;0,1,"FALSE"),IF(SUM(S165,S166)&gt;0,1,"FALSE"),IF(SUM(T165,T166)&gt;0,1,"FALSE"),IF(SUM(U165,U166)&gt;0,1,"FALSE"),IF(SUM(V165,V166)&gt;0,1,"FALSE"),IF(SUM(W166,W165)&gt;0,1,"FALSE"),IF(SUM(X165,X166)&gt;0,1,"FALSE"),IF(SUM(Y165,Y166)&gt;0,1,"FALSE"),IF(SUM(Z166,Z165)&gt;0,1,"FALSE"))</f>
        <v/>
      </c>
      <c r="AN167" s="9" t="n"/>
      <c r="AO167" s="9">
        <f>MAX(AO165:AO166)</f>
        <v/>
      </c>
      <c r="AP167" s="9">
        <f>MAX(AP165:AP166)</f>
        <v/>
      </c>
      <c r="AQ167" s="9">
        <f>MAX(AQ165:AQ166)</f>
        <v/>
      </c>
      <c r="AR167" s="9">
        <f>MAX(AR165:AR166)</f>
        <v/>
      </c>
      <c r="AS167" s="9">
        <f>SUM(AS165:AS166)</f>
        <v/>
      </c>
      <c r="AT167" s="9">
        <f>SUM(AT165:AT166)</f>
        <v/>
      </c>
      <c r="AU167" s="9">
        <f>SUM(AU165:AU166)</f>
        <v/>
      </c>
      <c r="AV167" s="9">
        <f>SUM(AV165:AV166)</f>
        <v/>
      </c>
      <c r="AW167" s="9">
        <f>SUM(AW165:AW166)</f>
        <v/>
      </c>
    </row>
    <row r="168">
      <c r="A168" t="n">
        <v>162</v>
      </c>
      <c r="B168" t="inlineStr">
        <is>
          <t>Люйден Денис Георгиевич</t>
        </is>
      </c>
      <c r="C168" t="inlineStr">
        <is>
          <t>Группа управления проектами (Люйден)</t>
        </is>
      </c>
      <c r="D168" t="inlineStr">
        <is>
          <t>Руководитель проекта</t>
        </is>
      </c>
      <c r="E168" t="inlineStr">
        <is>
          <t>Общехозяйственный</t>
        </is>
      </c>
      <c r="F168" t="inlineStr">
        <is>
          <t>День</t>
        </is>
      </c>
      <c r="H168" t="n">
        <v>8</v>
      </c>
      <c r="I168" t="inlineStr">
        <is>
          <t>В</t>
        </is>
      </c>
      <c r="J168" t="inlineStr">
        <is>
          <t>В</t>
        </is>
      </c>
      <c r="K168" t="n">
        <v>8</v>
      </c>
      <c r="L168" t="n">
        <v>8</v>
      </c>
      <c r="M168" t="n">
        <v>8</v>
      </c>
      <c r="N168" t="n">
        <v>7</v>
      </c>
      <c r="O168" t="inlineStr">
        <is>
          <t>В</t>
        </is>
      </c>
      <c r="P168" t="inlineStr">
        <is>
          <t>В</t>
        </is>
      </c>
      <c r="Q168" t="inlineStr">
        <is>
          <t>В</t>
        </is>
      </c>
      <c r="R168" t="n">
        <v>8</v>
      </c>
      <c r="S168" t="n">
        <v>8</v>
      </c>
      <c r="T168" t="n">
        <v>8</v>
      </c>
      <c r="U168" t="n">
        <v>8</v>
      </c>
      <c r="V168" t="n">
        <v>8</v>
      </c>
      <c r="W168" t="inlineStr">
        <is>
          <t>В</t>
        </is>
      </c>
      <c r="X168" t="inlineStr">
        <is>
          <t>В</t>
        </is>
      </c>
      <c r="Y168" t="n">
        <v>8</v>
      </c>
      <c r="Z168" t="n">
        <v>8</v>
      </c>
      <c r="AM168" s="9">
        <f>COUNT(H168:AL168)</f>
        <v/>
      </c>
      <c r="AO168" s="9">
        <f>COUNTIF(H168:AL168,"О")</f>
        <v/>
      </c>
      <c r="AP168" s="9">
        <f>COUNTIF(H168:AL168,"От")</f>
        <v/>
      </c>
      <c r="AQ168" s="9">
        <f>COUNTIF(H168:AL168,"Б")</f>
        <v/>
      </c>
      <c r="AR168" s="9">
        <f>COUNTIF(H168:AL168,"Н")</f>
        <v/>
      </c>
      <c r="AT168" s="9">
        <f>SUM(H168:AL168)</f>
        <v/>
      </c>
      <c r="AV168" s="9">
        <f>SUM(I168,J168,O168,P168,Q168,W168,X168)</f>
        <v/>
      </c>
    </row>
    <row r="169">
      <c r="A169" s="9" t="n">
        <v>163</v>
      </c>
      <c r="B169" s="9" t="inlineStr">
        <is>
          <t>Люйден Денис Георгиевич</t>
        </is>
      </c>
      <c r="C169" s="9" t="inlineStr">
        <is>
          <t>Группа управления проектами (Люйден)</t>
        </is>
      </c>
      <c r="D169" s="9" t="inlineStr">
        <is>
          <t>Руководитель проекта</t>
        </is>
      </c>
      <c r="E169" s="9" t="inlineStr">
        <is>
          <t>ИТОГО:</t>
        </is>
      </c>
      <c r="F169" s="9" t="n"/>
      <c r="G169" s="9" t="n"/>
      <c r="H169" s="9" t="n">
        <v>8</v>
      </c>
      <c r="I169" s="9" t="n">
        <v>0</v>
      </c>
      <c r="J169" s="9" t="n">
        <v>0</v>
      </c>
      <c r="K169" s="9" t="n">
        <v>8</v>
      </c>
      <c r="L169" s="9" t="n">
        <v>8</v>
      </c>
      <c r="M169" s="9" t="n">
        <v>8</v>
      </c>
      <c r="N169" s="9" t="n">
        <v>7</v>
      </c>
      <c r="O169" s="9" t="n">
        <v>0</v>
      </c>
      <c r="P169" s="9" t="n">
        <v>0</v>
      </c>
      <c r="Q169" s="9" t="n">
        <v>0</v>
      </c>
      <c r="R169" s="9" t="n">
        <v>8</v>
      </c>
      <c r="S169" s="9" t="n">
        <v>8</v>
      </c>
      <c r="T169" s="9" t="n">
        <v>8</v>
      </c>
      <c r="U169" s="9" t="n">
        <v>8</v>
      </c>
      <c r="V169" s="9" t="n">
        <v>8</v>
      </c>
      <c r="W169" s="9" t="n">
        <v>0</v>
      </c>
      <c r="X169" s="9" t="n">
        <v>0</v>
      </c>
      <c r="Y169" s="9" t="n">
        <v>8</v>
      </c>
      <c r="Z169" s="9" t="n">
        <v>8</v>
      </c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>
        <f>COUNT(IF(SUM(H168)&gt;0,1,"FALSE"),IF(SUM(I168)&gt;0,1,"FALSE"),IF(SUM(J168)&gt;0,1,"FALSE"),IF(SUM(K168)&gt;0,1,"FALSE"),IF(SUM(L168)&gt;0,1,"FALSE"),IF(SUM(M168)&gt;0,1,"FALSE"),IF(SUM(N168)&gt;0,1,"FALSE"),IF(SUM(O168)&gt;0,1,"FALSE"),IF(SUM(P168)&gt;0,1,"FALSE"),IF(SUM(Q168)&gt;0,1,"FALSE"),IF(SUM(R168)&gt;0,1,"FALSE"),IF(SUM(S168)&gt;0,1,"FALSE"),IF(SUM(T168)&gt;0,1,"FALSE"),IF(SUM(U168)&gt;0,1,"FALSE"),IF(SUM(V168)&gt;0,1,"FALSE"),IF(SUM(W168)&gt;0,1,"FALSE"),IF(SUM(X168)&gt;0,1,"FALSE"),IF(SUM(Y168)&gt;0,1,"FALSE"),IF(SUM(Z168)&gt;0,1,"FALSE"))</f>
        <v/>
      </c>
      <c r="AN169" s="9" t="n"/>
      <c r="AO169" s="9">
        <f>MAX(AO168:AO168)</f>
        <v/>
      </c>
      <c r="AP169" s="9">
        <f>MAX(AP168:AP168)</f>
        <v/>
      </c>
      <c r="AQ169" s="9">
        <f>MAX(AQ168:AQ168)</f>
        <v/>
      </c>
      <c r="AR169" s="9">
        <f>MAX(AR168:AR168)</f>
        <v/>
      </c>
      <c r="AS169" s="9">
        <f>SUM(AS168:AS168)</f>
        <v/>
      </c>
      <c r="AT169" s="9">
        <f>SUM(AT168:AT168)</f>
        <v/>
      </c>
      <c r="AU169" s="9">
        <f>SUM(AU168:AU168)</f>
        <v/>
      </c>
      <c r="AV169" s="9">
        <f>SUM(AV168:AV168)</f>
        <v/>
      </c>
      <c r="AW169" s="9">
        <f>SUM(AW168:AW168)</f>
        <v/>
      </c>
    </row>
    <row r="170">
      <c r="A170" t="n">
        <v>164</v>
      </c>
      <c r="B170" t="inlineStr">
        <is>
          <t>Свиридов Александр Сергеевич</t>
        </is>
      </c>
      <c r="C170" t="inlineStr">
        <is>
          <t>Группа управления проектами (Свиридов)</t>
        </is>
      </c>
      <c r="D170" t="inlineStr">
        <is>
          <t>Руководитель проекта</t>
        </is>
      </c>
      <c r="E170" t="inlineStr">
        <is>
          <t>Общехозяйственный</t>
        </is>
      </c>
      <c r="F170" t="inlineStr">
        <is>
          <t>День</t>
        </is>
      </c>
      <c r="H170" t="n">
        <v>8</v>
      </c>
      <c r="I170" t="inlineStr">
        <is>
          <t>В</t>
        </is>
      </c>
      <c r="J170" t="inlineStr">
        <is>
          <t>В</t>
        </is>
      </c>
      <c r="K170" t="n">
        <v>7.91667</v>
      </c>
      <c r="L170" t="n">
        <v>8</v>
      </c>
      <c r="M170" t="n">
        <v>8</v>
      </c>
      <c r="N170" t="n">
        <v>7</v>
      </c>
      <c r="O170" t="inlineStr">
        <is>
          <t>В</t>
        </is>
      </c>
      <c r="P170" t="inlineStr">
        <is>
          <t>В</t>
        </is>
      </c>
      <c r="Q170" t="inlineStr">
        <is>
          <t>В</t>
        </is>
      </c>
      <c r="R170" t="n">
        <v>8</v>
      </c>
      <c r="S170" t="n">
        <v>8</v>
      </c>
      <c r="T170" t="n">
        <v>8</v>
      </c>
      <c r="U170" t="n">
        <v>8</v>
      </c>
      <c r="V170" t="n">
        <v>8</v>
      </c>
      <c r="W170" t="inlineStr">
        <is>
          <t>В</t>
        </is>
      </c>
      <c r="X170" t="inlineStr">
        <is>
          <t>В</t>
        </is>
      </c>
      <c r="Y170" t="n">
        <v>8</v>
      </c>
      <c r="Z170" t="n">
        <v>8</v>
      </c>
      <c r="AM170" s="9">
        <f>COUNT(H170:AL170)</f>
        <v/>
      </c>
      <c r="AO170" s="9">
        <f>COUNTIF(H170:AL170,"О")</f>
        <v/>
      </c>
      <c r="AP170" s="9">
        <f>COUNTIF(H170:AL170,"От")</f>
        <v/>
      </c>
      <c r="AQ170" s="9">
        <f>COUNTIF(H170:AL170,"Б")</f>
        <v/>
      </c>
      <c r="AR170" s="9">
        <f>COUNTIF(H170:AL170,"Н")</f>
        <v/>
      </c>
      <c r="AT170" s="9">
        <f>SUM(H170:AL170)</f>
        <v/>
      </c>
      <c r="AV170" s="9">
        <f>SUM(I170,J170,O170,P170,Q170,W170,X170)</f>
        <v/>
      </c>
    </row>
    <row r="171" ht="15.5" customHeight="1" s="1">
      <c r="A171" t="n">
        <v>165</v>
      </c>
      <c r="B171" t="inlineStr">
        <is>
          <t>Свиридов Александр Сергеевич</t>
        </is>
      </c>
      <c r="C171" t="inlineStr">
        <is>
          <t>Группа управления проектами (Свиридов)</t>
        </is>
      </c>
      <c r="D171" t="inlineStr">
        <is>
          <t>Руководитель проекта</t>
        </is>
      </c>
      <c r="E171" t="inlineStr">
        <is>
          <t>Контракт № 625 - Нижний Новгород</t>
        </is>
      </c>
      <c r="F171" t="inlineStr">
        <is>
          <t>День</t>
        </is>
      </c>
      <c r="K171" s="11" t="n">
        <v>0.08333</v>
      </c>
      <c r="AM171" s="9">
        <f>COUNT(H171:AL171)</f>
        <v/>
      </c>
      <c r="AT171" s="9">
        <f>SUM(H171:AL171)</f>
        <v/>
      </c>
      <c r="AV171" s="9">
        <f>SUM(I171,J171,O171,P171,Q171,W171,X171)</f>
        <v/>
      </c>
    </row>
    <row r="172">
      <c r="A172" s="9" t="n">
        <v>166</v>
      </c>
      <c r="B172" s="9" t="inlineStr">
        <is>
          <t>Свиридов Александр Сергеевич</t>
        </is>
      </c>
      <c r="C172" s="9" t="inlineStr">
        <is>
          <t>Группа управления проектами (Свиридов)</t>
        </is>
      </c>
      <c r="D172" s="9" t="inlineStr">
        <is>
          <t>Руководитель проекта</t>
        </is>
      </c>
      <c r="E172" s="9" t="inlineStr">
        <is>
          <t>ИТОГО:</t>
        </is>
      </c>
      <c r="F172" s="9" t="n"/>
      <c r="G172" s="9" t="n"/>
      <c r="H172" s="9" t="n">
        <v>8</v>
      </c>
      <c r="I172" s="9" t="n">
        <v>0</v>
      </c>
      <c r="J172" s="9" t="n">
        <v>0</v>
      </c>
      <c r="K172" s="9" t="n">
        <v>8</v>
      </c>
      <c r="L172" s="9" t="n">
        <v>8</v>
      </c>
      <c r="M172" s="9" t="n">
        <v>8</v>
      </c>
      <c r="N172" s="9" t="n">
        <v>7</v>
      </c>
      <c r="O172" s="9" t="n">
        <v>0</v>
      </c>
      <c r="P172" s="9" t="n">
        <v>0</v>
      </c>
      <c r="Q172" s="9" t="n">
        <v>0</v>
      </c>
      <c r="R172" s="9" t="n">
        <v>8</v>
      </c>
      <c r="S172" s="9" t="n">
        <v>8</v>
      </c>
      <c r="T172" s="9" t="n">
        <v>8</v>
      </c>
      <c r="U172" s="9" t="n">
        <v>8</v>
      </c>
      <c r="V172" s="9" t="n">
        <v>8</v>
      </c>
      <c r="W172" s="9" t="n">
        <v>0</v>
      </c>
      <c r="X172" s="9" t="n">
        <v>0</v>
      </c>
      <c r="Y172" s="9" t="n">
        <v>8</v>
      </c>
      <c r="Z172" s="9" t="n">
        <v>8</v>
      </c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>
        <f>COUNT(IF(SUM(H170)&gt;0,1,"FALSE"),IF(SUM(I170)&gt;0,1,"FALSE"),IF(SUM(J170)&gt;0,1,"FALSE"),IF(SUM(K171,K170)&gt;0,1,"FALSE"),IF(SUM(L170)&gt;0,1,"FALSE"),IF(SUM(M170)&gt;0,1,"FALSE"),IF(SUM(N170)&gt;0,1,"FALSE"),IF(SUM(O170)&gt;0,1,"FALSE"),IF(SUM(P170)&gt;0,1,"FALSE"),IF(SUM(Q170)&gt;0,1,"FALSE"),IF(SUM(R170)&gt;0,1,"FALSE"),IF(SUM(S170)&gt;0,1,"FALSE"),IF(SUM(T170)&gt;0,1,"FALSE"),IF(SUM(U170)&gt;0,1,"FALSE"),IF(SUM(V170)&gt;0,1,"FALSE"),IF(SUM(W170)&gt;0,1,"FALSE"),IF(SUM(X170)&gt;0,1,"FALSE"),IF(SUM(Y170)&gt;0,1,"FALSE"),IF(SUM(Z170)&gt;0,1,"FALSE"))</f>
        <v/>
      </c>
      <c r="AN172" s="9" t="n"/>
      <c r="AO172" s="9">
        <f>MAX(AO170:AO171)</f>
        <v/>
      </c>
      <c r="AP172" s="9">
        <f>MAX(AP170:AP171)</f>
        <v/>
      </c>
      <c r="AQ172" s="9">
        <f>MAX(AQ170:AQ171)</f>
        <v/>
      </c>
      <c r="AR172" s="9">
        <f>MAX(AR170:AR171)</f>
        <v/>
      </c>
      <c r="AS172" s="9">
        <f>SUM(AS170:AS171)</f>
        <v/>
      </c>
      <c r="AT172" s="9">
        <f>SUM(AT170:AT171)</f>
        <v/>
      </c>
      <c r="AU172" s="9">
        <f>SUM(AU170:AU171)</f>
        <v/>
      </c>
      <c r="AV172" s="9">
        <f>SUM(AV170:AV171)</f>
        <v/>
      </c>
      <c r="AW172" s="9">
        <f>SUM(AW170:AW171)</f>
        <v/>
      </c>
    </row>
    <row r="173">
      <c r="A173" t="n">
        <v>167</v>
      </c>
      <c r="B173" t="inlineStr">
        <is>
          <t>Шестаков Константин Николаевич</t>
        </is>
      </c>
      <c r="C173" t="inlineStr">
        <is>
          <t>Группа юридического сопровождения</t>
        </is>
      </c>
      <c r="D173" t="inlineStr">
        <is>
          <t>Юрист</t>
        </is>
      </c>
      <c r="E173" t="inlineStr">
        <is>
          <t>Офис</t>
        </is>
      </c>
      <c r="F173" t="inlineStr">
        <is>
          <t>День</t>
        </is>
      </c>
      <c r="H173" t="n">
        <v>8</v>
      </c>
      <c r="I173" t="inlineStr">
        <is>
          <t>В</t>
        </is>
      </c>
      <c r="J173" t="inlineStr">
        <is>
          <t>В</t>
        </is>
      </c>
      <c r="K173" t="n">
        <v>8</v>
      </c>
      <c r="L173" t="n">
        <v>8</v>
      </c>
      <c r="M173" t="n">
        <v>8</v>
      </c>
      <c r="N173" t="n">
        <v>7</v>
      </c>
      <c r="O173" t="inlineStr">
        <is>
          <t>В</t>
        </is>
      </c>
      <c r="P173" t="inlineStr">
        <is>
          <t>В</t>
        </is>
      </c>
      <c r="Q173" t="inlineStr">
        <is>
          <t>В</t>
        </is>
      </c>
      <c r="R173" t="n">
        <v>8</v>
      </c>
      <c r="S173" t="n">
        <v>8</v>
      </c>
      <c r="T173" t="n">
        <v>8</v>
      </c>
      <c r="U173" t="n">
        <v>8</v>
      </c>
      <c r="V173" t="n">
        <v>8</v>
      </c>
      <c r="W173" t="inlineStr">
        <is>
          <t>В</t>
        </is>
      </c>
      <c r="X173" t="inlineStr">
        <is>
          <t>В</t>
        </is>
      </c>
      <c r="Y173" t="n">
        <v>8</v>
      </c>
      <c r="Z173" t="n">
        <v>8</v>
      </c>
      <c r="AM173" s="9">
        <f>COUNT(H173:AL173)</f>
        <v/>
      </c>
      <c r="AO173" s="9">
        <f>COUNTIF(H173:AL173,"О")</f>
        <v/>
      </c>
      <c r="AP173" s="9">
        <f>COUNTIF(H173:AL173,"От")</f>
        <v/>
      </c>
      <c r="AQ173" s="9">
        <f>COUNTIF(H173:AL173,"Б")</f>
        <v/>
      </c>
      <c r="AR173" s="9">
        <f>COUNTIF(H173:AL173,"Н")</f>
        <v/>
      </c>
      <c r="AT173" s="9">
        <f>SUM(H173:AL173)</f>
        <v/>
      </c>
      <c r="AV173" s="9">
        <f>SUM(I173,J173,O173,P173,Q173,W173,X173)</f>
        <v/>
      </c>
    </row>
    <row r="174">
      <c r="A174" s="9" t="n">
        <v>168</v>
      </c>
      <c r="B174" s="9" t="inlineStr">
        <is>
          <t>Шестаков Константин Николаевич</t>
        </is>
      </c>
      <c r="C174" s="9" t="inlineStr">
        <is>
          <t>Группа юридического сопровождения</t>
        </is>
      </c>
      <c r="D174" s="9" t="inlineStr">
        <is>
          <t>Юрист</t>
        </is>
      </c>
      <c r="E174" s="9" t="inlineStr">
        <is>
          <t>ИТОГО:</t>
        </is>
      </c>
      <c r="F174" s="9" t="n"/>
      <c r="G174" s="9" t="n"/>
      <c r="H174" s="9" t="n">
        <v>8</v>
      </c>
      <c r="I174" s="9" t="n">
        <v>0</v>
      </c>
      <c r="J174" s="9" t="n">
        <v>0</v>
      </c>
      <c r="K174" s="9" t="n">
        <v>8</v>
      </c>
      <c r="L174" s="9" t="n">
        <v>8</v>
      </c>
      <c r="M174" s="9" t="n">
        <v>8</v>
      </c>
      <c r="N174" s="9" t="n">
        <v>7</v>
      </c>
      <c r="O174" s="9" t="n">
        <v>0</v>
      </c>
      <c r="P174" s="9" t="n">
        <v>0</v>
      </c>
      <c r="Q174" s="9" t="n">
        <v>0</v>
      </c>
      <c r="R174" s="9" t="n">
        <v>8</v>
      </c>
      <c r="S174" s="9" t="n">
        <v>8</v>
      </c>
      <c r="T174" s="9" t="n">
        <v>8</v>
      </c>
      <c r="U174" s="9" t="n">
        <v>8</v>
      </c>
      <c r="V174" s="9" t="n">
        <v>8</v>
      </c>
      <c r="W174" s="9" t="n">
        <v>0</v>
      </c>
      <c r="X174" s="9" t="n">
        <v>0</v>
      </c>
      <c r="Y174" s="9" t="n">
        <v>8</v>
      </c>
      <c r="Z174" s="9" t="n">
        <v>8</v>
      </c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>
        <f>COUNT(IF(SUM(H173)&gt;0,1,"FALSE"),IF(SUM(I173)&gt;0,1,"FALSE"),IF(SUM(J173)&gt;0,1,"FALSE"),IF(SUM(K173)&gt;0,1,"FALSE"),IF(SUM(L173)&gt;0,1,"FALSE"),IF(SUM(M173)&gt;0,1,"FALSE"),IF(SUM(N173)&gt;0,1,"FALSE"),IF(SUM(O173)&gt;0,1,"FALSE"),IF(SUM(P173)&gt;0,1,"FALSE"),IF(SUM(Q173)&gt;0,1,"FALSE"),IF(SUM(R173)&gt;0,1,"FALSE"),IF(SUM(S173)&gt;0,1,"FALSE"),IF(SUM(T173)&gt;0,1,"FALSE"),IF(SUM(U173)&gt;0,1,"FALSE"),IF(SUM(V173)&gt;0,1,"FALSE"),IF(SUM(W173)&gt;0,1,"FALSE"),IF(SUM(X173)&gt;0,1,"FALSE"),IF(SUM(Y173)&gt;0,1,"FALSE"),IF(SUM(Z173)&gt;0,1,"FALSE"))</f>
        <v/>
      </c>
      <c r="AN174" s="9" t="n"/>
      <c r="AO174" s="9">
        <f>MAX(AO173:AO173)</f>
        <v/>
      </c>
      <c r="AP174" s="9">
        <f>MAX(AP173:AP173)</f>
        <v/>
      </c>
      <c r="AQ174" s="9">
        <f>MAX(AQ173:AQ173)</f>
        <v/>
      </c>
      <c r="AR174" s="9">
        <f>MAX(AR173:AR173)</f>
        <v/>
      </c>
      <c r="AS174" s="9">
        <f>SUM(AS173:AS173)</f>
        <v/>
      </c>
      <c r="AT174" s="9">
        <f>SUM(AT173:AT173)</f>
        <v/>
      </c>
      <c r="AU174" s="9">
        <f>SUM(AU173:AU173)</f>
        <v/>
      </c>
      <c r="AV174" s="9">
        <f>SUM(AV173:AV173)</f>
        <v/>
      </c>
      <c r="AW174" s="9">
        <f>SUM(AW173:AW173)</f>
        <v/>
      </c>
    </row>
    <row r="175">
      <c r="A175" t="n">
        <v>169</v>
      </c>
      <c r="B175" t="inlineStr">
        <is>
          <t>Астапчик Евгений Леонидович</t>
        </is>
      </c>
      <c r="C175" t="inlineStr">
        <is>
          <t>Дирекция</t>
        </is>
      </c>
      <c r="D175" t="inlineStr">
        <is>
          <t>Директор</t>
        </is>
      </c>
      <c r="E175" t="inlineStr">
        <is>
          <t>Офис</t>
        </is>
      </c>
      <c r="F175" t="inlineStr">
        <is>
          <t>День</t>
        </is>
      </c>
      <c r="H175" t="n">
        <v>8</v>
      </c>
      <c r="I175" t="inlineStr">
        <is>
          <t>В</t>
        </is>
      </c>
      <c r="J175" t="inlineStr">
        <is>
          <t>В</t>
        </is>
      </c>
      <c r="K175" t="n">
        <v>8</v>
      </c>
      <c r="L175" t="n">
        <v>8</v>
      </c>
      <c r="M175" t="n">
        <v>8</v>
      </c>
      <c r="N175" t="n">
        <v>7</v>
      </c>
      <c r="O175" t="inlineStr">
        <is>
          <t>В</t>
        </is>
      </c>
      <c r="P175" t="inlineStr">
        <is>
          <t>В</t>
        </is>
      </c>
      <c r="Q175" t="inlineStr">
        <is>
          <t>В</t>
        </is>
      </c>
      <c r="R175" t="n">
        <v>8</v>
      </c>
      <c r="S175" t="n">
        <v>8</v>
      </c>
      <c r="T175" t="n">
        <v>8</v>
      </c>
      <c r="U175" t="n">
        <v>8</v>
      </c>
      <c r="V175" t="n">
        <v>8</v>
      </c>
      <c r="W175" t="inlineStr">
        <is>
          <t>В</t>
        </is>
      </c>
      <c r="X175" t="inlineStr">
        <is>
          <t>В</t>
        </is>
      </c>
      <c r="Y175" t="n">
        <v>8</v>
      </c>
      <c r="Z175" t="n">
        <v>8</v>
      </c>
      <c r="AM175" s="9">
        <f>COUNT(H175:AL175)</f>
        <v/>
      </c>
      <c r="AO175" s="9">
        <f>COUNTIF(H175:AL175,"О")</f>
        <v/>
      </c>
      <c r="AP175" s="9">
        <f>COUNTIF(H175:AL175,"От")</f>
        <v/>
      </c>
      <c r="AQ175" s="9">
        <f>COUNTIF(H175:AL175,"Б")</f>
        <v/>
      </c>
      <c r="AR175" s="9">
        <f>COUNTIF(H175:AL175,"Н")</f>
        <v/>
      </c>
      <c r="AT175" s="9">
        <f>SUM(H175:AL175)</f>
        <v/>
      </c>
      <c r="AV175" s="9">
        <f>SUM(I175,J175,O175,P175,Q175,W175,X175)</f>
        <v/>
      </c>
    </row>
    <row r="176">
      <c r="A176" s="9" t="n">
        <v>170</v>
      </c>
      <c r="B176" s="9" t="inlineStr">
        <is>
          <t>Астапчик Евгений Леонидович</t>
        </is>
      </c>
      <c r="C176" s="9" t="inlineStr">
        <is>
          <t>Дирекция</t>
        </is>
      </c>
      <c r="D176" s="9" t="inlineStr">
        <is>
          <t>Директор</t>
        </is>
      </c>
      <c r="E176" s="9" t="inlineStr">
        <is>
          <t>ИТОГО:</t>
        </is>
      </c>
      <c r="F176" s="9" t="n"/>
      <c r="G176" s="9" t="n"/>
      <c r="H176" s="9" t="n">
        <v>8</v>
      </c>
      <c r="I176" s="9" t="n">
        <v>0</v>
      </c>
      <c r="J176" s="9" t="n">
        <v>0</v>
      </c>
      <c r="K176" s="9" t="n">
        <v>8</v>
      </c>
      <c r="L176" s="9" t="n">
        <v>8</v>
      </c>
      <c r="M176" s="9" t="n">
        <v>8</v>
      </c>
      <c r="N176" s="9" t="n">
        <v>7</v>
      </c>
      <c r="O176" s="9" t="n">
        <v>0</v>
      </c>
      <c r="P176" s="9" t="n">
        <v>0</v>
      </c>
      <c r="Q176" s="9" t="n">
        <v>0</v>
      </c>
      <c r="R176" s="9" t="n">
        <v>8</v>
      </c>
      <c r="S176" s="9" t="n">
        <v>8</v>
      </c>
      <c r="T176" s="9" t="n">
        <v>8</v>
      </c>
      <c r="U176" s="9" t="n">
        <v>8</v>
      </c>
      <c r="V176" s="9" t="n">
        <v>8</v>
      </c>
      <c r="W176" s="9" t="n">
        <v>0</v>
      </c>
      <c r="X176" s="9" t="n">
        <v>0</v>
      </c>
      <c r="Y176" s="9" t="n">
        <v>8</v>
      </c>
      <c r="Z176" s="9" t="n">
        <v>8</v>
      </c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>
        <f>COUNT(IF(SUM(H175)&gt;0,1,"FALSE"),IF(SUM(I175)&gt;0,1,"FALSE"),IF(SUM(J175)&gt;0,1,"FALSE"),IF(SUM(K175)&gt;0,1,"FALSE"),IF(SUM(L175)&gt;0,1,"FALSE"),IF(SUM(M175)&gt;0,1,"FALSE"),IF(SUM(N175)&gt;0,1,"FALSE"),IF(SUM(O175)&gt;0,1,"FALSE"),IF(SUM(P175)&gt;0,1,"FALSE"),IF(SUM(Q175)&gt;0,1,"FALSE"),IF(SUM(R175)&gt;0,1,"FALSE"),IF(SUM(S175)&gt;0,1,"FALSE"),IF(SUM(T175)&gt;0,1,"FALSE"),IF(SUM(U175)&gt;0,1,"FALSE"),IF(SUM(V175)&gt;0,1,"FALSE"),IF(SUM(W175)&gt;0,1,"FALSE"),IF(SUM(X175)&gt;0,1,"FALSE"),IF(SUM(Y175)&gt;0,1,"FALSE"),IF(SUM(Z175)&gt;0,1,"FALSE"))</f>
        <v/>
      </c>
      <c r="AN176" s="9" t="n"/>
      <c r="AO176" s="9">
        <f>MAX(AO175:AO175)</f>
        <v/>
      </c>
      <c r="AP176" s="9">
        <f>MAX(AP175:AP175)</f>
        <v/>
      </c>
      <c r="AQ176" s="9">
        <f>MAX(AQ175:AQ175)</f>
        <v/>
      </c>
      <c r="AR176" s="9">
        <f>MAX(AR175:AR175)</f>
        <v/>
      </c>
      <c r="AS176" s="9">
        <f>SUM(AS175:AS175)</f>
        <v/>
      </c>
      <c r="AT176" s="9">
        <f>SUM(AT175:AT175)</f>
        <v/>
      </c>
      <c r="AU176" s="9">
        <f>SUM(AU175:AU175)</f>
        <v/>
      </c>
      <c r="AV176" s="9">
        <f>SUM(AV175:AV175)</f>
        <v/>
      </c>
      <c r="AW176" s="9">
        <f>SUM(AW175:AW175)</f>
        <v/>
      </c>
    </row>
    <row r="177">
      <c r="A177" t="n">
        <v>171</v>
      </c>
      <c r="B177" t="inlineStr">
        <is>
          <t>Белозерцев Владимир Владимирович</t>
        </is>
      </c>
      <c r="C177" t="inlineStr">
        <is>
          <t>Дирекция</t>
        </is>
      </c>
      <c r="D177" t="inlineStr">
        <is>
          <t>ИТ-директор</t>
        </is>
      </c>
      <c r="E177" t="inlineStr">
        <is>
          <t>Офис</t>
        </is>
      </c>
      <c r="F177" t="inlineStr">
        <is>
          <t>День</t>
        </is>
      </c>
      <c r="H177" t="n">
        <v>8</v>
      </c>
      <c r="I177" t="inlineStr">
        <is>
          <t>В</t>
        </is>
      </c>
      <c r="J177" t="inlineStr">
        <is>
          <t>В</t>
        </is>
      </c>
      <c r="K177" t="n">
        <v>8</v>
      </c>
      <c r="L177" t="n">
        <v>8</v>
      </c>
      <c r="M177" t="n">
        <v>8</v>
      </c>
      <c r="N177" t="n">
        <v>7</v>
      </c>
      <c r="O177" t="inlineStr">
        <is>
          <t>В</t>
        </is>
      </c>
      <c r="P177" t="inlineStr">
        <is>
          <t>В</t>
        </is>
      </c>
      <c r="Q177" t="inlineStr">
        <is>
          <t>В</t>
        </is>
      </c>
      <c r="R177" t="n">
        <v>8</v>
      </c>
      <c r="S177" t="n">
        <v>8</v>
      </c>
      <c r="T177" t="n">
        <v>8</v>
      </c>
      <c r="U177" t="n">
        <v>8</v>
      </c>
      <c r="V177" t="n">
        <v>8</v>
      </c>
      <c r="W177" t="inlineStr">
        <is>
          <t>В</t>
        </is>
      </c>
      <c r="X177" t="inlineStr">
        <is>
          <t>В</t>
        </is>
      </c>
      <c r="Y177" t="n">
        <v>8</v>
      </c>
      <c r="Z177" t="n">
        <v>8</v>
      </c>
      <c r="AM177" s="9">
        <f>COUNT(H177:AL177)</f>
        <v/>
      </c>
      <c r="AO177" s="9">
        <f>COUNTIF(H177:AL177,"О")</f>
        <v/>
      </c>
      <c r="AP177" s="9">
        <f>COUNTIF(H177:AL177,"От")</f>
        <v/>
      </c>
      <c r="AQ177" s="9">
        <f>COUNTIF(H177:AL177,"Б")</f>
        <v/>
      </c>
      <c r="AR177" s="9">
        <f>COUNTIF(H177:AL177,"Н")</f>
        <v/>
      </c>
      <c r="AT177" s="9">
        <f>SUM(H177:AL177)</f>
        <v/>
      </c>
      <c r="AV177" s="9">
        <f>SUM(I177,J177,O177,P177,Q177,W177,X177)</f>
        <v/>
      </c>
    </row>
    <row r="178">
      <c r="A178" s="9" t="n">
        <v>172</v>
      </c>
      <c r="B178" s="9" t="inlineStr">
        <is>
          <t>Белозерцев Владимир Владимирович</t>
        </is>
      </c>
      <c r="C178" s="9" t="inlineStr">
        <is>
          <t>Дирекция</t>
        </is>
      </c>
      <c r="D178" s="9" t="inlineStr">
        <is>
          <t>ИТ-директор</t>
        </is>
      </c>
      <c r="E178" s="9" t="inlineStr">
        <is>
          <t>ИТОГО:</t>
        </is>
      </c>
      <c r="F178" s="9" t="n"/>
      <c r="G178" s="9" t="n"/>
      <c r="H178" s="9" t="n">
        <v>8</v>
      </c>
      <c r="I178" s="9" t="n">
        <v>0</v>
      </c>
      <c r="J178" s="9" t="n">
        <v>0</v>
      </c>
      <c r="K178" s="9" t="n">
        <v>8</v>
      </c>
      <c r="L178" s="9" t="n">
        <v>8</v>
      </c>
      <c r="M178" s="9" t="n">
        <v>8</v>
      </c>
      <c r="N178" s="9" t="n">
        <v>7</v>
      </c>
      <c r="O178" s="9" t="n">
        <v>0</v>
      </c>
      <c r="P178" s="9" t="n">
        <v>0</v>
      </c>
      <c r="Q178" s="9" t="n">
        <v>0</v>
      </c>
      <c r="R178" s="9" t="n">
        <v>8</v>
      </c>
      <c r="S178" s="9" t="n">
        <v>8</v>
      </c>
      <c r="T178" s="9" t="n">
        <v>8</v>
      </c>
      <c r="U178" s="9" t="n">
        <v>8</v>
      </c>
      <c r="V178" s="9" t="n">
        <v>8</v>
      </c>
      <c r="W178" s="9" t="n">
        <v>0</v>
      </c>
      <c r="X178" s="9" t="n">
        <v>0</v>
      </c>
      <c r="Y178" s="9" t="n">
        <v>8</v>
      </c>
      <c r="Z178" s="9" t="n">
        <v>8</v>
      </c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>
        <f>COUNT(IF(SUM(H177)&gt;0,1,"FALSE"),IF(SUM(I177)&gt;0,1,"FALSE"),IF(SUM(J177)&gt;0,1,"FALSE"),IF(SUM(K177)&gt;0,1,"FALSE"),IF(SUM(L177)&gt;0,1,"FALSE"),IF(SUM(M177)&gt;0,1,"FALSE"),IF(SUM(N177)&gt;0,1,"FALSE"),IF(SUM(O177)&gt;0,1,"FALSE"),IF(SUM(P177)&gt;0,1,"FALSE"),IF(SUM(Q177)&gt;0,1,"FALSE"),IF(SUM(R177)&gt;0,1,"FALSE"),IF(SUM(S177)&gt;0,1,"FALSE"),IF(SUM(T177)&gt;0,1,"FALSE"),IF(SUM(U177)&gt;0,1,"FALSE"),IF(SUM(V177)&gt;0,1,"FALSE"),IF(SUM(W177)&gt;0,1,"FALSE"),IF(SUM(X177)&gt;0,1,"FALSE"),IF(SUM(Y177)&gt;0,1,"FALSE"),IF(SUM(Z177)&gt;0,1,"FALSE"))</f>
        <v/>
      </c>
      <c r="AN178" s="9" t="n"/>
      <c r="AO178" s="9">
        <f>MAX(AO177:AO177)</f>
        <v/>
      </c>
      <c r="AP178" s="9">
        <f>MAX(AP177:AP177)</f>
        <v/>
      </c>
      <c r="AQ178" s="9">
        <f>MAX(AQ177:AQ177)</f>
        <v/>
      </c>
      <c r="AR178" s="9">
        <f>MAX(AR177:AR177)</f>
        <v/>
      </c>
      <c r="AS178" s="9">
        <f>SUM(AS177:AS177)</f>
        <v/>
      </c>
      <c r="AT178" s="9">
        <f>SUM(AT177:AT177)</f>
        <v/>
      </c>
      <c r="AU178" s="9">
        <f>SUM(AU177:AU177)</f>
        <v/>
      </c>
      <c r="AV178" s="9">
        <f>SUM(AV177:AV177)</f>
        <v/>
      </c>
      <c r="AW178" s="9">
        <f>SUM(AW177:AW177)</f>
        <v/>
      </c>
    </row>
    <row r="179" ht="15.5" customHeight="1" s="1">
      <c r="A179" t="n">
        <v>173</v>
      </c>
      <c r="B179" t="inlineStr">
        <is>
          <t>Казаков Андрей Геннадьевич</t>
        </is>
      </c>
      <c r="C179" t="inlineStr">
        <is>
          <t>Дирекция</t>
        </is>
      </c>
      <c r="D179" t="inlineStr">
        <is>
          <t>Директор</t>
        </is>
      </c>
      <c r="E179" t="inlineStr">
        <is>
          <t>Офис</t>
        </is>
      </c>
      <c r="F179" t="inlineStr">
        <is>
          <t>День</t>
        </is>
      </c>
      <c r="H179" s="11" t="inlineStr">
        <is>
          <t>О</t>
        </is>
      </c>
      <c r="I179" s="11" t="inlineStr">
        <is>
          <t>О</t>
        </is>
      </c>
      <c r="J179" s="11" t="inlineStr">
        <is>
          <t>О</t>
        </is>
      </c>
      <c r="K179" s="11" t="inlineStr">
        <is>
          <t>О</t>
        </is>
      </c>
      <c r="L179" s="11" t="inlineStr">
        <is>
          <t>О</t>
        </is>
      </c>
      <c r="M179" s="11" t="inlineStr">
        <is>
          <t>О</t>
        </is>
      </c>
      <c r="N179" s="11" t="inlineStr">
        <is>
          <t>О</t>
        </is>
      </c>
      <c r="O179" s="11" t="inlineStr">
        <is>
          <t>О</t>
        </is>
      </c>
      <c r="P179" s="11" t="inlineStr">
        <is>
          <t>О</t>
        </is>
      </c>
      <c r="Q179" s="11" t="inlineStr">
        <is>
          <t>О</t>
        </is>
      </c>
      <c r="R179" s="11" t="inlineStr">
        <is>
          <t>О</t>
        </is>
      </c>
      <c r="S179" s="11" t="inlineStr">
        <is>
          <t>О</t>
        </is>
      </c>
      <c r="T179" s="11" t="inlineStr">
        <is>
          <t>О</t>
        </is>
      </c>
      <c r="U179" s="11" t="inlineStr">
        <is>
          <t>О</t>
        </is>
      </c>
      <c r="V179" s="11" t="inlineStr">
        <is>
          <t>О</t>
        </is>
      </c>
      <c r="W179" s="11" t="inlineStr">
        <is>
          <t>О</t>
        </is>
      </c>
      <c r="X179" s="11" t="inlineStr">
        <is>
          <t>О</t>
        </is>
      </c>
      <c r="Y179" s="11" t="inlineStr">
        <is>
          <t>О</t>
        </is>
      </c>
      <c r="Z179" s="11" t="inlineStr">
        <is>
          <t>О</t>
        </is>
      </c>
      <c r="AM179" s="9">
        <f>COUNT(H179:AL179)</f>
        <v/>
      </c>
      <c r="AO179" s="9">
        <f>COUNTIF(H179:AL179,"О")</f>
        <v/>
      </c>
      <c r="AP179" s="9">
        <f>COUNTIF(H179:AL179,"От")</f>
        <v/>
      </c>
      <c r="AQ179" s="9">
        <f>COUNTIF(H179:AL179,"Б")</f>
        <v/>
      </c>
      <c r="AR179" s="9">
        <f>COUNTIF(H179:AL179,"Н")</f>
        <v/>
      </c>
      <c r="AT179" s="9">
        <f>SUM(H179:AL179)</f>
        <v/>
      </c>
      <c r="AV179" s="9">
        <f>SUM(I179,J179,O179,P179,Q179,W179,X179)</f>
        <v/>
      </c>
    </row>
    <row r="180">
      <c r="A180" s="9" t="n">
        <v>174</v>
      </c>
      <c r="B180" s="9" t="inlineStr">
        <is>
          <t>Казаков Андрей Геннадьевич</t>
        </is>
      </c>
      <c r="C180" s="9" t="inlineStr">
        <is>
          <t>Дирекция</t>
        </is>
      </c>
      <c r="D180" s="9" t="inlineStr">
        <is>
          <t>Директор</t>
        </is>
      </c>
      <c r="E180" s="9" t="inlineStr">
        <is>
          <t>ИТОГО:</t>
        </is>
      </c>
      <c r="F180" s="9" t="n"/>
      <c r="G180" s="9" t="n"/>
      <c r="H180" s="9" t="n">
        <v>0</v>
      </c>
      <c r="I180" s="9" t="n">
        <v>0</v>
      </c>
      <c r="J180" s="9" t="n">
        <v>0</v>
      </c>
      <c r="K180" s="9" t="n">
        <v>0</v>
      </c>
      <c r="L180" s="9" t="n">
        <v>0</v>
      </c>
      <c r="M180" s="9" t="n">
        <v>0</v>
      </c>
      <c r="N180" s="9" t="n">
        <v>0</v>
      </c>
      <c r="O180" s="9" t="n">
        <v>0</v>
      </c>
      <c r="P180" s="9" t="n">
        <v>0</v>
      </c>
      <c r="Q180" s="9" t="n">
        <v>0</v>
      </c>
      <c r="R180" s="9" t="n">
        <v>0</v>
      </c>
      <c r="S180" s="9" t="n">
        <v>0</v>
      </c>
      <c r="T180" s="9" t="n">
        <v>0</v>
      </c>
      <c r="U180" s="9" t="n">
        <v>0</v>
      </c>
      <c r="V180" s="9" t="n">
        <v>0</v>
      </c>
      <c r="W180" s="9" t="n">
        <v>0</v>
      </c>
      <c r="X180" s="9" t="n">
        <v>0</v>
      </c>
      <c r="Y180" s="9" t="n">
        <v>0</v>
      </c>
      <c r="Z180" s="9" t="n">
        <v>0</v>
      </c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>
        <f>COUNT(IF(SUM(H179)&gt;0,1,"FALSE"),IF(SUM(I179)&gt;0,1,"FALSE"),IF(SUM(J179)&gt;0,1,"FALSE"),IF(SUM(K179)&gt;0,1,"FALSE"),IF(SUM(L179)&gt;0,1,"FALSE"),IF(SUM(M179)&gt;0,1,"FALSE"),IF(SUM(N179)&gt;0,1,"FALSE"),IF(SUM(O179)&gt;0,1,"FALSE"),IF(SUM(P179)&gt;0,1,"FALSE"),IF(SUM(Q179)&gt;0,1,"FALSE"),IF(SUM(R179)&gt;0,1,"FALSE"),IF(SUM(S179)&gt;0,1,"FALSE"),IF(SUM(T179)&gt;0,1,"FALSE"),IF(SUM(U179)&gt;0,1,"FALSE"),IF(SUM(V179)&gt;0,1,"FALSE"),IF(SUM(W179)&gt;0,1,"FALSE"),IF(SUM(X179)&gt;0,1,"FALSE"),IF(SUM(Y179)&gt;0,1,"FALSE"),IF(SUM(Z179)&gt;0,1,"FALSE"))</f>
        <v/>
      </c>
      <c r="AN180" s="9" t="n"/>
      <c r="AO180" s="9">
        <f>MAX(AO179:AO179)</f>
        <v/>
      </c>
      <c r="AP180" s="9">
        <f>MAX(AP179:AP179)</f>
        <v/>
      </c>
      <c r="AQ180" s="9">
        <f>MAX(AQ179:AQ179)</f>
        <v/>
      </c>
      <c r="AR180" s="9">
        <f>MAX(AR179:AR179)</f>
        <v/>
      </c>
      <c r="AS180" s="9">
        <f>SUM(AS179:AS179)</f>
        <v/>
      </c>
      <c r="AT180" s="9">
        <f>SUM(AT179:AT179)</f>
        <v/>
      </c>
      <c r="AU180" s="9">
        <f>SUM(AU179:AU179)</f>
        <v/>
      </c>
      <c r="AV180" s="9">
        <f>SUM(AV179:AV179)</f>
        <v/>
      </c>
      <c r="AW180" s="9">
        <f>SUM(AW179:AW179)</f>
        <v/>
      </c>
    </row>
    <row r="181">
      <c r="A181" t="n">
        <v>175</v>
      </c>
      <c r="B181" t="inlineStr">
        <is>
          <t>Кобыляк Владимир Сергеевич</t>
        </is>
      </c>
      <c r="C181" t="inlineStr">
        <is>
          <t>Дирекция</t>
        </is>
      </c>
      <c r="D181" t="inlineStr">
        <is>
          <t>Заместитель директора по производству</t>
        </is>
      </c>
      <c r="E181" t="inlineStr">
        <is>
          <t>Офис</t>
        </is>
      </c>
      <c r="F181" t="inlineStr">
        <is>
          <t>День</t>
        </is>
      </c>
      <c r="H181" t="n">
        <v>8</v>
      </c>
      <c r="I181" t="inlineStr">
        <is>
          <t>В</t>
        </is>
      </c>
      <c r="J181" t="inlineStr">
        <is>
          <t>В</t>
        </is>
      </c>
      <c r="K181" t="n">
        <v>8</v>
      </c>
      <c r="L181" t="n">
        <v>8</v>
      </c>
      <c r="M181" t="n">
        <v>8</v>
      </c>
      <c r="N181" t="n">
        <v>7</v>
      </c>
      <c r="O181" t="inlineStr">
        <is>
          <t>В</t>
        </is>
      </c>
      <c r="P181" t="inlineStr">
        <is>
          <t>В</t>
        </is>
      </c>
      <c r="Q181" t="inlineStr">
        <is>
          <t>В</t>
        </is>
      </c>
      <c r="R181" t="n">
        <v>8</v>
      </c>
      <c r="S181" t="n">
        <v>8</v>
      </c>
      <c r="T181" t="n">
        <v>8</v>
      </c>
      <c r="U181" t="n">
        <v>8</v>
      </c>
      <c r="V181" t="n">
        <v>8</v>
      </c>
      <c r="W181" t="inlineStr">
        <is>
          <t>В</t>
        </is>
      </c>
      <c r="X181" t="inlineStr">
        <is>
          <t>В</t>
        </is>
      </c>
      <c r="Y181" t="n">
        <v>8</v>
      </c>
      <c r="Z181" t="n">
        <v>8</v>
      </c>
      <c r="AM181" s="9">
        <f>COUNT(H181:AL181)</f>
        <v/>
      </c>
      <c r="AO181" s="9">
        <f>COUNTIF(H181:AL181,"О")</f>
        <v/>
      </c>
      <c r="AP181" s="9">
        <f>COUNTIF(H181:AL181,"От")</f>
        <v/>
      </c>
      <c r="AQ181" s="9">
        <f>COUNTIF(H181:AL181,"Б")</f>
        <v/>
      </c>
      <c r="AR181" s="9">
        <f>COUNTIF(H181:AL181,"Н")</f>
        <v/>
      </c>
      <c r="AT181" s="9">
        <f>SUM(H181:AL181)</f>
        <v/>
      </c>
      <c r="AV181" s="9">
        <f>SUM(I181,J181,O181,P181,Q181,W181,X181)</f>
        <v/>
      </c>
    </row>
    <row r="182">
      <c r="A182" s="9" t="n">
        <v>176</v>
      </c>
      <c r="B182" s="9" t="inlineStr">
        <is>
          <t>Кобыляк Владимир Сергеевич</t>
        </is>
      </c>
      <c r="C182" s="9" t="inlineStr">
        <is>
          <t>Дирекция</t>
        </is>
      </c>
      <c r="D182" s="9" t="inlineStr">
        <is>
          <t>Заместитель директора по производству</t>
        </is>
      </c>
      <c r="E182" s="9" t="inlineStr">
        <is>
          <t>ИТОГО:</t>
        </is>
      </c>
      <c r="F182" s="9" t="n"/>
      <c r="G182" s="9" t="n"/>
      <c r="H182" s="9" t="n">
        <v>8</v>
      </c>
      <c r="I182" s="9" t="n">
        <v>0</v>
      </c>
      <c r="J182" s="9" t="n">
        <v>0</v>
      </c>
      <c r="K182" s="9" t="n">
        <v>8</v>
      </c>
      <c r="L182" s="9" t="n">
        <v>8</v>
      </c>
      <c r="M182" s="9" t="n">
        <v>8</v>
      </c>
      <c r="N182" s="9" t="n">
        <v>7</v>
      </c>
      <c r="O182" s="9" t="n">
        <v>0</v>
      </c>
      <c r="P182" s="9" t="n">
        <v>0</v>
      </c>
      <c r="Q182" s="9" t="n">
        <v>0</v>
      </c>
      <c r="R182" s="9" t="n">
        <v>8</v>
      </c>
      <c r="S182" s="9" t="n">
        <v>8</v>
      </c>
      <c r="T182" s="9" t="n">
        <v>8</v>
      </c>
      <c r="U182" s="9" t="n">
        <v>8</v>
      </c>
      <c r="V182" s="9" t="n">
        <v>8</v>
      </c>
      <c r="W182" s="9" t="n">
        <v>0</v>
      </c>
      <c r="X182" s="9" t="n">
        <v>0</v>
      </c>
      <c r="Y182" s="9" t="n">
        <v>8</v>
      </c>
      <c r="Z182" s="9" t="n">
        <v>8</v>
      </c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>
        <f>COUNT(IF(SUM(H181)&gt;0,1,"FALSE"),IF(SUM(I181)&gt;0,1,"FALSE"),IF(SUM(J181)&gt;0,1,"FALSE"),IF(SUM(K181)&gt;0,1,"FALSE"),IF(SUM(L181)&gt;0,1,"FALSE"),IF(SUM(M181)&gt;0,1,"FALSE"),IF(SUM(N181)&gt;0,1,"FALSE"),IF(SUM(O181)&gt;0,1,"FALSE"),IF(SUM(P181)&gt;0,1,"FALSE"),IF(SUM(Q181)&gt;0,1,"FALSE"),IF(SUM(R181)&gt;0,1,"FALSE"),IF(SUM(S181)&gt;0,1,"FALSE"),IF(SUM(T181)&gt;0,1,"FALSE"),IF(SUM(U181)&gt;0,1,"FALSE"),IF(SUM(V181)&gt;0,1,"FALSE"),IF(SUM(W181)&gt;0,1,"FALSE"),IF(SUM(X181)&gt;0,1,"FALSE"),IF(SUM(Y181)&gt;0,1,"FALSE"),IF(SUM(Z181)&gt;0,1,"FALSE"))</f>
        <v/>
      </c>
      <c r="AN182" s="9" t="n"/>
      <c r="AO182" s="9">
        <f>MAX(AO181:AO181)</f>
        <v/>
      </c>
      <c r="AP182" s="9">
        <f>MAX(AP181:AP181)</f>
        <v/>
      </c>
      <c r="AQ182" s="9">
        <f>MAX(AQ181:AQ181)</f>
        <v/>
      </c>
      <c r="AR182" s="9">
        <f>MAX(AR181:AR181)</f>
        <v/>
      </c>
      <c r="AS182" s="9">
        <f>SUM(AS181:AS181)</f>
        <v/>
      </c>
      <c r="AT182" s="9">
        <f>SUM(AT181:AT181)</f>
        <v/>
      </c>
      <c r="AU182" s="9">
        <f>SUM(AU181:AU181)</f>
        <v/>
      </c>
      <c r="AV182" s="9">
        <f>SUM(AV181:AV181)</f>
        <v/>
      </c>
      <c r="AW182" s="9">
        <f>SUM(AW181:AW181)</f>
        <v/>
      </c>
    </row>
    <row r="183">
      <c r="A183" t="n">
        <v>177</v>
      </c>
      <c r="B183" t="inlineStr">
        <is>
          <t>Павленко Александр Михайлович</t>
        </is>
      </c>
      <c r="C183" t="inlineStr">
        <is>
          <t>Дирекция</t>
        </is>
      </c>
      <c r="D183" t="inlineStr">
        <is>
          <t>Заместитель директора по фотовидеофиксации</t>
        </is>
      </c>
      <c r="E183" t="inlineStr">
        <is>
          <t>Общехозяйственный</t>
        </is>
      </c>
      <c r="F183" t="inlineStr">
        <is>
          <t>День</t>
        </is>
      </c>
      <c r="H183" t="n">
        <v>8</v>
      </c>
      <c r="I183" t="inlineStr">
        <is>
          <t>В</t>
        </is>
      </c>
      <c r="J183" t="inlineStr">
        <is>
          <t>В</t>
        </is>
      </c>
      <c r="K183" t="n">
        <v>8</v>
      </c>
      <c r="L183" t="n">
        <v>8</v>
      </c>
      <c r="M183" t="n">
        <v>8</v>
      </c>
      <c r="N183" t="n">
        <v>7</v>
      </c>
      <c r="O183" t="inlineStr">
        <is>
          <t>В</t>
        </is>
      </c>
      <c r="P183" t="inlineStr">
        <is>
          <t>В</t>
        </is>
      </c>
      <c r="Q183" t="inlineStr">
        <is>
          <t>В</t>
        </is>
      </c>
      <c r="R183" t="n">
        <v>8</v>
      </c>
      <c r="S183" t="n">
        <v>8</v>
      </c>
      <c r="T183" t="n">
        <v>8</v>
      </c>
      <c r="U183" t="n">
        <v>8</v>
      </c>
      <c r="V183" t="n">
        <v>8</v>
      </c>
      <c r="W183" t="inlineStr">
        <is>
          <t>В</t>
        </is>
      </c>
      <c r="X183" t="inlineStr">
        <is>
          <t>В</t>
        </is>
      </c>
      <c r="Y183" t="n">
        <v>8</v>
      </c>
      <c r="Z183" t="n">
        <v>8</v>
      </c>
      <c r="AM183" s="9">
        <f>COUNT(H183:AL183)</f>
        <v/>
      </c>
      <c r="AO183" s="9">
        <f>COUNTIF(H183:AL183,"О")</f>
        <v/>
      </c>
      <c r="AP183" s="9">
        <f>COUNTIF(H183:AL183,"От")</f>
        <v/>
      </c>
      <c r="AQ183" s="9">
        <f>COUNTIF(H183:AL183,"Б")</f>
        <v/>
      </c>
      <c r="AR183" s="9">
        <f>COUNTIF(H183:AL183,"Н")</f>
        <v/>
      </c>
      <c r="AT183" s="9">
        <f>SUM(H183:AL183)</f>
        <v/>
      </c>
      <c r="AV183" s="9">
        <f>SUM(I183,J183,O183,P183,Q183,W183,X183)</f>
        <v/>
      </c>
    </row>
    <row r="184">
      <c r="A184" t="n">
        <v>178</v>
      </c>
      <c r="B184" t="inlineStr">
        <is>
          <t>Павленко Александр Михайлович</t>
        </is>
      </c>
      <c r="C184" t="inlineStr">
        <is>
          <t>Дирекция</t>
        </is>
      </c>
      <c r="D184" t="inlineStr">
        <is>
          <t>Заместитель директора по фотовидеофиксации</t>
        </is>
      </c>
      <c r="E184" t="inlineStr">
        <is>
          <t>Контракт № 478 - НОВАПОРТ Трейдинг ООО</t>
        </is>
      </c>
      <c r="F184" t="inlineStr">
        <is>
          <t>День</t>
        </is>
      </c>
      <c r="AM184" s="9">
        <f>COUNT(H184:AL184)</f>
        <v/>
      </c>
      <c r="AT184" s="9">
        <f>SUM(H184:AL184)</f>
        <v/>
      </c>
      <c r="AV184" s="9">
        <f>SUM(I184,J184,O184,P184,Q184,W184,X184)</f>
        <v/>
      </c>
    </row>
    <row r="185">
      <c r="A185" t="n">
        <v>179</v>
      </c>
      <c r="B185" t="inlineStr">
        <is>
          <t>Павленко Александр Михайлович</t>
        </is>
      </c>
      <c r="C185" t="inlineStr">
        <is>
          <t>Дирекция</t>
        </is>
      </c>
      <c r="D185" t="inlineStr">
        <is>
          <t>Заместитель директора по фотовидеофиксации</t>
        </is>
      </c>
      <c r="E185" t="inlineStr">
        <is>
          <t>Контракт № 494 - КГКУ «Алтайавтодор»</t>
        </is>
      </c>
      <c r="F185" t="inlineStr">
        <is>
          <t>День</t>
        </is>
      </c>
      <c r="AM185" s="9">
        <f>COUNT(H185:AL185)</f>
        <v/>
      </c>
      <c r="AT185" s="9">
        <f>SUM(H185:AL185)</f>
        <v/>
      </c>
      <c r="AV185" s="9">
        <f>SUM(I185,J185,O185,P185,Q185,W185,X185)</f>
        <v/>
      </c>
    </row>
    <row r="186">
      <c r="A186" t="n">
        <v>180</v>
      </c>
      <c r="B186" t="inlineStr">
        <is>
          <t>Павленко Александр Михайлович</t>
        </is>
      </c>
      <c r="C186" t="inlineStr">
        <is>
          <t>Дирекция</t>
        </is>
      </c>
      <c r="D186" t="inlineStr">
        <is>
          <t>Заместитель директора по фотовидеофиксации</t>
        </is>
      </c>
      <c r="E186" t="inlineStr">
        <is>
          <t>Контракт № 640 - Русоператор</t>
        </is>
      </c>
      <c r="F186" t="inlineStr">
        <is>
          <t>День</t>
        </is>
      </c>
      <c r="AM186" s="9">
        <f>COUNT(H186:AL186)</f>
        <v/>
      </c>
      <c r="AT186" s="9">
        <f>SUM(H186:AL186)</f>
        <v/>
      </c>
      <c r="AV186" s="9">
        <f>SUM(I186,J186,O186,P186,Q186,W186,X186)</f>
        <v/>
      </c>
    </row>
    <row r="187">
      <c r="A187" s="9" t="n">
        <v>181</v>
      </c>
      <c r="B187" s="9" t="inlineStr">
        <is>
          <t>Павленко Александр Михайлович</t>
        </is>
      </c>
      <c r="C187" s="9" t="inlineStr">
        <is>
          <t>Дирекция</t>
        </is>
      </c>
      <c r="D187" s="9" t="inlineStr">
        <is>
          <t>Заместитель директора по фотовидеофиксации</t>
        </is>
      </c>
      <c r="E187" s="9" t="inlineStr">
        <is>
          <t>ИТОГО:</t>
        </is>
      </c>
      <c r="F187" s="9" t="n"/>
      <c r="G187" s="9" t="n"/>
      <c r="H187" s="9" t="n">
        <v>8</v>
      </c>
      <c r="I187" s="9" t="n">
        <v>0</v>
      </c>
      <c r="J187" s="9" t="n">
        <v>0</v>
      </c>
      <c r="K187" s="9" t="n">
        <v>8</v>
      </c>
      <c r="L187" s="9" t="n">
        <v>8</v>
      </c>
      <c r="M187" s="9" t="n">
        <v>8</v>
      </c>
      <c r="N187" s="9" t="n">
        <v>7</v>
      </c>
      <c r="O187" s="9" t="n">
        <v>0</v>
      </c>
      <c r="P187" s="9" t="n">
        <v>0</v>
      </c>
      <c r="Q187" s="9" t="n">
        <v>0</v>
      </c>
      <c r="R187" s="9" t="n">
        <v>8</v>
      </c>
      <c r="S187" s="9" t="n">
        <v>8</v>
      </c>
      <c r="T187" s="9" t="n">
        <v>8</v>
      </c>
      <c r="U187" s="9" t="n">
        <v>8</v>
      </c>
      <c r="V187" s="9" t="n">
        <v>8</v>
      </c>
      <c r="W187" s="9" t="n">
        <v>0</v>
      </c>
      <c r="X187" s="9" t="n">
        <v>0</v>
      </c>
      <c r="Y187" s="9" t="n">
        <v>8</v>
      </c>
      <c r="Z187" s="9" t="n">
        <v>8</v>
      </c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>
        <f>COUNT(IF(SUM(H185,H184,H183)&gt;0,1,"FALSE"),IF(SUM(I184,I185,I183)&gt;0,1,"FALSE"),IF(SUM(J184,J185,J183)&gt;0,1,"FALSE"),IF(SUM(K183,K184,K185)&gt;0,1,"FALSE"),IF(SUM(L185,L183,L184)&gt;0,1,"FALSE"),IF(SUM(M186,M185,M183,M184)&gt;0,1,"FALSE"),IF(SUM(N186,N184,N183,N185)&gt;0,1,"FALSE"),IF(SUM(O183,O186,O184,O185)&gt;0,1,"FALSE"),IF(SUM(P186,P183,P184,P185)&gt;0,1,"FALSE"),IF(SUM(Q185,Q183,Q184,Q186)&gt;0,1,"FALSE"),IF(SUM(R183,R184,R185,R186)&gt;0,1,"FALSE"),IF(SUM(S186,S183,S184,S185)&gt;0,1,"FALSE"),IF(SUM(T184,T185,T183,T186)&gt;0,1,"FALSE"),IF(SUM(U184,U186,U185,U183)&gt;0,1,"FALSE"),IF(SUM(V184,V183,V185,V186)&gt;0,1,"FALSE"),IF(SUM(W183,W186,W184,W185)&gt;0,1,"FALSE"),IF(SUM(X186,X185,X184,X183)&gt;0,1,"FALSE"),IF(SUM(Y186,Y183,Y185,Y184)&gt;0,1,"FALSE"),IF(SUM(Z184,Z186,Z183,Z185)&gt;0,1,"FALSE"))</f>
        <v/>
      </c>
      <c r="AN187" s="9" t="n"/>
      <c r="AO187" s="9">
        <f>MAX(AO183:AO186)</f>
        <v/>
      </c>
      <c r="AP187" s="9">
        <f>MAX(AP183:AP186)</f>
        <v/>
      </c>
      <c r="AQ187" s="9">
        <f>MAX(AQ183:AQ186)</f>
        <v/>
      </c>
      <c r="AR187" s="9">
        <f>MAX(AR183:AR186)</f>
        <v/>
      </c>
      <c r="AS187" s="9">
        <f>SUM(AS183:AS186)</f>
        <v/>
      </c>
      <c r="AT187" s="9">
        <f>SUM(AT183:AT186)</f>
        <v/>
      </c>
      <c r="AU187" s="9">
        <f>SUM(AU183:AU186)</f>
        <v/>
      </c>
      <c r="AV187" s="9">
        <f>SUM(AV183:AV186)</f>
        <v/>
      </c>
      <c r="AW187" s="9">
        <f>SUM(AW183:AW186)</f>
        <v/>
      </c>
    </row>
    <row r="188">
      <c r="A188" t="n">
        <v>182</v>
      </c>
      <c r="B188" t="inlineStr">
        <is>
          <t>Сидоренко Олег Анатольевич</t>
        </is>
      </c>
      <c r="C188" t="inlineStr">
        <is>
          <t>Дирекция</t>
        </is>
      </c>
      <c r="D188" t="inlineStr">
        <is>
          <t>Директор</t>
        </is>
      </c>
      <c r="E188" t="inlineStr">
        <is>
          <t>Офис</t>
        </is>
      </c>
      <c r="F188" t="inlineStr">
        <is>
          <t>День</t>
        </is>
      </c>
      <c r="H188" t="n">
        <v>8</v>
      </c>
      <c r="I188" t="inlineStr">
        <is>
          <t>В</t>
        </is>
      </c>
      <c r="J188" t="inlineStr">
        <is>
          <t>В</t>
        </is>
      </c>
      <c r="K188" t="n">
        <v>8</v>
      </c>
      <c r="L188" t="n">
        <v>8</v>
      </c>
      <c r="M188" t="n">
        <v>8</v>
      </c>
      <c r="N188" t="n">
        <v>7</v>
      </c>
      <c r="O188" t="inlineStr">
        <is>
          <t>В</t>
        </is>
      </c>
      <c r="P188" t="inlineStr">
        <is>
          <t>В</t>
        </is>
      </c>
      <c r="Q188" t="inlineStr">
        <is>
          <t>В</t>
        </is>
      </c>
      <c r="R188" t="n">
        <v>8</v>
      </c>
      <c r="S188" t="n">
        <v>8</v>
      </c>
      <c r="T188" t="n">
        <v>8</v>
      </c>
      <c r="U188" t="n">
        <v>8</v>
      </c>
      <c r="V188" t="n">
        <v>8</v>
      </c>
      <c r="W188" t="inlineStr">
        <is>
          <t>В</t>
        </is>
      </c>
      <c r="X188" t="inlineStr">
        <is>
          <t>В</t>
        </is>
      </c>
      <c r="Y188" t="n">
        <v>8</v>
      </c>
      <c r="Z188" t="n">
        <v>8</v>
      </c>
      <c r="AM188" s="9">
        <f>COUNT(H188:AL188)</f>
        <v/>
      </c>
      <c r="AO188" s="9">
        <f>COUNTIF(H188:AL188,"О")</f>
        <v/>
      </c>
      <c r="AP188" s="9">
        <f>COUNTIF(H188:AL188,"От")</f>
        <v/>
      </c>
      <c r="AQ188" s="9">
        <f>COUNTIF(H188:AL188,"Б")</f>
        <v/>
      </c>
      <c r="AR188" s="9">
        <f>COUNTIF(H188:AL188,"Н")</f>
        <v/>
      </c>
      <c r="AT188" s="9">
        <f>SUM(H188:AL188)</f>
        <v/>
      </c>
      <c r="AV188" s="9">
        <f>SUM(I188,J188,O188,P188,Q188,W188,X188)</f>
        <v/>
      </c>
    </row>
    <row r="189">
      <c r="A189" s="9" t="n">
        <v>183</v>
      </c>
      <c r="B189" s="9" t="inlineStr">
        <is>
          <t>Сидоренко Олег Анатольевич</t>
        </is>
      </c>
      <c r="C189" s="9" t="inlineStr">
        <is>
          <t>Дирекция</t>
        </is>
      </c>
      <c r="D189" s="9" t="inlineStr">
        <is>
          <t>Директор</t>
        </is>
      </c>
      <c r="E189" s="9" t="inlineStr">
        <is>
          <t>ИТОГО:</t>
        </is>
      </c>
      <c r="F189" s="9" t="n"/>
      <c r="G189" s="9" t="n"/>
      <c r="H189" s="9" t="n">
        <v>8</v>
      </c>
      <c r="I189" s="9" t="n">
        <v>0</v>
      </c>
      <c r="J189" s="9" t="n">
        <v>0</v>
      </c>
      <c r="K189" s="9" t="n">
        <v>8</v>
      </c>
      <c r="L189" s="9" t="n">
        <v>8</v>
      </c>
      <c r="M189" s="9" t="n">
        <v>8</v>
      </c>
      <c r="N189" s="9" t="n">
        <v>7</v>
      </c>
      <c r="O189" s="9" t="n">
        <v>0</v>
      </c>
      <c r="P189" s="9" t="n">
        <v>0</v>
      </c>
      <c r="Q189" s="9" t="n">
        <v>0</v>
      </c>
      <c r="R189" s="9" t="n">
        <v>8</v>
      </c>
      <c r="S189" s="9" t="n">
        <v>8</v>
      </c>
      <c r="T189" s="9" t="n">
        <v>8</v>
      </c>
      <c r="U189" s="9" t="n">
        <v>8</v>
      </c>
      <c r="V189" s="9" t="n">
        <v>8</v>
      </c>
      <c r="W189" s="9" t="n">
        <v>0</v>
      </c>
      <c r="X189" s="9" t="n">
        <v>0</v>
      </c>
      <c r="Y189" s="9" t="n">
        <v>8</v>
      </c>
      <c r="Z189" s="9" t="n">
        <v>8</v>
      </c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>
        <f>COUNT(IF(SUM(H188)&gt;0,1,"FALSE"),IF(SUM(I188)&gt;0,1,"FALSE"),IF(SUM(J188)&gt;0,1,"FALSE"),IF(SUM(K188)&gt;0,1,"FALSE"),IF(SUM(L188)&gt;0,1,"FALSE"),IF(SUM(M188)&gt;0,1,"FALSE"),IF(SUM(N188)&gt;0,1,"FALSE"),IF(SUM(O188)&gt;0,1,"FALSE"),IF(SUM(P188)&gt;0,1,"FALSE"),IF(SUM(Q188)&gt;0,1,"FALSE"),IF(SUM(R188)&gt;0,1,"FALSE"),IF(SUM(S188)&gt;0,1,"FALSE"),IF(SUM(T188)&gt;0,1,"FALSE"),IF(SUM(U188)&gt;0,1,"FALSE"),IF(SUM(V188)&gt;0,1,"FALSE"),IF(SUM(W188)&gt;0,1,"FALSE"),IF(SUM(X188)&gt;0,1,"FALSE"),IF(SUM(Y188)&gt;0,1,"FALSE"),IF(SUM(Z188)&gt;0,1,"FALSE"))</f>
        <v/>
      </c>
      <c r="AN189" s="9" t="n"/>
      <c r="AO189" s="9">
        <f>MAX(AO188:AO188)</f>
        <v/>
      </c>
      <c r="AP189" s="9">
        <f>MAX(AP188:AP188)</f>
        <v/>
      </c>
      <c r="AQ189" s="9">
        <f>MAX(AQ188:AQ188)</f>
        <v/>
      </c>
      <c r="AR189" s="9">
        <f>MAX(AR188:AR188)</f>
        <v/>
      </c>
      <c r="AS189" s="9">
        <f>SUM(AS188:AS188)</f>
        <v/>
      </c>
      <c r="AT189" s="9">
        <f>SUM(AT188:AT188)</f>
        <v/>
      </c>
      <c r="AU189" s="9">
        <f>SUM(AU188:AU188)</f>
        <v/>
      </c>
      <c r="AV189" s="9">
        <f>SUM(AV188:AV188)</f>
        <v/>
      </c>
      <c r="AW189" s="9">
        <f>SUM(AW188:AW188)</f>
        <v/>
      </c>
    </row>
    <row r="190" ht="15.5" customHeight="1" s="1">
      <c r="A190" t="n">
        <v>184</v>
      </c>
      <c r="B190" t="inlineStr">
        <is>
          <t>Анфилофьева Ирина Дмитриевна</t>
        </is>
      </c>
      <c r="C190" t="inlineStr">
        <is>
          <t>Метрологическая лаборатория</t>
        </is>
      </c>
      <c r="D190" t="inlineStr">
        <is>
          <t>Инженер по метрологии</t>
        </is>
      </c>
      <c r="E190" t="inlineStr">
        <is>
          <t>Общехозяйственный</t>
        </is>
      </c>
      <c r="F190" t="inlineStr">
        <is>
          <t>День</t>
        </is>
      </c>
      <c r="H190" t="n">
        <v>8</v>
      </c>
      <c r="I190" t="inlineStr">
        <is>
          <t>В</t>
        </is>
      </c>
      <c r="J190" t="inlineStr">
        <is>
          <t>В</t>
        </is>
      </c>
      <c r="K190" t="n">
        <v>8</v>
      </c>
      <c r="L190" t="n">
        <v>8</v>
      </c>
      <c r="M190" t="n">
        <v>8</v>
      </c>
      <c r="N190" t="n">
        <v>7</v>
      </c>
      <c r="O190" t="inlineStr">
        <is>
          <t>В</t>
        </is>
      </c>
      <c r="P190" t="inlineStr">
        <is>
          <t>В</t>
        </is>
      </c>
      <c r="Q190" t="inlineStr">
        <is>
          <t>В</t>
        </is>
      </c>
      <c r="R190" s="11" t="inlineStr">
        <is>
          <t>О</t>
        </is>
      </c>
      <c r="S190" s="11" t="inlineStr">
        <is>
          <t>О</t>
        </is>
      </c>
      <c r="T190" s="11" t="inlineStr">
        <is>
          <t>О</t>
        </is>
      </c>
      <c r="U190" s="11" t="inlineStr">
        <is>
          <t>О</t>
        </is>
      </c>
      <c r="V190" s="11" t="inlineStr">
        <is>
          <t>О</t>
        </is>
      </c>
      <c r="W190" t="inlineStr">
        <is>
          <t>В</t>
        </is>
      </c>
      <c r="X190" t="inlineStr">
        <is>
          <t>В</t>
        </is>
      </c>
      <c r="AM190" s="9">
        <f>COUNT(H190:AL190)</f>
        <v/>
      </c>
      <c r="AO190" s="9">
        <f>COUNTIF(H190:AL190,"О")</f>
        <v/>
      </c>
      <c r="AP190" s="9">
        <f>COUNTIF(H190:AL190,"От")</f>
        <v/>
      </c>
      <c r="AQ190" s="9">
        <f>COUNTIF(H190:AL190,"Б")</f>
        <v/>
      </c>
      <c r="AR190" s="9">
        <f>COUNTIF(H190:AL190,"Н")</f>
        <v/>
      </c>
      <c r="AT190" s="9">
        <f>SUM(H190:AL190)</f>
        <v/>
      </c>
      <c r="AV190" s="9">
        <f>SUM(I190,J190,O190,P190,Q190,W190,X190)</f>
        <v/>
      </c>
    </row>
    <row r="191">
      <c r="A191" t="n">
        <v>185</v>
      </c>
      <c r="B191" t="inlineStr">
        <is>
          <t>Анфилофьева Ирина Дмитриевна</t>
        </is>
      </c>
      <c r="C191" t="inlineStr">
        <is>
          <t>Метрологическая лаборатория</t>
        </is>
      </c>
      <c r="D191" t="inlineStr">
        <is>
          <t>Инженер по метрологии</t>
        </is>
      </c>
      <c r="E191" t="inlineStr">
        <is>
          <t>Контракт № 478 - НОВАПОРТ Трейдинг ООО</t>
        </is>
      </c>
      <c r="F191" t="inlineStr">
        <is>
          <t>День</t>
        </is>
      </c>
      <c r="AM191" s="9">
        <f>COUNT(H191:AL191)</f>
        <v/>
      </c>
      <c r="AT191" s="9">
        <f>SUM(H191:AL191)</f>
        <v/>
      </c>
      <c r="AV191" s="9">
        <f>SUM(I191,J191,O191,P191,Q191,W191,X191)</f>
        <v/>
      </c>
    </row>
    <row r="192">
      <c r="A192" t="n">
        <v>186</v>
      </c>
      <c r="B192" t="inlineStr">
        <is>
          <t>Анфилофьева Ирина Дмитриевна</t>
        </is>
      </c>
      <c r="C192" t="inlineStr">
        <is>
          <t>Метрологическая лаборатория</t>
        </is>
      </c>
      <c r="D192" t="inlineStr">
        <is>
          <t>Инженер по метрологии</t>
        </is>
      </c>
      <c r="E192" t="inlineStr">
        <is>
          <t>Контракт № 494 - КГКУ «Алтайавтодор»</t>
        </is>
      </c>
      <c r="F192" t="inlineStr">
        <is>
          <t>День</t>
        </is>
      </c>
      <c r="AM192" s="9">
        <f>COUNT(H192:AL192)</f>
        <v/>
      </c>
      <c r="AT192" s="9">
        <f>SUM(H192:AL192)</f>
        <v/>
      </c>
      <c r="AV192" s="9">
        <f>SUM(I192,J192,O192,P192,Q192,W192,X192)</f>
        <v/>
      </c>
    </row>
    <row r="193">
      <c r="A193" t="n">
        <v>187</v>
      </c>
      <c r="B193" t="inlineStr">
        <is>
          <t>Анфилофьева Ирина Дмитриевна</t>
        </is>
      </c>
      <c r="C193" t="inlineStr">
        <is>
          <t>Метрологическая лаборатория</t>
        </is>
      </c>
      <c r="D193" t="inlineStr">
        <is>
          <t>Инженер по метрологии</t>
        </is>
      </c>
      <c r="E193" t="inlineStr">
        <is>
          <t>Контракт № 640 - Русоператор</t>
        </is>
      </c>
      <c r="F193" t="inlineStr">
        <is>
          <t>День</t>
        </is>
      </c>
      <c r="AM193" s="9">
        <f>COUNT(H193:AL193)</f>
        <v/>
      </c>
      <c r="AT193" s="9">
        <f>SUM(H193:AL193)</f>
        <v/>
      </c>
      <c r="AV193" s="9">
        <f>SUM(I193,J193,O193,P193,Q193,W193,X193)</f>
        <v/>
      </c>
    </row>
    <row r="194" ht="15.5" customHeight="1" s="1">
      <c r="A194" t="n">
        <v>188</v>
      </c>
      <c r="B194" t="inlineStr">
        <is>
          <t>Анфилофьева Ирина Дмитриевна</t>
        </is>
      </c>
      <c r="C194" t="inlineStr">
        <is>
          <t>Метрологическая лаборатория</t>
        </is>
      </c>
      <c r="D194" t="inlineStr">
        <is>
          <t>Инженер по метрологии</t>
        </is>
      </c>
      <c r="E194" t="inlineStr">
        <is>
          <t>Контракт № 617 - КУ РК Управтодор РК</t>
        </is>
      </c>
      <c r="F194" t="inlineStr">
        <is>
          <t>День</t>
        </is>
      </c>
      <c r="G194" t="inlineStr">
        <is>
          <t>К-ка</t>
        </is>
      </c>
      <c r="Y194" s="11" t="n">
        <v>8</v>
      </c>
      <c r="Z194" s="11" t="n">
        <v>8</v>
      </c>
      <c r="AM194" s="9">
        <f>SUM(H194:AL194)/8</f>
        <v/>
      </c>
      <c r="AS194" s="9">
        <f>COUNTIF(H194:AL194,"В")+SUM(H194:AL194)/8</f>
        <v/>
      </c>
      <c r="AT194" s="9">
        <f>SUM(H194:AL194)</f>
        <v/>
      </c>
    </row>
    <row r="195">
      <c r="A195" s="9" t="n">
        <v>189</v>
      </c>
      <c r="B195" s="9" t="inlineStr">
        <is>
          <t>Анфилофьева Ирина Дмитриевна</t>
        </is>
      </c>
      <c r="C195" s="9" t="inlineStr">
        <is>
          <t>Метрологическая лаборатория</t>
        </is>
      </c>
      <c r="D195" s="9" t="inlineStr">
        <is>
          <t>Инженер по метрологии</t>
        </is>
      </c>
      <c r="E195" s="9" t="inlineStr">
        <is>
          <t>ИТОГО:</t>
        </is>
      </c>
      <c r="F195" s="9" t="n"/>
      <c r="G195" s="9" t="n"/>
      <c r="H195" s="9" t="n">
        <v>8</v>
      </c>
      <c r="I195" s="9" t="n">
        <v>0</v>
      </c>
      <c r="J195" s="9" t="n">
        <v>0</v>
      </c>
      <c r="K195" s="9" t="n">
        <v>8</v>
      </c>
      <c r="L195" s="9" t="n">
        <v>8</v>
      </c>
      <c r="M195" s="9" t="n">
        <v>8</v>
      </c>
      <c r="N195" s="9" t="n">
        <v>7</v>
      </c>
      <c r="O195" s="9" t="n">
        <v>0</v>
      </c>
      <c r="P195" s="9" t="n">
        <v>0</v>
      </c>
      <c r="Q195" s="9" t="n">
        <v>0</v>
      </c>
      <c r="R195" s="9" t="n">
        <v>0</v>
      </c>
      <c r="S195" s="9" t="n">
        <v>0</v>
      </c>
      <c r="T195" s="9" t="n">
        <v>0</v>
      </c>
      <c r="U195" s="9" t="n">
        <v>0</v>
      </c>
      <c r="V195" s="9" t="n">
        <v>0</v>
      </c>
      <c r="W195" s="9" t="n">
        <v>0</v>
      </c>
      <c r="X195" s="9" t="n">
        <v>0</v>
      </c>
      <c r="Y195" s="9" t="n">
        <v>8</v>
      </c>
      <c r="Z195" s="9" t="n">
        <v>8</v>
      </c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>
        <f>COUNT(IF(SUM(H191,H190,H192)&gt;0,1,"FALSE"),IF(SUM(I190,I192,I191)&gt;0,1,"FALSE"),IF(SUM(J192,J191,J190)&gt;0,1,"FALSE"),IF(SUM(K190,K192,K191)&gt;0,1,"FALSE"),IF(SUM(L192,L190,L191)&gt;0,1,"FALSE"),IF(SUM(M191,M192,M193,M190)&gt;0,1,"FALSE"),IF(SUM(N192,N190,N193,N191)&gt;0,1,"FALSE"),IF(SUM(O193,O192,O190,O191)&gt;0,1,"FALSE"),IF(SUM(P193,P190,P191,P192)&gt;0,1,"FALSE"),IF(SUM(Q193,Q192,Q191,Q190)&gt;0,1,"FALSE"),IF(SUM(R190)&gt;0,1,"FALSE"),IF(SUM(S190)&gt;0,1,"FALSE"),IF(SUM(T190)&gt;0,1,"FALSE"),IF(SUM(U190)&gt;0,1,"FALSE"),IF(SUM(V190)&gt;0,1,"FALSE"),IF(SUM(W191,W190,W192,W193)&gt;0,1,"FALSE"),IF(SUM(X193,X191,X190,X192)&gt;0,1,"FALSE"),IF(SUM(Y194)&gt;0,1,"FALSE"),IF(SUM(Z194)&gt;0,1,"FALSE"))</f>
        <v/>
      </c>
      <c r="AN195" s="9" t="n"/>
      <c r="AO195" s="9">
        <f>MAX(AO190:AO194)</f>
        <v/>
      </c>
      <c r="AP195" s="9">
        <f>MAX(AP190:AP194)</f>
        <v/>
      </c>
      <c r="AQ195" s="9">
        <f>MAX(AQ190:AQ194)</f>
        <v/>
      </c>
      <c r="AR195" s="9">
        <f>MAX(AR190:AR194)</f>
        <v/>
      </c>
      <c r="AS195" s="9">
        <f>SUM(AS190:AS194)</f>
        <v/>
      </c>
      <c r="AT195" s="9">
        <f>SUM(AT190:AT194)</f>
        <v/>
      </c>
      <c r="AU195" s="9">
        <f>SUM(AU190:AU194)</f>
        <v/>
      </c>
      <c r="AV195" s="9">
        <f>SUM(AV190:AV194)</f>
        <v/>
      </c>
      <c r="AW195" s="9">
        <f>SUM(AW190:AW194)</f>
        <v/>
      </c>
    </row>
    <row r="196">
      <c r="A196" t="n">
        <v>190</v>
      </c>
      <c r="B196" t="inlineStr">
        <is>
          <t>Грибенщиков Сергей Геннадьевич</t>
        </is>
      </c>
      <c r="C196" t="inlineStr">
        <is>
          <t>Метрологическая лаборатория</t>
        </is>
      </c>
      <c r="D196" t="inlineStr">
        <is>
          <t>Заместитель начальника лаборатории</t>
        </is>
      </c>
      <c r="E196" t="inlineStr">
        <is>
          <t>Общехозяйственный</t>
        </is>
      </c>
      <c r="F196" t="inlineStr">
        <is>
          <t>День</t>
        </is>
      </c>
      <c r="H196" t="n">
        <v>8</v>
      </c>
      <c r="I196" t="inlineStr">
        <is>
          <t>В</t>
        </is>
      </c>
      <c r="J196" t="inlineStr">
        <is>
          <t>В</t>
        </is>
      </c>
      <c r="K196" t="n">
        <v>8</v>
      </c>
      <c r="L196" t="n">
        <v>8</v>
      </c>
      <c r="M196" t="n">
        <v>8</v>
      </c>
      <c r="N196" t="n">
        <v>7</v>
      </c>
      <c r="O196" t="inlineStr">
        <is>
          <t>В</t>
        </is>
      </c>
      <c r="P196" t="inlineStr">
        <is>
          <t>В</t>
        </is>
      </c>
      <c r="Q196" t="inlineStr">
        <is>
          <t>В</t>
        </is>
      </c>
      <c r="R196" t="n">
        <v>8</v>
      </c>
      <c r="S196" t="n">
        <v>8</v>
      </c>
      <c r="T196" t="n">
        <v>8</v>
      </c>
      <c r="U196" t="n">
        <v>5.03333</v>
      </c>
      <c r="W196" t="inlineStr">
        <is>
          <t>В</t>
        </is>
      </c>
      <c r="X196" t="inlineStr">
        <is>
          <t>В</t>
        </is>
      </c>
      <c r="AM196" s="9">
        <f>COUNT(H196:AL196)</f>
        <v/>
      </c>
      <c r="AO196" s="9">
        <f>COUNTIF(H196:AL196,"О")</f>
        <v/>
      </c>
      <c r="AP196" s="9">
        <f>COUNTIF(H196:AL196,"От")</f>
        <v/>
      </c>
      <c r="AQ196" s="9">
        <f>COUNTIF(H196:AL196,"Б")</f>
        <v/>
      </c>
      <c r="AR196" s="9">
        <f>COUNTIF(H196:AL196,"Н")</f>
        <v/>
      </c>
      <c r="AT196" s="9">
        <f>SUM(H196:AL196)</f>
        <v/>
      </c>
      <c r="AV196" s="9">
        <f>SUM(I196,J196,O196,P196,Q196,W196,X196)</f>
        <v/>
      </c>
    </row>
    <row r="197">
      <c r="A197" t="n">
        <v>191</v>
      </c>
      <c r="B197" t="inlineStr">
        <is>
          <t>Грибенщиков Сергей Геннадьевич</t>
        </is>
      </c>
      <c r="C197" t="inlineStr">
        <is>
          <t>Метрологическая лаборатория</t>
        </is>
      </c>
      <c r="D197" t="inlineStr">
        <is>
          <t>Заместитель начальника лаборатории</t>
        </is>
      </c>
      <c r="E197" t="inlineStr">
        <is>
          <t>Контракт № 478 - НОВАПОРТ Трейдинг ООО</t>
        </is>
      </c>
      <c r="F197" t="inlineStr">
        <is>
          <t>День</t>
        </is>
      </c>
      <c r="AM197" s="9">
        <f>COUNT(H197:AL197)</f>
        <v/>
      </c>
      <c r="AT197" s="9">
        <f>SUM(H197:AL197)</f>
        <v/>
      </c>
      <c r="AV197" s="9">
        <f>SUM(I197,J197,O197,P197,Q197,W197,X197)</f>
        <v/>
      </c>
    </row>
    <row r="198">
      <c r="A198" t="n">
        <v>192</v>
      </c>
      <c r="B198" t="inlineStr">
        <is>
          <t>Грибенщиков Сергей Геннадьевич</t>
        </is>
      </c>
      <c r="C198" t="inlineStr">
        <is>
          <t>Метрологическая лаборатория</t>
        </is>
      </c>
      <c r="D198" t="inlineStr">
        <is>
          <t>Заместитель начальника лаборатории</t>
        </is>
      </c>
      <c r="E198" t="inlineStr">
        <is>
          <t>Контракт № 494 - КГКУ «Алтайавтодор»</t>
        </is>
      </c>
      <c r="F198" t="inlineStr">
        <is>
          <t>День</t>
        </is>
      </c>
      <c r="AM198" s="9">
        <f>COUNT(H198:AL198)</f>
        <v/>
      </c>
      <c r="AT198" s="9">
        <f>SUM(H198:AL198)</f>
        <v/>
      </c>
      <c r="AV198" s="9">
        <f>SUM(I198,J198,O198,P198,Q198,W198,X198)</f>
        <v/>
      </c>
    </row>
    <row r="199">
      <c r="A199" t="n">
        <v>193</v>
      </c>
      <c r="B199" t="inlineStr">
        <is>
          <t>Грибенщиков Сергей Геннадьевич</t>
        </is>
      </c>
      <c r="C199" t="inlineStr">
        <is>
          <t>Метрологическая лаборатория</t>
        </is>
      </c>
      <c r="D199" t="inlineStr">
        <is>
          <t>Заместитель начальника лаборатории</t>
        </is>
      </c>
      <c r="E199" t="inlineStr">
        <is>
          <t>Контракт № 640 - Русоператор</t>
        </is>
      </c>
      <c r="F199" t="inlineStr">
        <is>
          <t>День</t>
        </is>
      </c>
      <c r="AM199" s="9">
        <f>COUNT(H199:AL199)</f>
        <v/>
      </c>
      <c r="AT199" s="9">
        <f>SUM(H199:AL199)</f>
        <v/>
      </c>
      <c r="AV199" s="9">
        <f>SUM(I199,J199,O199,P199,Q199,W199,X199)</f>
        <v/>
      </c>
    </row>
    <row r="200" ht="15.5" customHeight="1" s="1">
      <c r="A200" t="n">
        <v>194</v>
      </c>
      <c r="B200" t="inlineStr">
        <is>
          <t>Грибенщиков Сергей Геннадьевич</t>
        </is>
      </c>
      <c r="C200" t="inlineStr">
        <is>
          <t>Метрологическая лаборатория</t>
        </is>
      </c>
      <c r="D200" t="inlineStr">
        <is>
          <t>Заместитель начальника лаборатории</t>
        </is>
      </c>
      <c r="E200" t="inlineStr">
        <is>
          <t>Контракт № 529 - КГКУ «Алтайавтодор»</t>
        </is>
      </c>
      <c r="F200" t="inlineStr">
        <is>
          <t>День</t>
        </is>
      </c>
      <c r="U200" s="11" t="n">
        <v>2.96667</v>
      </c>
      <c r="V200" s="11" t="n">
        <v>2.16698</v>
      </c>
      <c r="AM200" s="9">
        <f>COUNT(H200:AL200)</f>
        <v/>
      </c>
      <c r="AT200" s="9">
        <f>SUM(H200:AL200)</f>
        <v/>
      </c>
      <c r="AV200" s="9">
        <f>SUM(I200,J200,O200,P200,Q200,W200,X200)</f>
        <v/>
      </c>
    </row>
    <row r="201" ht="15.5" customHeight="1" s="1">
      <c r="A201" t="n">
        <v>195</v>
      </c>
      <c r="B201" t="inlineStr">
        <is>
          <t>Грибенщиков Сергей Геннадьевич</t>
        </is>
      </c>
      <c r="C201" t="inlineStr">
        <is>
          <t>Метрологическая лаборатория</t>
        </is>
      </c>
      <c r="D201" t="inlineStr">
        <is>
          <t>Заместитель начальника лаборатории</t>
        </is>
      </c>
      <c r="E201" t="inlineStr">
        <is>
          <t>Контракт № 617 - КУ РК Управтодор РК</t>
        </is>
      </c>
      <c r="F201" t="inlineStr">
        <is>
          <t>День</t>
        </is>
      </c>
      <c r="V201" s="11" t="n">
        <v>5.83302</v>
      </c>
      <c r="AM201" s="9">
        <f>COUNT(H201:AL201)</f>
        <v/>
      </c>
      <c r="AT201" s="9">
        <f>SUM(H201:AL201)</f>
        <v/>
      </c>
      <c r="AV201" s="9">
        <f>SUM(I201,J201,O201,P201,Q201,W201,X201)</f>
        <v/>
      </c>
    </row>
    <row r="202" ht="15.5" customHeight="1" s="1">
      <c r="A202" t="n">
        <v>196</v>
      </c>
      <c r="B202" t="inlineStr">
        <is>
          <t>Грибенщиков Сергей Геннадьевич</t>
        </is>
      </c>
      <c r="C202" t="inlineStr">
        <is>
          <t>Метрологическая лаборатория</t>
        </is>
      </c>
      <c r="D202" t="inlineStr">
        <is>
          <t>Заместитель начальника лаборатории</t>
        </is>
      </c>
      <c r="E202" t="inlineStr">
        <is>
          <t>Контракт № 617 - КУ РК Управтодор РК</t>
        </is>
      </c>
      <c r="F202" t="inlineStr">
        <is>
          <t>День</t>
        </is>
      </c>
      <c r="G202" t="inlineStr">
        <is>
          <t>К-ка</t>
        </is>
      </c>
      <c r="Y202" s="11" t="n">
        <v>8</v>
      </c>
      <c r="Z202" s="11" t="n">
        <v>8</v>
      </c>
      <c r="AM202" s="9">
        <f>SUM(H202:AL202)/8</f>
        <v/>
      </c>
      <c r="AS202" s="9">
        <f>COUNTIF(H202:AL202,"В")+SUM(H202:AL202)/8</f>
        <v/>
      </c>
      <c r="AT202" s="9">
        <f>SUM(H202:AL202)</f>
        <v/>
      </c>
    </row>
    <row r="203">
      <c r="A203" s="9" t="n">
        <v>197</v>
      </c>
      <c r="B203" s="9" t="inlineStr">
        <is>
          <t>Грибенщиков Сергей Геннадьевич</t>
        </is>
      </c>
      <c r="C203" s="9" t="inlineStr">
        <is>
          <t>Метрологическая лаборатория</t>
        </is>
      </c>
      <c r="D203" s="9" t="inlineStr">
        <is>
          <t>Заместитель начальника лаборатории</t>
        </is>
      </c>
      <c r="E203" s="9" t="inlineStr">
        <is>
          <t>ИТОГО:</t>
        </is>
      </c>
      <c r="F203" s="9" t="n"/>
      <c r="G203" s="9" t="n"/>
      <c r="H203" s="9" t="n">
        <v>8</v>
      </c>
      <c r="I203" s="9" t="n">
        <v>0</v>
      </c>
      <c r="J203" s="9" t="n">
        <v>0</v>
      </c>
      <c r="K203" s="9" t="n">
        <v>8</v>
      </c>
      <c r="L203" s="9" t="n">
        <v>8</v>
      </c>
      <c r="M203" s="9" t="n">
        <v>8</v>
      </c>
      <c r="N203" s="9" t="n">
        <v>7</v>
      </c>
      <c r="O203" s="9" t="n">
        <v>0</v>
      </c>
      <c r="P203" s="9" t="n">
        <v>0</v>
      </c>
      <c r="Q203" s="9" t="n">
        <v>0</v>
      </c>
      <c r="R203" s="9" t="n">
        <v>8</v>
      </c>
      <c r="S203" s="9" t="n">
        <v>8</v>
      </c>
      <c r="T203" s="9" t="n">
        <v>8</v>
      </c>
      <c r="U203" s="9" t="n">
        <v>8</v>
      </c>
      <c r="V203" s="9" t="n">
        <v>8</v>
      </c>
      <c r="W203" s="9" t="n">
        <v>0</v>
      </c>
      <c r="X203" s="9" t="n">
        <v>0</v>
      </c>
      <c r="Y203" s="9" t="n">
        <v>8</v>
      </c>
      <c r="Z203" s="9" t="n">
        <v>8</v>
      </c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>
        <f>COUNT(IF(SUM(H196,H198,H197)&gt;0,1,"FALSE"),IF(SUM(I198,I197,I196)&gt;0,1,"FALSE"),IF(SUM(J197,J196,J198)&gt;0,1,"FALSE"),IF(SUM(K196,K197,K198)&gt;0,1,"FALSE"),IF(SUM(L197,L196,L198)&gt;0,1,"FALSE"),IF(SUM(M196,M198,M197,M199)&gt;0,1,"FALSE"),IF(SUM(N196,N197,N198,N199)&gt;0,1,"FALSE"),IF(SUM(O199,O197,O198,O196)&gt;0,1,"FALSE"),IF(SUM(P199,P198,P197,P196)&gt;0,1,"FALSE"),IF(SUM(Q199,Q198,Q197,Q196)&gt;0,1,"FALSE"),IF(SUM(R196,R197,R198,R199)&gt;0,1,"FALSE"),IF(SUM(S196,S199,S198,S197)&gt;0,1,"FALSE"),IF(SUM(T197,T199,T196,T198)&gt;0,1,"FALSE"),IF(SUM(U200,U197,U196,U198,U199)&gt;0,1,"FALSE"),IF(SUM(V199,V200,V196,V197,V201,V198)&gt;0,1,"FALSE"),IF(SUM(W196,W199,W198,W197,W200,W201)&gt;0,1,"FALSE"),IF(SUM(X198,X197,X196,X199,X201,X200)&gt;0,1,"FALSE"),IF(SUM(Y202)&gt;0,1,"FALSE"),IF(SUM(Z202)&gt;0,1,"FALSE"))</f>
        <v/>
      </c>
      <c r="AN203" s="9" t="n"/>
      <c r="AO203" s="9">
        <f>MAX(AO196:AO202)</f>
        <v/>
      </c>
      <c r="AP203" s="9">
        <f>MAX(AP196:AP202)</f>
        <v/>
      </c>
      <c r="AQ203" s="9">
        <f>MAX(AQ196:AQ202)</f>
        <v/>
      </c>
      <c r="AR203" s="9">
        <f>MAX(AR196:AR202)</f>
        <v/>
      </c>
      <c r="AS203" s="9">
        <f>SUM(AS196:AS202)</f>
        <v/>
      </c>
      <c r="AT203" s="9">
        <f>SUM(AT196:AT202)</f>
        <v/>
      </c>
      <c r="AU203" s="9">
        <f>SUM(AU196:AU202)</f>
        <v/>
      </c>
      <c r="AV203" s="9">
        <f>SUM(AV196:AV202)</f>
        <v/>
      </c>
      <c r="AW203" s="9">
        <f>SUM(AW196:AW202)</f>
        <v/>
      </c>
    </row>
    <row r="204">
      <c r="A204" t="n">
        <v>198</v>
      </c>
      <c r="B204" t="inlineStr">
        <is>
          <t>Коуров Александр Сергеевич</t>
        </is>
      </c>
      <c r="C204" t="inlineStr">
        <is>
          <t>Метрологическая лаборатория</t>
        </is>
      </c>
      <c r="D204" t="inlineStr">
        <is>
          <t>Инженер по метрологии</t>
        </is>
      </c>
      <c r="E204" t="inlineStr">
        <is>
          <t>Общехозяйственный</t>
        </is>
      </c>
      <c r="F204" t="inlineStr">
        <is>
          <t>День</t>
        </is>
      </c>
      <c r="H204" t="n">
        <v>8</v>
      </c>
      <c r="I204" t="inlineStr">
        <is>
          <t>В</t>
        </is>
      </c>
      <c r="J204" t="inlineStr">
        <is>
          <t>В</t>
        </is>
      </c>
      <c r="K204" t="n">
        <v>8</v>
      </c>
      <c r="L204" t="n">
        <v>8</v>
      </c>
      <c r="M204" t="n">
        <v>8</v>
      </c>
      <c r="N204" t="n">
        <v>7</v>
      </c>
      <c r="O204" t="inlineStr">
        <is>
          <t>В</t>
        </is>
      </c>
      <c r="P204" t="inlineStr">
        <is>
          <t>В</t>
        </is>
      </c>
      <c r="Q204" t="inlineStr">
        <is>
          <t>В</t>
        </is>
      </c>
      <c r="R204" t="n">
        <v>8</v>
      </c>
      <c r="S204" t="n">
        <v>8</v>
      </c>
      <c r="T204" t="n">
        <v>8</v>
      </c>
      <c r="U204" t="n">
        <v>8</v>
      </c>
      <c r="V204" t="n">
        <v>8</v>
      </c>
      <c r="W204" t="inlineStr">
        <is>
          <t>В</t>
        </is>
      </c>
      <c r="X204" t="inlineStr">
        <is>
          <t>В</t>
        </is>
      </c>
      <c r="Y204" t="n">
        <v>8</v>
      </c>
      <c r="Z204" t="n">
        <v>8</v>
      </c>
      <c r="AM204" s="9">
        <f>COUNT(H204:AL204)</f>
        <v/>
      </c>
      <c r="AO204" s="9">
        <f>COUNTIF(H204:AL204,"О")</f>
        <v/>
      </c>
      <c r="AP204" s="9">
        <f>COUNTIF(H204:AL204,"От")</f>
        <v/>
      </c>
      <c r="AQ204" s="9">
        <f>COUNTIF(H204:AL204,"Б")</f>
        <v/>
      </c>
      <c r="AR204" s="9">
        <f>COUNTIF(H204:AL204,"Н")</f>
        <v/>
      </c>
      <c r="AT204" s="9">
        <f>SUM(H204:AL204)</f>
        <v/>
      </c>
      <c r="AV204" s="9">
        <f>SUM(I204,J204,O204,P204,Q204,W204,X204)</f>
        <v/>
      </c>
    </row>
    <row r="205">
      <c r="A205" t="n">
        <v>199</v>
      </c>
      <c r="B205" t="inlineStr">
        <is>
          <t>Коуров Александр Сергеевич</t>
        </is>
      </c>
      <c r="C205" t="inlineStr">
        <is>
          <t>Метрологическая лаборатория</t>
        </is>
      </c>
      <c r="D205" t="inlineStr">
        <is>
          <t>Инженер по метрологии</t>
        </is>
      </c>
      <c r="E205" t="inlineStr">
        <is>
          <t>Контракт № 478 - НОВАПОРТ Трейдинг ООО</t>
        </is>
      </c>
      <c r="F205" t="inlineStr">
        <is>
          <t>День</t>
        </is>
      </c>
      <c r="AM205" s="9">
        <f>COUNT(H205:AL205)</f>
        <v/>
      </c>
      <c r="AT205" s="9">
        <f>SUM(H205:AL205)</f>
        <v/>
      </c>
      <c r="AV205" s="9">
        <f>SUM(I205,J205,O205,P205,Q205,W205,X205)</f>
        <v/>
      </c>
    </row>
    <row r="206">
      <c r="A206" t="n">
        <v>200</v>
      </c>
      <c r="B206" t="inlineStr">
        <is>
          <t>Коуров Александр Сергеевич</t>
        </is>
      </c>
      <c r="C206" t="inlineStr">
        <is>
          <t>Метрологическая лаборатория</t>
        </is>
      </c>
      <c r="D206" t="inlineStr">
        <is>
          <t>Инженер по метрологии</t>
        </is>
      </c>
      <c r="E206" t="inlineStr">
        <is>
          <t>Контракт № 494 - КГКУ «Алтайавтодор»</t>
        </is>
      </c>
      <c r="F206" t="inlineStr">
        <is>
          <t>День</t>
        </is>
      </c>
      <c r="AM206" s="9">
        <f>COUNT(H206:AL206)</f>
        <v/>
      </c>
      <c r="AT206" s="9">
        <f>SUM(H206:AL206)</f>
        <v/>
      </c>
      <c r="AV206" s="9">
        <f>SUM(I206,J206,O206,P206,Q206,W206,X206)</f>
        <v/>
      </c>
    </row>
    <row r="207">
      <c r="A207" t="n">
        <v>201</v>
      </c>
      <c r="B207" t="inlineStr">
        <is>
          <t>Коуров Александр Сергеевич</t>
        </is>
      </c>
      <c r="C207" t="inlineStr">
        <is>
          <t>Метрологическая лаборатория</t>
        </is>
      </c>
      <c r="D207" t="inlineStr">
        <is>
          <t>Инженер по метрологии</t>
        </is>
      </c>
      <c r="E207" t="inlineStr">
        <is>
          <t>Контракт № 640 - Русоператор</t>
        </is>
      </c>
      <c r="F207" t="inlineStr">
        <is>
          <t>День</t>
        </is>
      </c>
      <c r="AM207" s="9">
        <f>COUNT(H207:AL207)</f>
        <v/>
      </c>
      <c r="AT207" s="9">
        <f>SUM(H207:AL207)</f>
        <v/>
      </c>
      <c r="AV207" s="9">
        <f>SUM(I207,J207,O207,P207,Q207,W207,X207)</f>
        <v/>
      </c>
    </row>
    <row r="208">
      <c r="A208" s="9" t="n">
        <v>202</v>
      </c>
      <c r="B208" s="9" t="inlineStr">
        <is>
          <t>Коуров Александр Сергеевич</t>
        </is>
      </c>
      <c r="C208" s="9" t="inlineStr">
        <is>
          <t>Метрологическая лаборатория</t>
        </is>
      </c>
      <c r="D208" s="9" t="inlineStr">
        <is>
          <t>Инженер по метрологии</t>
        </is>
      </c>
      <c r="E208" s="9" t="inlineStr">
        <is>
          <t>ИТОГО:</t>
        </is>
      </c>
      <c r="F208" s="9" t="n"/>
      <c r="G208" s="9" t="n"/>
      <c r="H208" s="9" t="n">
        <v>8</v>
      </c>
      <c r="I208" s="9" t="n">
        <v>0</v>
      </c>
      <c r="J208" s="9" t="n">
        <v>0</v>
      </c>
      <c r="K208" s="9" t="n">
        <v>8</v>
      </c>
      <c r="L208" s="9" t="n">
        <v>8</v>
      </c>
      <c r="M208" s="9" t="n">
        <v>8</v>
      </c>
      <c r="N208" s="9" t="n">
        <v>7</v>
      </c>
      <c r="O208" s="9" t="n">
        <v>0</v>
      </c>
      <c r="P208" s="9" t="n">
        <v>0</v>
      </c>
      <c r="Q208" s="9" t="n">
        <v>0</v>
      </c>
      <c r="R208" s="9" t="n">
        <v>8</v>
      </c>
      <c r="S208" s="9" t="n">
        <v>8</v>
      </c>
      <c r="T208" s="9" t="n">
        <v>8</v>
      </c>
      <c r="U208" s="9" t="n">
        <v>8</v>
      </c>
      <c r="V208" s="9" t="n">
        <v>8</v>
      </c>
      <c r="W208" s="9" t="n">
        <v>0</v>
      </c>
      <c r="X208" s="9" t="n">
        <v>0</v>
      </c>
      <c r="Y208" s="9" t="n">
        <v>8</v>
      </c>
      <c r="Z208" s="9" t="n">
        <v>8</v>
      </c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>
        <f>COUNT(IF(SUM(H206,H204,H205)&gt;0,1,"FALSE"),IF(SUM(I204,I205,I206)&gt;0,1,"FALSE"),IF(SUM(J205,J204,J206)&gt;0,1,"FALSE"),IF(SUM(K206,K205,K204)&gt;0,1,"FALSE"),IF(SUM(L205,L206,L204)&gt;0,1,"FALSE"),IF(SUM(M205,M204,M206,M207)&gt;0,1,"FALSE"),IF(SUM(N207,N206,N204,N205)&gt;0,1,"FALSE"),IF(SUM(O205,O204,O207,O206)&gt;0,1,"FALSE"),IF(SUM(P204,P206,P205,P207)&gt;0,1,"FALSE"),IF(SUM(Q205,Q204,Q207,Q206)&gt;0,1,"FALSE"),IF(SUM(R205,R204,R207,R206)&gt;0,1,"FALSE"),IF(SUM(S207,S204,S205,S206)&gt;0,1,"FALSE"),IF(SUM(T204,T207,T205,T206)&gt;0,1,"FALSE"),IF(SUM(U207,U205,U206,U204)&gt;0,1,"FALSE"),IF(SUM(V205,V204,V207,V206)&gt;0,1,"FALSE"),IF(SUM(W204,W206,W207,W205)&gt;0,1,"FALSE"),IF(SUM(X207,X204,X205,X206)&gt;0,1,"FALSE"),IF(SUM(Y205,Y204,Y206,Y207)&gt;0,1,"FALSE"),IF(SUM(Z206,Z207,Z205,Z204)&gt;0,1,"FALSE"))</f>
        <v/>
      </c>
      <c r="AN208" s="9" t="n"/>
      <c r="AO208" s="9">
        <f>MAX(AO204:AO207)</f>
        <v/>
      </c>
      <c r="AP208" s="9">
        <f>MAX(AP204:AP207)</f>
        <v/>
      </c>
      <c r="AQ208" s="9">
        <f>MAX(AQ204:AQ207)</f>
        <v/>
      </c>
      <c r="AR208" s="9">
        <f>MAX(AR204:AR207)</f>
        <v/>
      </c>
      <c r="AS208" s="9">
        <f>SUM(AS204:AS207)</f>
        <v/>
      </c>
      <c r="AT208" s="9">
        <f>SUM(AT204:AT207)</f>
        <v/>
      </c>
      <c r="AU208" s="9">
        <f>SUM(AU204:AU207)</f>
        <v/>
      </c>
      <c r="AV208" s="9">
        <f>SUM(AV204:AV207)</f>
        <v/>
      </c>
      <c r="AW208" s="9">
        <f>SUM(AW204:AW207)</f>
        <v/>
      </c>
    </row>
    <row r="209">
      <c r="A209" t="n">
        <v>203</v>
      </c>
      <c r="B209" t="inlineStr">
        <is>
          <t>Литвиненко Александр Сергеевич</t>
        </is>
      </c>
      <c r="C209" t="inlineStr">
        <is>
          <t>Метрологическая лаборатория</t>
        </is>
      </c>
      <c r="D209" t="inlineStr">
        <is>
          <t>Инженер по метрологии</t>
        </is>
      </c>
      <c r="E209" t="inlineStr">
        <is>
          <t>Общехозяйственный</t>
        </is>
      </c>
      <c r="F209" t="inlineStr">
        <is>
          <t>День</t>
        </is>
      </c>
      <c r="H209" t="n">
        <v>8</v>
      </c>
      <c r="I209" t="inlineStr">
        <is>
          <t>В</t>
        </is>
      </c>
      <c r="J209" t="inlineStr">
        <is>
          <t>В</t>
        </is>
      </c>
      <c r="K209" t="n">
        <v>8</v>
      </c>
      <c r="L209" t="n">
        <v>8</v>
      </c>
      <c r="M209" t="n">
        <v>8</v>
      </c>
      <c r="N209" t="n">
        <v>7</v>
      </c>
      <c r="O209" t="inlineStr">
        <is>
          <t>В</t>
        </is>
      </c>
      <c r="P209" t="inlineStr">
        <is>
          <t>В</t>
        </is>
      </c>
      <c r="Q209" t="inlineStr">
        <is>
          <t>В</t>
        </is>
      </c>
      <c r="R209" t="n">
        <v>8</v>
      </c>
      <c r="S209" t="n">
        <v>8</v>
      </c>
      <c r="W209" t="inlineStr">
        <is>
          <t>В</t>
        </is>
      </c>
      <c r="X209" t="inlineStr">
        <is>
          <t>В</t>
        </is>
      </c>
      <c r="Y209" t="n">
        <v>8</v>
      </c>
      <c r="Z209" t="n">
        <v>8</v>
      </c>
      <c r="AM209" s="9">
        <f>COUNT(H209:AL209)</f>
        <v/>
      </c>
      <c r="AO209" s="9">
        <f>COUNTIF(H209:AL209,"О")</f>
        <v/>
      </c>
      <c r="AP209" s="9">
        <f>COUNTIF(H209:AL209,"От")</f>
        <v/>
      </c>
      <c r="AQ209" s="9">
        <f>COUNTIF(H209:AL209,"Б")</f>
        <v/>
      </c>
      <c r="AR209" s="9">
        <f>COUNTIF(H209:AL209,"Н")</f>
        <v/>
      </c>
      <c r="AT209" s="9">
        <f>SUM(H209:AL209)</f>
        <v/>
      </c>
      <c r="AV209" s="9">
        <f>SUM(I209,J209,O209,P209,Q209,W209,X209)</f>
        <v/>
      </c>
    </row>
    <row r="210">
      <c r="A210" t="n">
        <v>204</v>
      </c>
      <c r="B210" t="inlineStr">
        <is>
          <t>Литвиненко Александр Сергеевич</t>
        </is>
      </c>
      <c r="C210" t="inlineStr">
        <is>
          <t>Метрологическая лаборатория</t>
        </is>
      </c>
      <c r="D210" t="inlineStr">
        <is>
          <t>Инженер по метрологии</t>
        </is>
      </c>
      <c r="E210" t="inlineStr">
        <is>
          <t>Контракт № 478 - НОВАПОРТ Трейдинг ООО</t>
        </is>
      </c>
      <c r="F210" t="inlineStr">
        <is>
          <t>День</t>
        </is>
      </c>
      <c r="AM210" s="9">
        <f>COUNT(H210:AL210)</f>
        <v/>
      </c>
      <c r="AT210" s="9">
        <f>SUM(H210:AL210)</f>
        <v/>
      </c>
      <c r="AV210" s="9">
        <f>SUM(I210,J210,O210,P210,Q210,W210,X210)</f>
        <v/>
      </c>
    </row>
    <row r="211">
      <c r="A211" t="n">
        <v>205</v>
      </c>
      <c r="B211" t="inlineStr">
        <is>
          <t>Литвиненко Александр Сергеевич</t>
        </is>
      </c>
      <c r="C211" t="inlineStr">
        <is>
          <t>Метрологическая лаборатория</t>
        </is>
      </c>
      <c r="D211" t="inlineStr">
        <is>
          <t>Инженер по метрологии</t>
        </is>
      </c>
      <c r="E211" t="inlineStr">
        <is>
          <t>Контракт № 494 - КГКУ «Алтайавтодор»</t>
        </is>
      </c>
      <c r="F211" t="inlineStr">
        <is>
          <t>День</t>
        </is>
      </c>
      <c r="AM211" s="9">
        <f>COUNT(H211:AL211)</f>
        <v/>
      </c>
      <c r="AT211" s="9">
        <f>SUM(H211:AL211)</f>
        <v/>
      </c>
      <c r="AV211" s="9">
        <f>SUM(I211,J211,O211,P211,Q211,W211,X211)</f>
        <v/>
      </c>
    </row>
    <row r="212">
      <c r="A212" t="n">
        <v>206</v>
      </c>
      <c r="B212" t="inlineStr">
        <is>
          <t>Литвиненко Александр Сергеевич</t>
        </is>
      </c>
      <c r="C212" t="inlineStr">
        <is>
          <t>Метрологическая лаборатория</t>
        </is>
      </c>
      <c r="D212" t="inlineStr">
        <is>
          <t>Инженер по метрологии</t>
        </is>
      </c>
      <c r="E212" t="inlineStr">
        <is>
          <t>Контракт № 640 - Русоператор</t>
        </is>
      </c>
      <c r="F212" t="inlineStr">
        <is>
          <t>День</t>
        </is>
      </c>
      <c r="AM212" s="9">
        <f>COUNT(H212:AL212)</f>
        <v/>
      </c>
      <c r="AT212" s="9">
        <f>SUM(H212:AL212)</f>
        <v/>
      </c>
      <c r="AV212" s="9">
        <f>SUM(I212,J212,O212,P212,Q212,W212,X212)</f>
        <v/>
      </c>
    </row>
    <row r="213" ht="15.5" customHeight="1" s="1">
      <c r="A213" t="n">
        <v>207</v>
      </c>
      <c r="B213" t="inlineStr">
        <is>
          <t>Литвиненко Александр Сергеевич</t>
        </is>
      </c>
      <c r="C213" t="inlineStr">
        <is>
          <t>Метрологическая лаборатория</t>
        </is>
      </c>
      <c r="D213" t="inlineStr">
        <is>
          <t>Инженер по метрологии</t>
        </is>
      </c>
      <c r="E213" t="inlineStr">
        <is>
          <t>Контракт № 529 - КГКУ «Алтайавтодор»</t>
        </is>
      </c>
      <c r="F213" t="inlineStr">
        <is>
          <t>День</t>
        </is>
      </c>
      <c r="G213" t="inlineStr">
        <is>
          <t>К-ка</t>
        </is>
      </c>
      <c r="T213" s="11" t="n">
        <v>8</v>
      </c>
      <c r="U213" s="11" t="n">
        <v>8</v>
      </c>
      <c r="V213" s="11" t="n">
        <v>8</v>
      </c>
      <c r="AM213" s="9">
        <f>SUM(H213:AL213)/8</f>
        <v/>
      </c>
      <c r="AS213" s="9">
        <f>COUNTIF(H213:AL213,"В")+SUM(H213:AL213)/8</f>
        <v/>
      </c>
      <c r="AT213" s="9">
        <f>SUM(H213:AL213)</f>
        <v/>
      </c>
    </row>
    <row r="214">
      <c r="A214" s="9" t="n">
        <v>208</v>
      </c>
      <c r="B214" s="9" t="inlineStr">
        <is>
          <t>Литвиненко Александр Сергеевич</t>
        </is>
      </c>
      <c r="C214" s="9" t="inlineStr">
        <is>
          <t>Метрологическая лаборатория</t>
        </is>
      </c>
      <c r="D214" s="9" t="inlineStr">
        <is>
          <t>Инженер по метрологии</t>
        </is>
      </c>
      <c r="E214" s="9" t="inlineStr">
        <is>
          <t>ИТОГО:</t>
        </is>
      </c>
      <c r="F214" s="9" t="n"/>
      <c r="G214" s="9" t="n"/>
      <c r="H214" s="9" t="n">
        <v>8</v>
      </c>
      <c r="I214" s="9" t="n">
        <v>0</v>
      </c>
      <c r="J214" s="9" t="n">
        <v>0</v>
      </c>
      <c r="K214" s="9" t="n">
        <v>8</v>
      </c>
      <c r="L214" s="9" t="n">
        <v>8</v>
      </c>
      <c r="M214" s="9" t="n">
        <v>8</v>
      </c>
      <c r="N214" s="9" t="n">
        <v>7</v>
      </c>
      <c r="O214" s="9" t="n">
        <v>0</v>
      </c>
      <c r="P214" s="9" t="n">
        <v>0</v>
      </c>
      <c r="Q214" s="9" t="n">
        <v>0</v>
      </c>
      <c r="R214" s="9" t="n">
        <v>8</v>
      </c>
      <c r="S214" s="9" t="n">
        <v>8</v>
      </c>
      <c r="T214" s="9" t="n">
        <v>8</v>
      </c>
      <c r="U214" s="9" t="n">
        <v>8</v>
      </c>
      <c r="V214" s="9" t="n">
        <v>8</v>
      </c>
      <c r="W214" s="9" t="n">
        <v>0</v>
      </c>
      <c r="X214" s="9" t="n">
        <v>0</v>
      </c>
      <c r="Y214" s="9" t="n">
        <v>8</v>
      </c>
      <c r="Z214" s="9" t="n">
        <v>8</v>
      </c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>
        <f>COUNT(IF(SUM(H209,H211,H210)&gt;0,1,"FALSE"),IF(SUM(I211,I209,I210)&gt;0,1,"FALSE"),IF(SUM(J209,J210,J211)&gt;0,1,"FALSE"),IF(SUM(K211,K210,K209)&gt;0,1,"FALSE"),IF(SUM(L209,L211,L210)&gt;0,1,"FALSE"),IF(SUM(M212,M211,M210,M209)&gt;0,1,"FALSE"),IF(SUM(N211,N210,N212,N209)&gt;0,1,"FALSE"),IF(SUM(O212,O209,O211,O210)&gt;0,1,"FALSE"),IF(SUM(P210,P209,P211,P212)&gt;0,1,"FALSE"),IF(SUM(Q212,Q211,Q209,Q210)&gt;0,1,"FALSE"),IF(SUM(R212,R211,R210,R209)&gt;0,1,"FALSE"),IF(SUM(S210,S209,S211,S212)&gt;0,1,"FALSE"),IF(SUM(W212,W210,W209,W211)&gt;0,1,"FALSE"),IF(SUM(X210,X209,X211,X212)&gt;0,1,"FALSE"),IF(SUM(Y211,Y209,Y212,Y210)&gt;0,1,"FALSE"),IF(SUM(Z212,Z209,Z211,Z210)&gt;0,1,"FALSE"),IF(SUM(T213)&gt;0,1,"FALSE"),IF(SUM(U213)&gt;0,1,"FALSE"),IF(SUM(V213)&gt;0,1,"FALSE"))</f>
        <v/>
      </c>
      <c r="AN214" s="9" t="n"/>
      <c r="AO214" s="9">
        <f>MAX(AO209:AO213)</f>
        <v/>
      </c>
      <c r="AP214" s="9">
        <f>MAX(AP209:AP213)</f>
        <v/>
      </c>
      <c r="AQ214" s="9">
        <f>MAX(AQ209:AQ213)</f>
        <v/>
      </c>
      <c r="AR214" s="9">
        <f>MAX(AR209:AR213)</f>
        <v/>
      </c>
      <c r="AS214" s="9">
        <f>SUM(AS209:AS213)</f>
        <v/>
      </c>
      <c r="AT214" s="9">
        <f>SUM(AT209:AT213)</f>
        <v/>
      </c>
      <c r="AU214" s="9">
        <f>SUM(AU209:AU213)</f>
        <v/>
      </c>
      <c r="AV214" s="9">
        <f>SUM(AV209:AV213)</f>
        <v/>
      </c>
      <c r="AW214" s="9">
        <f>SUM(AW209:AW213)</f>
        <v/>
      </c>
    </row>
    <row r="215" ht="15.5" customHeight="1" s="1">
      <c r="A215" t="n">
        <v>209</v>
      </c>
      <c r="B215" t="inlineStr">
        <is>
          <t>Судьяров Вячеслав Михайлович</t>
        </is>
      </c>
      <c r="C215" t="inlineStr">
        <is>
          <t>Метрологическая лаборатория</t>
        </is>
      </c>
      <c r="D215" t="inlineStr">
        <is>
          <t>Инженер по метрологии</t>
        </is>
      </c>
      <c r="E215" t="inlineStr">
        <is>
          <t>Общехозяйственный</t>
        </is>
      </c>
      <c r="F215" t="inlineStr">
        <is>
          <t>День</t>
        </is>
      </c>
      <c r="H215" s="11" t="inlineStr">
        <is>
          <t>О</t>
        </is>
      </c>
      <c r="I215" s="11" t="inlineStr">
        <is>
          <t>О</t>
        </is>
      </c>
      <c r="J215" s="11" t="inlineStr">
        <is>
          <t>О</t>
        </is>
      </c>
      <c r="K215" s="11" t="inlineStr">
        <is>
          <t>О</t>
        </is>
      </c>
      <c r="L215" s="11" t="inlineStr">
        <is>
          <t>О</t>
        </is>
      </c>
      <c r="M215" s="11" t="inlineStr">
        <is>
          <t>О</t>
        </is>
      </c>
      <c r="N215" s="11" t="inlineStr">
        <is>
          <t>О</t>
        </is>
      </c>
      <c r="O215" s="11" t="inlineStr">
        <is>
          <t>О</t>
        </is>
      </c>
      <c r="P215" s="11" t="inlineStr">
        <is>
          <t>О</t>
        </is>
      </c>
      <c r="Q215" s="11" t="inlineStr">
        <is>
          <t>О</t>
        </is>
      </c>
      <c r="R215" s="11" t="inlineStr">
        <is>
          <t>О</t>
        </is>
      </c>
      <c r="S215" s="11" t="inlineStr">
        <is>
          <t>О</t>
        </is>
      </c>
      <c r="T215" s="11" t="inlineStr">
        <is>
          <t>О</t>
        </is>
      </c>
      <c r="U215" s="11" t="inlineStr">
        <is>
          <t>О</t>
        </is>
      </c>
      <c r="V215" s="11" t="inlineStr">
        <is>
          <t>О</t>
        </is>
      </c>
      <c r="W215" s="11" t="inlineStr">
        <is>
          <t>О</t>
        </is>
      </c>
      <c r="X215" s="11" t="inlineStr">
        <is>
          <t>О</t>
        </is>
      </c>
      <c r="Y215" s="11" t="inlineStr">
        <is>
          <t>О</t>
        </is>
      </c>
      <c r="Z215" s="11" t="inlineStr">
        <is>
          <t>О</t>
        </is>
      </c>
      <c r="AM215" s="9">
        <f>COUNT(H215:AL215)</f>
        <v/>
      </c>
      <c r="AO215" s="9">
        <f>COUNTIF(H215:AL215,"О")</f>
        <v/>
      </c>
      <c r="AP215" s="9">
        <f>COUNTIF(H215:AL215,"От")</f>
        <v/>
      </c>
      <c r="AQ215" s="9">
        <f>COUNTIF(H215:AL215,"Б")</f>
        <v/>
      </c>
      <c r="AR215" s="9">
        <f>COUNTIF(H215:AL215,"Н")</f>
        <v/>
      </c>
      <c r="AT215" s="9">
        <f>SUM(H215:AL215)</f>
        <v/>
      </c>
      <c r="AV215" s="9">
        <f>SUM(I215,J215,O215,P215,Q215,W215,X215)</f>
        <v/>
      </c>
    </row>
    <row r="216">
      <c r="A216" s="9" t="n">
        <v>210</v>
      </c>
      <c r="B216" s="9" t="inlineStr">
        <is>
          <t>Судьяров Вячеслав Михайлович</t>
        </is>
      </c>
      <c r="C216" s="9" t="inlineStr">
        <is>
          <t>Метрологическая лаборатория</t>
        </is>
      </c>
      <c r="D216" s="9" t="inlineStr">
        <is>
          <t>Инженер по метрологии</t>
        </is>
      </c>
      <c r="E216" s="9" t="inlineStr">
        <is>
          <t>ИТОГО:</t>
        </is>
      </c>
      <c r="F216" s="9" t="n"/>
      <c r="G216" s="9" t="n"/>
      <c r="H216" s="9" t="n">
        <v>0</v>
      </c>
      <c r="I216" s="9" t="n">
        <v>0</v>
      </c>
      <c r="J216" s="9" t="n">
        <v>0</v>
      </c>
      <c r="K216" s="9" t="n">
        <v>0</v>
      </c>
      <c r="L216" s="9" t="n">
        <v>0</v>
      </c>
      <c r="M216" s="9" t="n">
        <v>0</v>
      </c>
      <c r="N216" s="9" t="n">
        <v>0</v>
      </c>
      <c r="O216" s="9" t="n">
        <v>0</v>
      </c>
      <c r="P216" s="9" t="n">
        <v>0</v>
      </c>
      <c r="Q216" s="9" t="n">
        <v>0</v>
      </c>
      <c r="R216" s="9" t="n">
        <v>0</v>
      </c>
      <c r="S216" s="9" t="n">
        <v>0</v>
      </c>
      <c r="T216" s="9" t="n">
        <v>0</v>
      </c>
      <c r="U216" s="9" t="n">
        <v>0</v>
      </c>
      <c r="V216" s="9" t="n">
        <v>0</v>
      </c>
      <c r="W216" s="9" t="n">
        <v>0</v>
      </c>
      <c r="X216" s="9" t="n">
        <v>0</v>
      </c>
      <c r="Y216" s="9" t="n">
        <v>0</v>
      </c>
      <c r="Z216" s="9" t="n">
        <v>0</v>
      </c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>
        <f>COUNT(IF(SUM(H215)&gt;0,1,"FALSE"),IF(SUM(I215)&gt;0,1,"FALSE"),IF(SUM(J215)&gt;0,1,"FALSE"),IF(SUM(K215)&gt;0,1,"FALSE"),IF(SUM(L215)&gt;0,1,"FALSE"),IF(SUM(M215)&gt;0,1,"FALSE"),IF(SUM(N215)&gt;0,1,"FALSE"),IF(SUM(O215)&gt;0,1,"FALSE"),IF(SUM(P215)&gt;0,1,"FALSE"),IF(SUM(Q215)&gt;0,1,"FALSE"),IF(SUM(R215)&gt;0,1,"FALSE"),IF(SUM(S215)&gt;0,1,"FALSE"),IF(SUM(T215)&gt;0,1,"FALSE"),IF(SUM(U215)&gt;0,1,"FALSE"),IF(SUM(V215)&gt;0,1,"FALSE"),IF(SUM(W215)&gt;0,1,"FALSE"),IF(SUM(X215)&gt;0,1,"FALSE"),IF(SUM(Y215)&gt;0,1,"FALSE"),IF(SUM(Z215)&gt;0,1,"FALSE"))</f>
        <v/>
      </c>
      <c r="AN216" s="9" t="n"/>
      <c r="AO216" s="9">
        <f>MAX(AO215:AO215)</f>
        <v/>
      </c>
      <c r="AP216" s="9">
        <f>MAX(AP215:AP215)</f>
        <v/>
      </c>
      <c r="AQ216" s="9">
        <f>MAX(AQ215:AQ215)</f>
        <v/>
      </c>
      <c r="AR216" s="9">
        <f>MAX(AR215:AR215)</f>
        <v/>
      </c>
      <c r="AS216" s="9">
        <f>SUM(AS215:AS215)</f>
        <v/>
      </c>
      <c r="AT216" s="9">
        <f>SUM(AT215:AT215)</f>
        <v/>
      </c>
      <c r="AU216" s="9">
        <f>SUM(AU215:AU215)</f>
        <v/>
      </c>
      <c r="AV216" s="9">
        <f>SUM(AV215:AV215)</f>
        <v/>
      </c>
      <c r="AW216" s="9">
        <f>SUM(AW215:AW215)</f>
        <v/>
      </c>
    </row>
    <row r="217">
      <c r="A217" t="n">
        <v>211</v>
      </c>
      <c r="B217" t="inlineStr">
        <is>
          <t>Томилов Андрей Сергеевич</t>
        </is>
      </c>
      <c r="C217" t="inlineStr">
        <is>
          <t>Метрологическая лаборатория</t>
        </is>
      </c>
      <c r="D217" t="inlineStr">
        <is>
          <t>Инженер по метрологии</t>
        </is>
      </c>
      <c r="E217" t="inlineStr">
        <is>
          <t>Общехозяйственный</t>
        </is>
      </c>
      <c r="F217" t="inlineStr">
        <is>
          <t>День</t>
        </is>
      </c>
      <c r="H217" t="n">
        <v>8</v>
      </c>
      <c r="I217" t="inlineStr">
        <is>
          <t>В</t>
        </is>
      </c>
      <c r="J217" t="inlineStr">
        <is>
          <t>В</t>
        </is>
      </c>
      <c r="K217" t="n">
        <v>8</v>
      </c>
      <c r="L217" t="n">
        <v>8</v>
      </c>
      <c r="M217" t="n">
        <v>8</v>
      </c>
      <c r="N217" t="n">
        <v>7</v>
      </c>
      <c r="O217" t="inlineStr">
        <is>
          <t>В</t>
        </is>
      </c>
      <c r="P217" t="inlineStr">
        <is>
          <t>В</t>
        </is>
      </c>
      <c r="Q217" t="inlineStr">
        <is>
          <t>В</t>
        </is>
      </c>
      <c r="R217" t="n">
        <v>8</v>
      </c>
      <c r="S217" t="n">
        <v>8</v>
      </c>
      <c r="T217" t="n">
        <v>8</v>
      </c>
      <c r="U217" t="n">
        <v>8</v>
      </c>
      <c r="V217" t="n">
        <v>8</v>
      </c>
      <c r="W217" t="inlineStr">
        <is>
          <t>В</t>
        </is>
      </c>
      <c r="X217" t="inlineStr">
        <is>
          <t>В</t>
        </is>
      </c>
      <c r="Y217" t="n">
        <v>8</v>
      </c>
      <c r="Z217" t="n">
        <v>8</v>
      </c>
      <c r="AM217" s="9">
        <f>COUNT(H217:AL217)</f>
        <v/>
      </c>
      <c r="AO217" s="9">
        <f>COUNTIF(H217:AL217,"О")</f>
        <v/>
      </c>
      <c r="AP217" s="9">
        <f>COUNTIF(H217:AL217,"От")</f>
        <v/>
      </c>
      <c r="AQ217" s="9">
        <f>COUNTIF(H217:AL217,"Б")</f>
        <v/>
      </c>
      <c r="AR217" s="9">
        <f>COUNTIF(H217:AL217,"Н")</f>
        <v/>
      </c>
      <c r="AT217" s="9">
        <f>SUM(H217:AL217)</f>
        <v/>
      </c>
      <c r="AV217" s="9">
        <f>SUM(I217,J217,O217,P217,Q217,W217,X217)</f>
        <v/>
      </c>
    </row>
    <row r="218">
      <c r="A218" t="n">
        <v>212</v>
      </c>
      <c r="B218" t="inlineStr">
        <is>
          <t>Томилов Андрей Сергеевич</t>
        </is>
      </c>
      <c r="C218" t="inlineStr">
        <is>
          <t>Метрологическая лаборатория</t>
        </is>
      </c>
      <c r="D218" t="inlineStr">
        <is>
          <t>Инженер по метрологии</t>
        </is>
      </c>
      <c r="E218" t="inlineStr">
        <is>
          <t>Контракт № 478 - НОВАПОРТ Трейдинг ООО</t>
        </is>
      </c>
      <c r="F218" t="inlineStr">
        <is>
          <t>День</t>
        </is>
      </c>
      <c r="AM218" s="9">
        <f>COUNT(H218:AL218)</f>
        <v/>
      </c>
      <c r="AT218" s="9">
        <f>SUM(H218:AL218)</f>
        <v/>
      </c>
      <c r="AV218" s="9">
        <f>SUM(I218,J218,O218,P218,Q218,W218,X218)</f>
        <v/>
      </c>
    </row>
    <row r="219">
      <c r="A219" t="n">
        <v>213</v>
      </c>
      <c r="B219" t="inlineStr">
        <is>
          <t>Томилов Андрей Сергеевич</t>
        </is>
      </c>
      <c r="C219" t="inlineStr">
        <is>
          <t>Метрологическая лаборатория</t>
        </is>
      </c>
      <c r="D219" t="inlineStr">
        <is>
          <t>Инженер по метрологии</t>
        </is>
      </c>
      <c r="E219" t="inlineStr">
        <is>
          <t>Контракт № 494 - КГКУ «Алтайавтодор»</t>
        </is>
      </c>
      <c r="F219" t="inlineStr">
        <is>
          <t>День</t>
        </is>
      </c>
      <c r="AM219" s="9">
        <f>COUNT(H219:AL219)</f>
        <v/>
      </c>
      <c r="AT219" s="9">
        <f>SUM(H219:AL219)</f>
        <v/>
      </c>
      <c r="AV219" s="9">
        <f>SUM(I219,J219,O219,P219,Q219,W219,X219)</f>
        <v/>
      </c>
    </row>
    <row r="220">
      <c r="A220" t="n">
        <v>214</v>
      </c>
      <c r="B220" t="inlineStr">
        <is>
          <t>Томилов Андрей Сергеевич</t>
        </is>
      </c>
      <c r="C220" t="inlineStr">
        <is>
          <t>Метрологическая лаборатория</t>
        </is>
      </c>
      <c r="D220" t="inlineStr">
        <is>
          <t>Инженер по метрологии</t>
        </is>
      </c>
      <c r="E220" t="inlineStr">
        <is>
          <t>Контракт № 640 - Русоператор</t>
        </is>
      </c>
      <c r="F220" t="inlineStr">
        <is>
          <t>День</t>
        </is>
      </c>
      <c r="AM220" s="9">
        <f>COUNT(H220:AL220)</f>
        <v/>
      </c>
      <c r="AT220" s="9">
        <f>SUM(H220:AL220)</f>
        <v/>
      </c>
      <c r="AV220" s="9">
        <f>SUM(I220,J220,O220,P220,Q220,W220,X220)</f>
        <v/>
      </c>
    </row>
    <row r="221">
      <c r="A221" s="9" t="n">
        <v>215</v>
      </c>
      <c r="B221" s="9" t="inlineStr">
        <is>
          <t>Томилов Андрей Сергеевич</t>
        </is>
      </c>
      <c r="C221" s="9" t="inlineStr">
        <is>
          <t>Метрологическая лаборатория</t>
        </is>
      </c>
      <c r="D221" s="9" t="inlineStr">
        <is>
          <t>Инженер по метрологии</t>
        </is>
      </c>
      <c r="E221" s="9" t="inlineStr">
        <is>
          <t>ИТОГО:</t>
        </is>
      </c>
      <c r="F221" s="9" t="n"/>
      <c r="G221" s="9" t="n"/>
      <c r="H221" s="9" t="n">
        <v>8</v>
      </c>
      <c r="I221" s="9" t="n">
        <v>0</v>
      </c>
      <c r="J221" s="9" t="n">
        <v>0</v>
      </c>
      <c r="K221" s="9" t="n">
        <v>8</v>
      </c>
      <c r="L221" s="9" t="n">
        <v>8</v>
      </c>
      <c r="M221" s="9" t="n">
        <v>8</v>
      </c>
      <c r="N221" s="9" t="n">
        <v>7</v>
      </c>
      <c r="O221" s="9" t="n">
        <v>0</v>
      </c>
      <c r="P221" s="9" t="n">
        <v>0</v>
      </c>
      <c r="Q221" s="9" t="n">
        <v>0</v>
      </c>
      <c r="R221" s="9" t="n">
        <v>8</v>
      </c>
      <c r="S221" s="9" t="n">
        <v>8</v>
      </c>
      <c r="T221" s="9" t="n">
        <v>8</v>
      </c>
      <c r="U221" s="9" t="n">
        <v>8</v>
      </c>
      <c r="V221" s="9" t="n">
        <v>8</v>
      </c>
      <c r="W221" s="9" t="n">
        <v>0</v>
      </c>
      <c r="X221" s="9" t="n">
        <v>0</v>
      </c>
      <c r="Y221" s="9" t="n">
        <v>8</v>
      </c>
      <c r="Z221" s="9" t="n">
        <v>8</v>
      </c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>
        <f>COUNT(IF(SUM(H219,H217,H218)&gt;0,1,"FALSE"),IF(SUM(I219,I217,I218)&gt;0,1,"FALSE"),IF(SUM(J219,J218,J217)&gt;0,1,"FALSE"),IF(SUM(K219,K218,K217)&gt;0,1,"FALSE"),IF(SUM(L217,L218,L219)&gt;0,1,"FALSE"),IF(SUM(M219,M218,M217,M220)&gt;0,1,"FALSE"),IF(SUM(N217,N218,N219,N220)&gt;0,1,"FALSE"),IF(SUM(O217,O218,O220,O219)&gt;0,1,"FALSE"),IF(SUM(P217,P218,P220,P219)&gt;0,1,"FALSE"),IF(SUM(Q217,Q220,Q219,Q218)&gt;0,1,"FALSE"),IF(SUM(R219,R220,R217,R218)&gt;0,1,"FALSE"),IF(SUM(S219,S218,S220,S217)&gt;0,1,"FALSE"),IF(SUM(T220,T218,T217,T219)&gt;0,1,"FALSE"),IF(SUM(U220,U217,U219,U218)&gt;0,1,"FALSE"),IF(SUM(V217,V218,V220,V219)&gt;0,1,"FALSE"),IF(SUM(W220,W219,W217,W218)&gt;0,1,"FALSE"),IF(SUM(X218,X219,X220,X217)&gt;0,1,"FALSE"),IF(SUM(Y220,Y219,Y217,Y218)&gt;0,1,"FALSE"),IF(SUM(Z217,Z220,Z218,Z219)&gt;0,1,"FALSE"))</f>
        <v/>
      </c>
      <c r="AN221" s="9" t="n"/>
      <c r="AO221" s="9">
        <f>MAX(AO217:AO220)</f>
        <v/>
      </c>
      <c r="AP221" s="9">
        <f>MAX(AP217:AP220)</f>
        <v/>
      </c>
      <c r="AQ221" s="9">
        <f>MAX(AQ217:AQ220)</f>
        <v/>
      </c>
      <c r="AR221" s="9">
        <f>MAX(AR217:AR220)</f>
        <v/>
      </c>
      <c r="AS221" s="9">
        <f>SUM(AS217:AS220)</f>
        <v/>
      </c>
      <c r="AT221" s="9">
        <f>SUM(AT217:AT220)</f>
        <v/>
      </c>
      <c r="AU221" s="9">
        <f>SUM(AU217:AU220)</f>
        <v/>
      </c>
      <c r="AV221" s="9">
        <f>SUM(AV217:AV220)</f>
        <v/>
      </c>
      <c r="AW221" s="9">
        <f>SUM(AW217:AW220)</f>
        <v/>
      </c>
    </row>
    <row r="222">
      <c r="A222" t="n">
        <v>216</v>
      </c>
      <c r="B222" t="inlineStr">
        <is>
          <t>Галкин Михаил Александрович</t>
        </is>
      </c>
      <c r="C222" t="inlineStr">
        <is>
          <t>ОП г.Самара</t>
        </is>
      </c>
      <c r="D222" t="inlineStr">
        <is>
          <t>Инженер</t>
        </is>
      </c>
      <c r="E222" t="inlineStr">
        <is>
          <t>Офис</t>
        </is>
      </c>
      <c r="F222" t="inlineStr">
        <is>
          <t>День</t>
        </is>
      </c>
      <c r="H222" t="n">
        <v>8</v>
      </c>
      <c r="I222" t="inlineStr">
        <is>
          <t>В</t>
        </is>
      </c>
      <c r="J222" t="inlineStr">
        <is>
          <t>В</t>
        </is>
      </c>
      <c r="K222" t="n">
        <v>7.96667</v>
      </c>
      <c r="L222" t="n">
        <v>8</v>
      </c>
      <c r="M222" t="n">
        <v>8</v>
      </c>
      <c r="N222" t="n">
        <v>0.41667</v>
      </c>
      <c r="O222" t="inlineStr">
        <is>
          <t>В</t>
        </is>
      </c>
      <c r="P222" t="inlineStr">
        <is>
          <t>В</t>
        </is>
      </c>
      <c r="Q222" t="inlineStr">
        <is>
          <t>В</t>
        </is>
      </c>
      <c r="R222" t="n">
        <v>8</v>
      </c>
      <c r="S222" t="n">
        <v>7.98333</v>
      </c>
      <c r="T222" t="n">
        <v>8</v>
      </c>
      <c r="U222" t="n">
        <v>8</v>
      </c>
      <c r="V222" t="n">
        <v>8</v>
      </c>
      <c r="W222" t="inlineStr">
        <is>
          <t>В</t>
        </is>
      </c>
      <c r="X222" t="inlineStr">
        <is>
          <t>В</t>
        </is>
      </c>
      <c r="Y222" t="n">
        <v>8</v>
      </c>
      <c r="Z222" t="n">
        <v>8</v>
      </c>
      <c r="AM222" s="9">
        <f>COUNT(H222:AL222)</f>
        <v/>
      </c>
      <c r="AO222" s="9">
        <f>COUNTIF(H222:AL222,"О")</f>
        <v/>
      </c>
      <c r="AP222" s="9">
        <f>COUNTIF(H222:AL222,"От")</f>
        <v/>
      </c>
      <c r="AQ222" s="9">
        <f>COUNTIF(H222:AL222,"Б")</f>
        <v/>
      </c>
      <c r="AR222" s="9">
        <f>COUNTIF(H222:AL222,"Н")</f>
        <v/>
      </c>
      <c r="AT222" s="9">
        <f>SUM(H222:AL222)</f>
        <v/>
      </c>
      <c r="AV222" s="9">
        <f>SUM(I222,J222,O222,P222,Q222,W222,X222)</f>
        <v/>
      </c>
    </row>
    <row r="223" ht="15.5" customHeight="1" s="1">
      <c r="A223" t="n">
        <v>217</v>
      </c>
      <c r="B223" t="inlineStr">
        <is>
          <t>Галкин Михаил Александрович</t>
        </is>
      </c>
      <c r="C223" t="inlineStr">
        <is>
          <t>ОП г.Самара</t>
        </is>
      </c>
      <c r="D223" t="inlineStr">
        <is>
          <t>Инженер</t>
        </is>
      </c>
      <c r="E223" t="inlineStr">
        <is>
          <t>Контракт № 622 - ГКУ СО  Управление дорог</t>
        </is>
      </c>
      <c r="F223" t="inlineStr">
        <is>
          <t>День</t>
        </is>
      </c>
      <c r="K223" s="11" t="n">
        <v>0.03333</v>
      </c>
      <c r="N223" s="11" t="n">
        <v>6.58333</v>
      </c>
      <c r="P223" t="n">
        <v>4.67</v>
      </c>
      <c r="S223" s="11" t="n">
        <v>0.01667</v>
      </c>
      <c r="AM223" s="9">
        <f>COUNT(H223:AL223)</f>
        <v/>
      </c>
      <c r="AT223" s="9">
        <f>SUM(H223:AL223)</f>
        <v/>
      </c>
      <c r="AV223" s="9">
        <f>SUM(I223,J223,O223,P223,Q223,W223,X223)</f>
        <v/>
      </c>
    </row>
    <row r="224">
      <c r="A224" s="9" t="n">
        <v>218</v>
      </c>
      <c r="B224" s="9" t="inlineStr">
        <is>
          <t>Галкин Михаил Александрович</t>
        </is>
      </c>
      <c r="C224" s="9" t="inlineStr">
        <is>
          <t>ОП г.Самара</t>
        </is>
      </c>
      <c r="D224" s="9" t="inlineStr">
        <is>
          <t>Инженер</t>
        </is>
      </c>
      <c r="E224" s="9" t="inlineStr">
        <is>
          <t>ИТОГО:</t>
        </is>
      </c>
      <c r="F224" s="9" t="n"/>
      <c r="G224" s="9" t="n"/>
      <c r="H224" s="9" t="n">
        <v>8</v>
      </c>
      <c r="I224" s="9" t="n">
        <v>0</v>
      </c>
      <c r="J224" s="9" t="n">
        <v>0</v>
      </c>
      <c r="K224" s="9" t="n">
        <v>8</v>
      </c>
      <c r="L224" s="9" t="n">
        <v>8</v>
      </c>
      <c r="M224" s="9" t="n">
        <v>8</v>
      </c>
      <c r="N224" s="9" t="n">
        <v>7</v>
      </c>
      <c r="O224" s="9" t="n">
        <v>0</v>
      </c>
      <c r="P224" s="9" t="n">
        <v>0</v>
      </c>
      <c r="Q224" s="9" t="n">
        <v>0</v>
      </c>
      <c r="R224" s="9" t="n">
        <v>8</v>
      </c>
      <c r="S224" s="9" t="n">
        <v>8</v>
      </c>
      <c r="T224" s="9" t="n">
        <v>8</v>
      </c>
      <c r="U224" s="9" t="n">
        <v>8</v>
      </c>
      <c r="V224" s="9" t="n">
        <v>8</v>
      </c>
      <c r="W224" s="9" t="n">
        <v>0</v>
      </c>
      <c r="X224" s="9" t="n">
        <v>0</v>
      </c>
      <c r="Y224" s="9" t="n">
        <v>8</v>
      </c>
      <c r="Z224" s="9" t="n">
        <v>8</v>
      </c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>
        <f>COUNT(IF(SUM(H222,H223)&gt;0,1,"FALSE"),IF(SUM(I222,I223)&gt;0,1,"FALSE"),IF(SUM(J222,J223)&gt;0,1,"FALSE"),IF(SUM(K223,K222)&gt;0,1,"FALSE"),IF(SUM(L222,L223)&gt;0,1,"FALSE"),IF(SUM(M223,M222)&gt;0,1,"FALSE"),IF(SUM(N222,N223)&gt;0,1,"FALSE"),IF(SUM(O223,O222)&gt;0,1,"FALSE"),IF(SUM(P222,P223)&gt;0,1,"FALSE"),IF(SUM(Q222,Q223)&gt;0,1,"FALSE"),IF(SUM(R223,R222)&gt;0,1,"FALSE"),IF(SUM(S222,S223)&gt;0,1,"FALSE"),IF(SUM(T222,T223)&gt;0,1,"FALSE"),IF(SUM(U223,U222)&gt;0,1,"FALSE"),IF(SUM(V222,V223)&gt;0,1,"FALSE"),IF(SUM(W222,W223)&gt;0,1,"FALSE"),IF(SUM(X223,X222)&gt;0,1,"FALSE"),IF(SUM(Y223,Y222)&gt;0,1,"FALSE"),IF(SUM(Z222,Z223)&gt;0,1,"FALSE"))</f>
        <v/>
      </c>
      <c r="AN224" s="9" t="n"/>
      <c r="AO224" s="9">
        <f>MAX(AO222:AO223)</f>
        <v/>
      </c>
      <c r="AP224" s="9">
        <f>MAX(AP222:AP223)</f>
        <v/>
      </c>
      <c r="AQ224" s="9">
        <f>MAX(AQ222:AQ223)</f>
        <v/>
      </c>
      <c r="AR224" s="9">
        <f>MAX(AR222:AR223)</f>
        <v/>
      </c>
      <c r="AS224" s="9">
        <f>SUM(AS222:AS223)</f>
        <v/>
      </c>
      <c r="AT224" s="9">
        <f>SUM(AT222:AT223)</f>
        <v/>
      </c>
      <c r="AU224" s="9">
        <f>SUM(AU222:AU223)</f>
        <v/>
      </c>
      <c r="AV224" s="9">
        <f>SUM(AV222:AV223)</f>
        <v/>
      </c>
      <c r="AW224" s="9">
        <f>SUM(AW222:AW223)</f>
        <v/>
      </c>
    </row>
    <row r="225">
      <c r="A225" t="n">
        <v>219</v>
      </c>
      <c r="B225" t="inlineStr">
        <is>
          <t>Грицынов Антон Алексеевич</t>
        </is>
      </c>
      <c r="C225" t="inlineStr">
        <is>
          <t>Обособленное  подразделение г.Барнаул</t>
        </is>
      </c>
      <c r="D225" t="inlineStr">
        <is>
          <t>Инженер 1 категории</t>
        </is>
      </c>
      <c r="E225" t="inlineStr">
        <is>
          <t>Общехозяйственный</t>
        </is>
      </c>
      <c r="F225" t="inlineStr">
        <is>
          <t>День</t>
        </is>
      </c>
      <c r="H225" t="n">
        <v>8</v>
      </c>
      <c r="I225" t="inlineStr">
        <is>
          <t>В</t>
        </is>
      </c>
      <c r="J225" t="inlineStr">
        <is>
          <t>В</t>
        </is>
      </c>
      <c r="K225" t="n">
        <v>8</v>
      </c>
      <c r="L225" t="n">
        <v>8</v>
      </c>
      <c r="M225" t="n">
        <v>8</v>
      </c>
      <c r="N225" t="n">
        <v>7</v>
      </c>
      <c r="O225" t="inlineStr">
        <is>
          <t>В</t>
        </is>
      </c>
      <c r="P225" t="inlineStr">
        <is>
          <t>В</t>
        </is>
      </c>
      <c r="Q225" t="inlineStr">
        <is>
          <t>В</t>
        </is>
      </c>
      <c r="S225" t="n">
        <v>8</v>
      </c>
      <c r="T225" t="n">
        <v>8</v>
      </c>
      <c r="U225" t="n">
        <v>8</v>
      </c>
      <c r="V225" t="n">
        <v>1.73333</v>
      </c>
      <c r="W225" t="inlineStr">
        <is>
          <t>В</t>
        </is>
      </c>
      <c r="X225" t="inlineStr">
        <is>
          <t>В</t>
        </is>
      </c>
      <c r="Y225" t="n">
        <v>8</v>
      </c>
      <c r="Z225" t="n">
        <v>8</v>
      </c>
      <c r="AM225" s="9">
        <f>COUNT(H225:AL225)</f>
        <v/>
      </c>
      <c r="AO225" s="9">
        <f>COUNTIF(H225:AL225,"О")</f>
        <v/>
      </c>
      <c r="AP225" s="9">
        <f>COUNTIF(H225:AL225,"От")</f>
        <v/>
      </c>
      <c r="AQ225" s="9">
        <f>COUNTIF(H225:AL225,"Б")</f>
        <v/>
      </c>
      <c r="AR225" s="9">
        <f>COUNTIF(H225:AL225,"Н")</f>
        <v/>
      </c>
      <c r="AT225" s="9">
        <f>SUM(H225:AL225)</f>
        <v/>
      </c>
      <c r="AV225" s="9">
        <f>SUM(I225,J225,O225,P225,Q225,W225,X225)</f>
        <v/>
      </c>
    </row>
    <row r="226">
      <c r="A226" t="n">
        <v>220</v>
      </c>
      <c r="B226" t="inlineStr">
        <is>
          <t>Грицынов Антон Алексеевич</t>
        </is>
      </c>
      <c r="C226" t="inlineStr">
        <is>
          <t>Обособленное  подразделение г.Барнаул</t>
        </is>
      </c>
      <c r="D226" t="inlineStr">
        <is>
          <t>Инженер 1 категории</t>
        </is>
      </c>
      <c r="E226" t="inlineStr">
        <is>
          <t>Контракт № 624 - Алтайавтодор</t>
        </is>
      </c>
      <c r="F226" t="inlineStr">
        <is>
          <t>День</t>
        </is>
      </c>
      <c r="AM226" s="9">
        <f>COUNT(H226:AL226)</f>
        <v/>
      </c>
      <c r="AT226" s="9">
        <f>SUM(H226:AL226)</f>
        <v/>
      </c>
      <c r="AV226" s="9">
        <f>SUM(I226,J226,O226,P226,Q226,W226,X226)</f>
        <v/>
      </c>
    </row>
    <row r="227">
      <c r="A227" t="n">
        <v>221</v>
      </c>
      <c r="B227" t="inlineStr">
        <is>
          <t>Грицынов Антон Алексеевич</t>
        </is>
      </c>
      <c r="C227" t="inlineStr">
        <is>
          <t>Обособленное  подразделение г.Барнаул</t>
        </is>
      </c>
      <c r="D227" t="inlineStr">
        <is>
          <t>Инженер 1 категории</t>
        </is>
      </c>
      <c r="E227" t="inlineStr">
        <is>
          <t>Контракт № 615 - КГКУ Хабаровскуправтодор</t>
        </is>
      </c>
      <c r="F227" t="inlineStr">
        <is>
          <t>День</t>
        </is>
      </c>
      <c r="AM227" s="9">
        <f>COUNT(H227:AL227)</f>
        <v/>
      </c>
      <c r="AT227" s="9">
        <f>SUM(H227:AL227)</f>
        <v/>
      </c>
      <c r="AV227" s="9">
        <f>SUM(I227,J227,O227,P227,Q227,W227,X227)</f>
        <v/>
      </c>
    </row>
    <row r="228" ht="15.5" customHeight="1" s="1">
      <c r="A228" t="n">
        <v>222</v>
      </c>
      <c r="B228" t="inlineStr">
        <is>
          <t>Грицынов Антон Алексеевич</t>
        </is>
      </c>
      <c r="C228" t="inlineStr">
        <is>
          <t>Обособленное  подразделение г.Барнаул</t>
        </is>
      </c>
      <c r="D228" t="inlineStr">
        <is>
          <t>Инженер 1 категории</t>
        </is>
      </c>
      <c r="E228" t="inlineStr">
        <is>
          <t>Контракт № 566 - Барнаульское ДСУ 4</t>
        </is>
      </c>
      <c r="F228" t="inlineStr">
        <is>
          <t>День</t>
        </is>
      </c>
      <c r="V228" s="11" t="n">
        <v>6.26667</v>
      </c>
      <c r="AM228" s="9">
        <f>COUNT(H228:AL228)</f>
        <v/>
      </c>
      <c r="AT228" s="9">
        <f>SUM(H228:AL228)</f>
        <v/>
      </c>
      <c r="AV228" s="9">
        <f>SUM(I228,J228,O228,P228,Q228,W228,X228)</f>
        <v/>
      </c>
    </row>
    <row r="229">
      <c r="A229" t="n">
        <v>223</v>
      </c>
      <c r="B229" t="inlineStr">
        <is>
          <t>Грицынов Антон Алексеевич</t>
        </is>
      </c>
      <c r="C229" t="inlineStr">
        <is>
          <t>Обособленное  подразделение г.Барнаул</t>
        </is>
      </c>
      <c r="D229" t="inlineStr">
        <is>
          <t>Инженер 1 категории</t>
        </is>
      </c>
      <c r="E229" t="inlineStr">
        <is>
          <t>Контракт № 529 - КГКУ «Алтайавтодор»</t>
        </is>
      </c>
      <c r="F229" t="inlineStr">
        <is>
          <t>День</t>
        </is>
      </c>
      <c r="AM229" s="9">
        <f>COUNT(H229:AL229)</f>
        <v/>
      </c>
      <c r="AT229" s="9">
        <f>SUM(H229:AL229)</f>
        <v/>
      </c>
      <c r="AV229" s="9">
        <f>SUM(I229,J229,O229,P229,Q229,W229,X229)</f>
        <v/>
      </c>
    </row>
    <row r="230">
      <c r="A230" t="n">
        <v>224</v>
      </c>
      <c r="B230" t="inlineStr">
        <is>
          <t>Грицынов Антон Алексеевич</t>
        </is>
      </c>
      <c r="C230" t="inlineStr">
        <is>
          <t>Обособленное  подразделение г.Барнаул</t>
        </is>
      </c>
      <c r="D230" t="inlineStr">
        <is>
          <t>Инженер 1 категории</t>
        </is>
      </c>
      <c r="E230" t="inlineStr">
        <is>
          <t xml:space="preserve">Контракт № 510 - КУ РА РУАД «Горно-Алтайавтодор» </t>
        </is>
      </c>
      <c r="F230" t="inlineStr">
        <is>
          <t>День</t>
        </is>
      </c>
      <c r="AM230" s="9">
        <f>COUNT(H230:AL230)</f>
        <v/>
      </c>
      <c r="AT230" s="9">
        <f>SUM(H230:AL230)</f>
        <v/>
      </c>
      <c r="AV230" s="9">
        <f>SUM(I230,J230,O230,P230,Q230,W230,X230)</f>
        <v/>
      </c>
    </row>
    <row r="231" ht="15.5" customHeight="1" s="1">
      <c r="A231" t="n">
        <v>225</v>
      </c>
      <c r="B231" t="inlineStr">
        <is>
          <t>Грицынов Антон Алексеевич</t>
        </is>
      </c>
      <c r="C231" t="inlineStr">
        <is>
          <t>Обособленное  подразделение г.Барнаул</t>
        </is>
      </c>
      <c r="D231" t="inlineStr">
        <is>
          <t>Инженер 1 категории</t>
        </is>
      </c>
      <c r="E231" t="inlineStr">
        <is>
          <t>Контракт № 494 - КГКУ «Алтайавтодор»</t>
        </is>
      </c>
      <c r="F231" t="inlineStr">
        <is>
          <t>День</t>
        </is>
      </c>
      <c r="R231" s="11" t="n">
        <v>8</v>
      </c>
      <c r="AM231" s="9">
        <f>COUNT(H231:AL231)</f>
        <v/>
      </c>
      <c r="AT231" s="9">
        <f>SUM(H231:AL231)</f>
        <v/>
      </c>
      <c r="AV231" s="9">
        <f>SUM(I231,J231,O231,P231,Q231,W231,X231)</f>
        <v/>
      </c>
    </row>
    <row r="232">
      <c r="A232" s="9" t="n">
        <v>226</v>
      </c>
      <c r="B232" s="9" t="inlineStr">
        <is>
          <t>Грицынов Антон Алексеевич</t>
        </is>
      </c>
      <c r="C232" s="9" t="inlineStr">
        <is>
          <t>Обособленное  подразделение г.Барнаул</t>
        </is>
      </c>
      <c r="D232" s="9" t="inlineStr">
        <is>
          <t>Инженер 1 категории</t>
        </is>
      </c>
      <c r="E232" s="9" t="inlineStr">
        <is>
          <t>ИТОГО:</t>
        </is>
      </c>
      <c r="F232" s="9" t="n"/>
      <c r="G232" s="9" t="n"/>
      <c r="H232" s="9" t="n">
        <v>8</v>
      </c>
      <c r="I232" s="9" t="n">
        <v>0</v>
      </c>
      <c r="J232" s="9" t="n">
        <v>0</v>
      </c>
      <c r="K232" s="9" t="n">
        <v>8</v>
      </c>
      <c r="L232" s="9" t="n">
        <v>8</v>
      </c>
      <c r="M232" s="9" t="n">
        <v>8</v>
      </c>
      <c r="N232" s="9" t="n">
        <v>7</v>
      </c>
      <c r="O232" s="9" t="n">
        <v>0</v>
      </c>
      <c r="P232" s="9" t="n">
        <v>0</v>
      </c>
      <c r="Q232" s="9" t="n">
        <v>0</v>
      </c>
      <c r="R232" s="9" t="n">
        <v>8</v>
      </c>
      <c r="S232" s="9" t="n">
        <v>8</v>
      </c>
      <c r="T232" s="9" t="n">
        <v>8</v>
      </c>
      <c r="U232" s="9" t="n">
        <v>8</v>
      </c>
      <c r="V232" s="9" t="n">
        <v>8</v>
      </c>
      <c r="W232" s="9" t="n">
        <v>0</v>
      </c>
      <c r="X232" s="9" t="n">
        <v>0</v>
      </c>
      <c r="Y232" s="9" t="n">
        <v>8</v>
      </c>
      <c r="Z232" s="9" t="n">
        <v>8</v>
      </c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>
        <f>COUNT(IF(SUM(H226,H225,H229,H231,H228,H230,H227)&gt;0,1,"FALSE"),IF(SUM(I227,I225,I226,I231,I230,I228,I229)&gt;0,1,"FALSE"),IF(SUM(J227,J226,J228,J230,J231,J225,J229)&gt;0,1,"FALSE"),IF(SUM(K227,K226,K230,K231,K229,K228,K225)&gt;0,1,"FALSE"),IF(SUM(L227,L230,L226,L225,L228,L229,L231)&gt;0,1,"FALSE"),IF(SUM(M225,M226,M230,M231,M229,M227,M228)&gt;0,1,"FALSE"),IF(SUM(N229,N228,N230,N231,N225,N226,N227)&gt;0,1,"FALSE"),IF(SUM(O230,O226,O225,O228,O229,O231,O227)&gt;0,1,"FALSE"),IF(SUM(P226,P227,P230,P225,P229,P228,P231)&gt;0,1,"FALSE"),IF(SUM(Q228,Q227,Q231,Q230,Q229,Q226,Q225)&gt;0,1,"FALSE"),IF(SUM(R230,R227,R225,R229,R226,R228,R231)&gt;0,1,"FALSE"),IF(SUM(S229,S228,S227,S231,S230,S226,S225)&gt;0,1,"FALSE"),IF(SUM(T226,T231,T225,T230,T228,T229,T227)&gt;0,1,"FALSE"),IF(SUM(U225,U226,U227,U230,U228,U231,U229)&gt;0,1,"FALSE"),IF(SUM(V226,V228,V231,V227,V230,V229,V225)&gt;0,1,"FALSE"),IF(SUM(W231,W226,W229,W230,W228,W227,W225)&gt;0,1,"FALSE"),IF(SUM(X225,X227,X230,X226,X228,X229,X231)&gt;0,1,"FALSE"),IF(SUM(Y229,Y231,Y225,Y228,Y230,Y226,Y227)&gt;0,1,"FALSE"),IF(SUM(Z231,Z225,Z228,Z227,Z229,Z226,Z230)&gt;0,1,"FALSE"))</f>
        <v/>
      </c>
      <c r="AN232" s="9" t="n"/>
      <c r="AO232" s="9">
        <f>MAX(AO225:AO231)</f>
        <v/>
      </c>
      <c r="AP232" s="9">
        <f>MAX(AP225:AP231)</f>
        <v/>
      </c>
      <c r="AQ232" s="9">
        <f>MAX(AQ225:AQ231)</f>
        <v/>
      </c>
      <c r="AR232" s="9">
        <f>MAX(AR225:AR231)</f>
        <v/>
      </c>
      <c r="AS232" s="9">
        <f>SUM(AS225:AS231)</f>
        <v/>
      </c>
      <c r="AT232" s="9">
        <f>SUM(AT225:AT231)</f>
        <v/>
      </c>
      <c r="AU232" s="9">
        <f>SUM(AU225:AU231)</f>
        <v/>
      </c>
      <c r="AV232" s="9">
        <f>SUM(AV225:AV231)</f>
        <v/>
      </c>
      <c r="AW232" s="9">
        <f>SUM(AW225:AW231)</f>
        <v/>
      </c>
    </row>
    <row r="233">
      <c r="A233" t="n">
        <v>227</v>
      </c>
      <c r="B233" t="inlineStr">
        <is>
          <t>Кузнецов Антон Григорьевич</t>
        </is>
      </c>
      <c r="C233" t="inlineStr">
        <is>
          <t>Обособленное  подразделение г.Барнаул</t>
        </is>
      </c>
      <c r="D233" t="inlineStr">
        <is>
          <t>Руководитель подразделения</t>
        </is>
      </c>
      <c r="E233" t="inlineStr">
        <is>
          <t>Общехозяйственный</t>
        </is>
      </c>
      <c r="F233" t="inlineStr">
        <is>
          <t>День</t>
        </is>
      </c>
      <c r="H233" t="n">
        <v>8</v>
      </c>
      <c r="I233" t="inlineStr">
        <is>
          <t>В</t>
        </is>
      </c>
      <c r="J233" t="inlineStr">
        <is>
          <t>В</t>
        </is>
      </c>
      <c r="K233" t="n">
        <v>8</v>
      </c>
      <c r="L233" t="n">
        <v>8</v>
      </c>
      <c r="M233" t="n">
        <v>8</v>
      </c>
      <c r="N233" t="n">
        <v>7</v>
      </c>
      <c r="O233" t="inlineStr">
        <is>
          <t>В</t>
        </is>
      </c>
      <c r="P233" t="inlineStr">
        <is>
          <t>В</t>
        </is>
      </c>
      <c r="Q233" t="inlineStr">
        <is>
          <t>В</t>
        </is>
      </c>
      <c r="R233" t="n">
        <v>8</v>
      </c>
      <c r="S233" t="n">
        <v>8</v>
      </c>
      <c r="T233" t="n">
        <v>8</v>
      </c>
      <c r="U233" t="n">
        <v>8</v>
      </c>
      <c r="V233" t="n">
        <v>8</v>
      </c>
      <c r="W233" t="inlineStr">
        <is>
          <t>В</t>
        </is>
      </c>
      <c r="X233" t="inlineStr">
        <is>
          <t>В</t>
        </is>
      </c>
      <c r="Y233" t="n">
        <v>8</v>
      </c>
      <c r="Z233" t="n">
        <v>8</v>
      </c>
      <c r="AM233" s="9">
        <f>COUNT(H233:AL233)</f>
        <v/>
      </c>
      <c r="AO233" s="9">
        <f>COUNTIF(H233:AL233,"О")</f>
        <v/>
      </c>
      <c r="AP233" s="9">
        <f>COUNTIF(H233:AL233,"От")</f>
        <v/>
      </c>
      <c r="AQ233" s="9">
        <f>COUNTIF(H233:AL233,"Б")</f>
        <v/>
      </c>
      <c r="AR233" s="9">
        <f>COUNTIF(H233:AL233,"Н")</f>
        <v/>
      </c>
      <c r="AT233" s="9">
        <f>SUM(H233:AL233)</f>
        <v/>
      </c>
      <c r="AV233" s="9">
        <f>SUM(I233,J233,O233,P233,Q233,W233,X233)</f>
        <v/>
      </c>
    </row>
    <row r="234">
      <c r="A234" t="n">
        <v>228</v>
      </c>
      <c r="B234" t="inlineStr">
        <is>
          <t>Кузнецов Антон Григорьевич</t>
        </is>
      </c>
      <c r="C234" t="inlineStr">
        <is>
          <t>Обособленное  подразделение г.Барнаул</t>
        </is>
      </c>
      <c r="D234" t="inlineStr">
        <is>
          <t>Руководитель подразделения</t>
        </is>
      </c>
      <c r="E234" t="inlineStr">
        <is>
          <t>Контракт № 624 - Алтайавтодор</t>
        </is>
      </c>
      <c r="F234" t="inlineStr">
        <is>
          <t>День</t>
        </is>
      </c>
      <c r="AM234" s="9">
        <f>COUNT(H234:AL234)</f>
        <v/>
      </c>
      <c r="AT234" s="9">
        <f>SUM(H234:AL234)</f>
        <v/>
      </c>
      <c r="AV234" s="9">
        <f>SUM(I234,J234,O234,P234,Q234,W234,X234)</f>
        <v/>
      </c>
    </row>
    <row r="235">
      <c r="A235" t="n">
        <v>229</v>
      </c>
      <c r="B235" t="inlineStr">
        <is>
          <t>Кузнецов Антон Григорьевич</t>
        </is>
      </c>
      <c r="C235" t="inlineStr">
        <is>
          <t>Обособленное  подразделение г.Барнаул</t>
        </is>
      </c>
      <c r="D235" t="inlineStr">
        <is>
          <t>Руководитель подразделения</t>
        </is>
      </c>
      <c r="E235" t="inlineStr">
        <is>
          <t>Контракт № 615 - КГКУ Хабаровскуправтодор</t>
        </is>
      </c>
      <c r="F235" t="inlineStr">
        <is>
          <t>День</t>
        </is>
      </c>
      <c r="AM235" s="9">
        <f>COUNT(H235:AL235)</f>
        <v/>
      </c>
      <c r="AT235" s="9">
        <f>SUM(H235:AL235)</f>
        <v/>
      </c>
      <c r="AV235" s="9">
        <f>SUM(I235,J235,O235,P235,Q235,W235,X235)</f>
        <v/>
      </c>
    </row>
    <row r="236">
      <c r="A236" t="n">
        <v>230</v>
      </c>
      <c r="B236" t="inlineStr">
        <is>
          <t>Кузнецов Антон Григорьевич</t>
        </is>
      </c>
      <c r="C236" t="inlineStr">
        <is>
          <t>Обособленное  подразделение г.Барнаул</t>
        </is>
      </c>
      <c r="D236" t="inlineStr">
        <is>
          <t>Руководитель подразделения</t>
        </is>
      </c>
      <c r="E236" t="inlineStr">
        <is>
          <t>Контракт № 566 - Барнаульское ДСУ 4</t>
        </is>
      </c>
      <c r="F236" t="inlineStr">
        <is>
          <t>День</t>
        </is>
      </c>
      <c r="AM236" s="9">
        <f>COUNT(H236:AL236)</f>
        <v/>
      </c>
      <c r="AT236" s="9">
        <f>SUM(H236:AL236)</f>
        <v/>
      </c>
      <c r="AV236" s="9">
        <f>SUM(I236,J236,O236,P236,Q236,W236,X236)</f>
        <v/>
      </c>
    </row>
    <row r="237">
      <c r="A237" t="n">
        <v>231</v>
      </c>
      <c r="B237" t="inlineStr">
        <is>
          <t>Кузнецов Антон Григорьевич</t>
        </is>
      </c>
      <c r="C237" t="inlineStr">
        <is>
          <t>Обособленное  подразделение г.Барнаул</t>
        </is>
      </c>
      <c r="D237" t="inlineStr">
        <is>
          <t>Руководитель подразделения</t>
        </is>
      </c>
      <c r="E237" t="inlineStr">
        <is>
          <t>Контракт № 529 - КГКУ «Алтайавтодор»</t>
        </is>
      </c>
      <c r="F237" t="inlineStr">
        <is>
          <t>День</t>
        </is>
      </c>
      <c r="AM237" s="9">
        <f>COUNT(H237:AL237)</f>
        <v/>
      </c>
      <c r="AT237" s="9">
        <f>SUM(H237:AL237)</f>
        <v/>
      </c>
      <c r="AV237" s="9">
        <f>SUM(I237,J237,O237,P237,Q237,W237,X237)</f>
        <v/>
      </c>
    </row>
    <row r="238">
      <c r="A238" t="n">
        <v>232</v>
      </c>
      <c r="B238" t="inlineStr">
        <is>
          <t>Кузнецов Антон Григорьевич</t>
        </is>
      </c>
      <c r="C238" t="inlineStr">
        <is>
          <t>Обособленное  подразделение г.Барнаул</t>
        </is>
      </c>
      <c r="D238" t="inlineStr">
        <is>
          <t>Руководитель подразделения</t>
        </is>
      </c>
      <c r="E238" t="inlineStr">
        <is>
          <t xml:space="preserve">Контракт № 510 - КУ РА РУАД «Горно-Алтайавтодор» </t>
        </is>
      </c>
      <c r="F238" t="inlineStr">
        <is>
          <t>День</t>
        </is>
      </c>
      <c r="AM238" s="9">
        <f>COUNT(H238:AL238)</f>
        <v/>
      </c>
      <c r="AT238" s="9">
        <f>SUM(H238:AL238)</f>
        <v/>
      </c>
      <c r="AV238" s="9">
        <f>SUM(I238,J238,O238,P238,Q238,W238,X238)</f>
        <v/>
      </c>
    </row>
    <row r="239">
      <c r="A239" t="n">
        <v>233</v>
      </c>
      <c r="B239" t="inlineStr">
        <is>
          <t>Кузнецов Антон Григорьевич</t>
        </is>
      </c>
      <c r="C239" t="inlineStr">
        <is>
          <t>Обособленное  подразделение г.Барнаул</t>
        </is>
      </c>
      <c r="D239" t="inlineStr">
        <is>
          <t>Руководитель подразделения</t>
        </is>
      </c>
      <c r="E239" t="inlineStr">
        <is>
          <t>Контракт № 494 - КГКУ «Алтайавтодор»</t>
        </is>
      </c>
      <c r="F239" t="inlineStr">
        <is>
          <t>День</t>
        </is>
      </c>
      <c r="AM239" s="9">
        <f>COUNT(H239:AL239)</f>
        <v/>
      </c>
      <c r="AT239" s="9">
        <f>SUM(H239:AL239)</f>
        <v/>
      </c>
      <c r="AV239" s="9">
        <f>SUM(I239,J239,O239,P239,Q239,W239,X239)</f>
        <v/>
      </c>
    </row>
    <row r="240">
      <c r="A240" s="9" t="n">
        <v>234</v>
      </c>
      <c r="B240" s="9" t="inlineStr">
        <is>
          <t>Кузнецов Антон Григорьевич</t>
        </is>
      </c>
      <c r="C240" s="9" t="inlineStr">
        <is>
          <t>Обособленное  подразделение г.Барнаул</t>
        </is>
      </c>
      <c r="D240" s="9" t="inlineStr">
        <is>
          <t>Руководитель подразделения</t>
        </is>
      </c>
      <c r="E240" s="9" t="inlineStr">
        <is>
          <t>ИТОГО:</t>
        </is>
      </c>
      <c r="F240" s="9" t="n"/>
      <c r="G240" s="9" t="n"/>
      <c r="H240" s="9" t="n">
        <v>8</v>
      </c>
      <c r="I240" s="9" t="n">
        <v>0</v>
      </c>
      <c r="J240" s="9" t="n">
        <v>0</v>
      </c>
      <c r="K240" s="9" t="n">
        <v>8</v>
      </c>
      <c r="L240" s="9" t="n">
        <v>8</v>
      </c>
      <c r="M240" s="9" t="n">
        <v>8</v>
      </c>
      <c r="N240" s="9" t="n">
        <v>7</v>
      </c>
      <c r="O240" s="9" t="n">
        <v>0</v>
      </c>
      <c r="P240" s="9" t="n">
        <v>0</v>
      </c>
      <c r="Q240" s="9" t="n">
        <v>0</v>
      </c>
      <c r="R240" s="9" t="n">
        <v>8</v>
      </c>
      <c r="S240" s="9" t="n">
        <v>8</v>
      </c>
      <c r="T240" s="9" t="n">
        <v>8</v>
      </c>
      <c r="U240" s="9" t="n">
        <v>8</v>
      </c>
      <c r="V240" s="9" t="n">
        <v>8</v>
      </c>
      <c r="W240" s="9" t="n">
        <v>0</v>
      </c>
      <c r="X240" s="9" t="n">
        <v>0</v>
      </c>
      <c r="Y240" s="9" t="n">
        <v>8</v>
      </c>
      <c r="Z240" s="9" t="n">
        <v>8</v>
      </c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>
        <f>COUNT(IF(SUM(H238,H239,H234,H235,H236,H233,H237)&gt;0,1,"FALSE"),IF(SUM(I235,I239,I236,I237,I233,I238,I234)&gt;0,1,"FALSE"),IF(SUM(J233,J234,J238,J237,J235,J239,J236)&gt;0,1,"FALSE"),IF(SUM(K234,K238,K233,K239,K237,K235,K236)&gt;0,1,"FALSE"),IF(SUM(L235,L236,L238,L234,L239,L237,L233)&gt;0,1,"FALSE"),IF(SUM(M235,M236,M234,M238,M237,M239,M233)&gt;0,1,"FALSE"),IF(SUM(N238,N234,N239,N235,N233,N236,N237)&gt;0,1,"FALSE"),IF(SUM(O239,O235,O238,O233,O234,O236,O237)&gt;0,1,"FALSE"),IF(SUM(P237,P236,P235,P239,P233,P238,P234)&gt;0,1,"FALSE"),IF(SUM(Q235,Q234,Q236,Q238,Q239,Q237,Q233)&gt;0,1,"FALSE"),IF(SUM(R233,R238,R234,R239,R236,R237,R235)&gt;0,1,"FALSE"),IF(SUM(S235,S238,S237,S236,S233,S234,S239)&gt;0,1,"FALSE"),IF(SUM(T236,T237,T233,T238,T235,T239,T234)&gt;0,1,"FALSE"),IF(SUM(U234,U239,U238,U233,U236,U235,U237)&gt;0,1,"FALSE"),IF(SUM(V238,V234,V236,V237,V235,V233,V239)&gt;0,1,"FALSE"),IF(SUM(W239,W237,W235,W233,W238,W234,W236)&gt;0,1,"FALSE"),IF(SUM(X237,X233,X238,X235,X236,X234,X239)&gt;0,1,"FALSE"),IF(SUM(Y235,Y234,Y238,Y239,Y233,Y237,Y236)&gt;0,1,"FALSE"),IF(SUM(Z234,Z233,Z239,Z235,Z238,Z237,Z236)&gt;0,1,"FALSE"))</f>
        <v/>
      </c>
      <c r="AN240" s="9" t="n"/>
      <c r="AO240" s="9">
        <f>MAX(AO233:AO239)</f>
        <v/>
      </c>
      <c r="AP240" s="9">
        <f>MAX(AP233:AP239)</f>
        <v/>
      </c>
      <c r="AQ240" s="9">
        <f>MAX(AQ233:AQ239)</f>
        <v/>
      </c>
      <c r="AR240" s="9">
        <f>MAX(AR233:AR239)</f>
        <v/>
      </c>
      <c r="AS240" s="9">
        <f>SUM(AS233:AS239)</f>
        <v/>
      </c>
      <c r="AT240" s="9">
        <f>SUM(AT233:AT239)</f>
        <v/>
      </c>
      <c r="AU240" s="9">
        <f>SUM(AU233:AU239)</f>
        <v/>
      </c>
      <c r="AV240" s="9">
        <f>SUM(AV233:AV239)</f>
        <v/>
      </c>
      <c r="AW240" s="9">
        <f>SUM(AW233:AW239)</f>
        <v/>
      </c>
    </row>
    <row r="241">
      <c r="A241" t="n">
        <v>235</v>
      </c>
      <c r="B241" t="inlineStr">
        <is>
          <t>Лисенков Роман Валерьевич</t>
        </is>
      </c>
      <c r="C241" t="inlineStr">
        <is>
          <t>Обособленное  подразделение г.Барнаул</t>
        </is>
      </c>
      <c r="D241" t="inlineStr">
        <is>
          <t>Ведущий инженер</t>
        </is>
      </c>
      <c r="E241" t="inlineStr">
        <is>
          <t>Общехозяйственный</t>
        </is>
      </c>
      <c r="F241" t="inlineStr">
        <is>
          <t>День</t>
        </is>
      </c>
      <c r="H241" t="n">
        <v>8</v>
      </c>
      <c r="I241" t="inlineStr">
        <is>
          <t>В</t>
        </is>
      </c>
      <c r="J241" t="inlineStr">
        <is>
          <t>В</t>
        </is>
      </c>
      <c r="K241" t="n">
        <v>8</v>
      </c>
      <c r="L241" t="n">
        <v>8</v>
      </c>
      <c r="M241" t="n">
        <v>8</v>
      </c>
      <c r="N241" t="n">
        <v>7</v>
      </c>
      <c r="O241" t="inlineStr">
        <is>
          <t>В</t>
        </is>
      </c>
      <c r="P241" t="inlineStr">
        <is>
          <t>В</t>
        </is>
      </c>
      <c r="Q241" t="inlineStr">
        <is>
          <t>В</t>
        </is>
      </c>
      <c r="S241" t="n">
        <v>8</v>
      </c>
      <c r="T241" t="n">
        <v>8</v>
      </c>
      <c r="U241" t="n">
        <v>8</v>
      </c>
      <c r="V241" t="n">
        <v>1.73333</v>
      </c>
      <c r="W241" t="inlineStr">
        <is>
          <t>В</t>
        </is>
      </c>
      <c r="X241" t="inlineStr">
        <is>
          <t>В</t>
        </is>
      </c>
      <c r="Y241" t="n">
        <v>8</v>
      </c>
      <c r="Z241" t="n">
        <v>8</v>
      </c>
      <c r="AM241" s="9">
        <f>COUNT(H241:AL241)</f>
        <v/>
      </c>
      <c r="AO241" s="9">
        <f>COUNTIF(H241:AL241,"О")</f>
        <v/>
      </c>
      <c r="AP241" s="9">
        <f>COUNTIF(H241:AL241,"От")</f>
        <v/>
      </c>
      <c r="AQ241" s="9">
        <f>COUNTIF(H241:AL241,"Б")</f>
        <v/>
      </c>
      <c r="AR241" s="9">
        <f>COUNTIF(H241:AL241,"Н")</f>
        <v/>
      </c>
      <c r="AT241" s="9">
        <f>SUM(H241:AL241)</f>
        <v/>
      </c>
      <c r="AV241" s="9">
        <f>SUM(I241,J241,O241,P241,Q241,W241,X241)</f>
        <v/>
      </c>
    </row>
    <row r="242">
      <c r="A242" t="n">
        <v>236</v>
      </c>
      <c r="B242" t="inlineStr">
        <is>
          <t>Лисенков Роман Валерьевич</t>
        </is>
      </c>
      <c r="C242" t="inlineStr">
        <is>
          <t>Обособленное  подразделение г.Барнаул</t>
        </is>
      </c>
      <c r="D242" t="inlineStr">
        <is>
          <t>Ведущий инженер</t>
        </is>
      </c>
      <c r="E242" t="inlineStr">
        <is>
          <t>Контракт № 624 - Алтайавтодор</t>
        </is>
      </c>
      <c r="F242" t="inlineStr">
        <is>
          <t>День</t>
        </is>
      </c>
      <c r="AM242" s="9">
        <f>COUNT(H242:AL242)</f>
        <v/>
      </c>
      <c r="AT242" s="9">
        <f>SUM(H242:AL242)</f>
        <v/>
      </c>
      <c r="AV242" s="9">
        <f>SUM(I242,J242,O242,P242,Q242,W242,X242)</f>
        <v/>
      </c>
    </row>
    <row r="243">
      <c r="A243" t="n">
        <v>237</v>
      </c>
      <c r="B243" t="inlineStr">
        <is>
          <t>Лисенков Роман Валерьевич</t>
        </is>
      </c>
      <c r="C243" t="inlineStr">
        <is>
          <t>Обособленное  подразделение г.Барнаул</t>
        </is>
      </c>
      <c r="D243" t="inlineStr">
        <is>
          <t>Ведущий инженер</t>
        </is>
      </c>
      <c r="E243" t="inlineStr">
        <is>
          <t>Контракт № 615 - КГКУ Хабаровскуправтодор</t>
        </is>
      </c>
      <c r="F243" t="inlineStr">
        <is>
          <t>День</t>
        </is>
      </c>
      <c r="AM243" s="9">
        <f>COUNT(H243:AL243)</f>
        <v/>
      </c>
      <c r="AT243" s="9">
        <f>SUM(H243:AL243)</f>
        <v/>
      </c>
      <c r="AV243" s="9">
        <f>SUM(I243,J243,O243,P243,Q243,W243,X243)</f>
        <v/>
      </c>
    </row>
    <row r="244" ht="15.5" customHeight="1" s="1">
      <c r="A244" t="n">
        <v>238</v>
      </c>
      <c r="B244" t="inlineStr">
        <is>
          <t>Лисенков Роман Валерьевич</t>
        </is>
      </c>
      <c r="C244" t="inlineStr">
        <is>
          <t>Обособленное  подразделение г.Барнаул</t>
        </is>
      </c>
      <c r="D244" t="inlineStr">
        <is>
          <t>Ведущий инженер</t>
        </is>
      </c>
      <c r="E244" t="inlineStr">
        <is>
          <t>Контракт № 566 - Барнаульское ДСУ 4</t>
        </is>
      </c>
      <c r="F244" t="inlineStr">
        <is>
          <t>День</t>
        </is>
      </c>
      <c r="V244" s="11" t="n">
        <v>6.26667</v>
      </c>
      <c r="AM244" s="9">
        <f>COUNT(H244:AL244)</f>
        <v/>
      </c>
      <c r="AT244" s="9">
        <f>SUM(H244:AL244)</f>
        <v/>
      </c>
      <c r="AV244" s="9">
        <f>SUM(I244,J244,O244,P244,Q244,W244,X244)</f>
        <v/>
      </c>
    </row>
    <row r="245">
      <c r="A245" t="n">
        <v>239</v>
      </c>
      <c r="B245" t="inlineStr">
        <is>
          <t>Лисенков Роман Валерьевич</t>
        </is>
      </c>
      <c r="C245" t="inlineStr">
        <is>
          <t>Обособленное  подразделение г.Барнаул</t>
        </is>
      </c>
      <c r="D245" t="inlineStr">
        <is>
          <t>Ведущий инженер</t>
        </is>
      </c>
      <c r="E245" t="inlineStr">
        <is>
          <t>Контракт № 529 - КГКУ «Алтайавтодор»</t>
        </is>
      </c>
      <c r="F245" t="inlineStr">
        <is>
          <t>День</t>
        </is>
      </c>
      <c r="AM245" s="9">
        <f>COUNT(H245:AL245)</f>
        <v/>
      </c>
      <c r="AT245" s="9">
        <f>SUM(H245:AL245)</f>
        <v/>
      </c>
      <c r="AV245" s="9">
        <f>SUM(I245,J245,O245,P245,Q245,W245,X245)</f>
        <v/>
      </c>
    </row>
    <row r="246">
      <c r="A246" t="n">
        <v>240</v>
      </c>
      <c r="B246" t="inlineStr">
        <is>
          <t>Лисенков Роман Валерьевич</t>
        </is>
      </c>
      <c r="C246" t="inlineStr">
        <is>
          <t>Обособленное  подразделение г.Барнаул</t>
        </is>
      </c>
      <c r="D246" t="inlineStr">
        <is>
          <t>Ведущий инженер</t>
        </is>
      </c>
      <c r="E246" t="inlineStr">
        <is>
          <t xml:space="preserve">Контракт № 510 - КУ РА РУАД «Горно-Алтайавтодор» </t>
        </is>
      </c>
      <c r="F246" t="inlineStr">
        <is>
          <t>День</t>
        </is>
      </c>
      <c r="AM246" s="9">
        <f>COUNT(H246:AL246)</f>
        <v/>
      </c>
      <c r="AT246" s="9">
        <f>SUM(H246:AL246)</f>
        <v/>
      </c>
      <c r="AV246" s="9">
        <f>SUM(I246,J246,O246,P246,Q246,W246,X246)</f>
        <v/>
      </c>
    </row>
    <row r="247" ht="15.5" customHeight="1" s="1">
      <c r="A247" t="n">
        <v>241</v>
      </c>
      <c r="B247" t="inlineStr">
        <is>
          <t>Лисенков Роман Валерьевич</t>
        </is>
      </c>
      <c r="C247" t="inlineStr">
        <is>
          <t>Обособленное  подразделение г.Барнаул</t>
        </is>
      </c>
      <c r="D247" t="inlineStr">
        <is>
          <t>Ведущий инженер</t>
        </is>
      </c>
      <c r="E247" t="inlineStr">
        <is>
          <t>Контракт № 494 - КГКУ «Алтайавтодор»</t>
        </is>
      </c>
      <c r="F247" t="inlineStr">
        <is>
          <t>День</t>
        </is>
      </c>
      <c r="R247" s="11" t="n">
        <v>8</v>
      </c>
      <c r="AM247" s="9">
        <f>COUNT(H247:AL247)</f>
        <v/>
      </c>
      <c r="AT247" s="9">
        <f>SUM(H247:AL247)</f>
        <v/>
      </c>
      <c r="AV247" s="9">
        <f>SUM(I247,J247,O247,P247,Q247,W247,X247)</f>
        <v/>
      </c>
    </row>
    <row r="248">
      <c r="A248" s="9" t="n">
        <v>242</v>
      </c>
      <c r="B248" s="9" t="inlineStr">
        <is>
          <t>Лисенков Роман Валерьевич</t>
        </is>
      </c>
      <c r="C248" s="9" t="inlineStr">
        <is>
          <t>Обособленное  подразделение г.Барнаул</t>
        </is>
      </c>
      <c r="D248" s="9" t="inlineStr">
        <is>
          <t>Ведущий инженер</t>
        </is>
      </c>
      <c r="E248" s="9" t="inlineStr">
        <is>
          <t>ИТОГО:</t>
        </is>
      </c>
      <c r="F248" s="9" t="n"/>
      <c r="G248" s="9" t="n"/>
      <c r="H248" s="9" t="n">
        <v>8</v>
      </c>
      <c r="I248" s="9" t="n">
        <v>0</v>
      </c>
      <c r="J248" s="9" t="n">
        <v>0</v>
      </c>
      <c r="K248" s="9" t="n">
        <v>8</v>
      </c>
      <c r="L248" s="9" t="n">
        <v>8</v>
      </c>
      <c r="M248" s="9" t="n">
        <v>8</v>
      </c>
      <c r="N248" s="9" t="n">
        <v>7</v>
      </c>
      <c r="O248" s="9" t="n">
        <v>0</v>
      </c>
      <c r="P248" s="9" t="n">
        <v>0</v>
      </c>
      <c r="Q248" s="9" t="n">
        <v>0</v>
      </c>
      <c r="R248" s="9" t="n">
        <v>8</v>
      </c>
      <c r="S248" s="9" t="n">
        <v>8</v>
      </c>
      <c r="T248" s="9" t="n">
        <v>8</v>
      </c>
      <c r="U248" s="9" t="n">
        <v>8</v>
      </c>
      <c r="V248" s="9" t="n">
        <v>8</v>
      </c>
      <c r="W248" s="9" t="n">
        <v>0</v>
      </c>
      <c r="X248" s="9" t="n">
        <v>0</v>
      </c>
      <c r="Y248" s="9" t="n">
        <v>8</v>
      </c>
      <c r="Z248" s="9" t="n">
        <v>8</v>
      </c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>
        <f>COUNT(IF(SUM(H243,H244,H241,H247,H242,H246,H245)&gt;0,1,"FALSE"),IF(SUM(I241,I245,I247,I243,I246,I242,I244)&gt;0,1,"FALSE"),IF(SUM(J242,J243,J244,J241,J245,J246,J247)&gt;0,1,"FALSE"),IF(SUM(K246,K242,K245,K241,K243,K247,K244)&gt;0,1,"FALSE"),IF(SUM(L244,L245,L246,L241,L243,L247,L242)&gt;0,1,"FALSE"),IF(SUM(M241,M247,M243,M245,M242,M244,M246)&gt;0,1,"FALSE"),IF(SUM(N241,N244,N245,N246,N247,N242,N243)&gt;0,1,"FALSE"),IF(SUM(O244,O246,O243,O241,O247,O245,O242)&gt;0,1,"FALSE"),IF(SUM(P242,P241,P245,P246,P243,P244,P247)&gt;0,1,"FALSE"),IF(SUM(Q247,Q245,Q244,Q246,Q241,Q243,Q242)&gt;0,1,"FALSE"),IF(SUM(R246,R242,R241,R243,R247,R244,R245)&gt;0,1,"FALSE"),IF(SUM(S247,S243,S245,S242,S241,S244,S246)&gt;0,1,"FALSE"),IF(SUM(T242,T245,T246,T244,T243,T247,T241)&gt;0,1,"FALSE"),IF(SUM(U241,U244,U242,U246,U245,U247,U243)&gt;0,1,"FALSE"),IF(SUM(V243,V242,V241,V244,V245,V247,V246)&gt;0,1,"FALSE"),IF(SUM(W246,W243,W244,W247,W241,W242,W245)&gt;0,1,"FALSE"),IF(SUM(X246,X244,X245,X241,X243,X242,X247)&gt;0,1,"FALSE"),IF(SUM(Y243,Y247,Y245,Y246,Y242,Y244,Y241)&gt;0,1,"FALSE"),IF(SUM(Z244,Z243,Z245,Z247,Z246,Z242,Z241)&gt;0,1,"FALSE"))</f>
        <v/>
      </c>
      <c r="AN248" s="9" t="n"/>
      <c r="AO248" s="9">
        <f>MAX(AO241:AO247)</f>
        <v/>
      </c>
      <c r="AP248" s="9">
        <f>MAX(AP241:AP247)</f>
        <v/>
      </c>
      <c r="AQ248" s="9">
        <f>MAX(AQ241:AQ247)</f>
        <v/>
      </c>
      <c r="AR248" s="9">
        <f>MAX(AR241:AR247)</f>
        <v/>
      </c>
      <c r="AS248" s="9">
        <f>SUM(AS241:AS247)</f>
        <v/>
      </c>
      <c r="AT248" s="9">
        <f>SUM(AT241:AT247)</f>
        <v/>
      </c>
      <c r="AU248" s="9">
        <f>SUM(AU241:AU247)</f>
        <v/>
      </c>
      <c r="AV248" s="9">
        <f>SUM(AV241:AV247)</f>
        <v/>
      </c>
      <c r="AW248" s="9">
        <f>SUM(AW241:AW247)</f>
        <v/>
      </c>
    </row>
    <row r="249">
      <c r="A249" t="n">
        <v>243</v>
      </c>
      <c r="B249" t="inlineStr">
        <is>
          <t>Рейнгарт Александр Александрович</t>
        </is>
      </c>
      <c r="C249" t="inlineStr">
        <is>
          <t>Обособленное  подразделение г.Барнаул</t>
        </is>
      </c>
      <c r="D249" t="inlineStr">
        <is>
          <t>Системный администратор</t>
        </is>
      </c>
      <c r="E249" t="inlineStr">
        <is>
          <t>Общехозяйственный</t>
        </is>
      </c>
      <c r="F249" t="inlineStr">
        <is>
          <t>День</t>
        </is>
      </c>
      <c r="I249" t="inlineStr">
        <is>
          <t>В</t>
        </is>
      </c>
      <c r="J249" t="inlineStr">
        <is>
          <t>В</t>
        </is>
      </c>
      <c r="AM249" s="9">
        <f>COUNT(H249:AL249)</f>
        <v/>
      </c>
      <c r="AO249" s="9">
        <f>COUNTIF(H249:AL249,"О")</f>
        <v/>
      </c>
      <c r="AP249" s="9">
        <f>COUNTIF(H249:AL249,"От")</f>
        <v/>
      </c>
      <c r="AQ249" s="9">
        <f>COUNTIF(H249:AL249,"Б")</f>
        <v/>
      </c>
      <c r="AR249" s="9">
        <f>COUNTIF(H249:AL249,"Н")</f>
        <v/>
      </c>
      <c r="AT249" s="9">
        <f>SUM(H249:AL249)</f>
        <v/>
      </c>
      <c r="AV249" s="9">
        <f>SUM(I249,J249,O249,P249,Q249,W249,X249)</f>
        <v/>
      </c>
    </row>
    <row r="250">
      <c r="A250" t="n">
        <v>244</v>
      </c>
      <c r="B250" t="inlineStr">
        <is>
          <t>Рейнгарт Александр Александрович</t>
        </is>
      </c>
      <c r="C250" t="inlineStr">
        <is>
          <t>Обособленное  подразделение г.Барнаул</t>
        </is>
      </c>
      <c r="D250" t="inlineStr">
        <is>
          <t>Системный администратор</t>
        </is>
      </c>
      <c r="E250" t="inlineStr">
        <is>
          <t>Контракт № 624 - Алтайавтодор</t>
        </is>
      </c>
      <c r="F250" t="inlineStr">
        <is>
          <t>День</t>
        </is>
      </c>
      <c r="AM250" s="9">
        <f>COUNT(H250:AL250)</f>
        <v/>
      </c>
      <c r="AT250" s="9">
        <f>SUM(H250:AL250)</f>
        <v/>
      </c>
      <c r="AV250" s="9">
        <f>SUM(I250,J250,O250,P250,Q250,W250,X250)</f>
        <v/>
      </c>
    </row>
    <row r="251">
      <c r="A251" t="n">
        <v>245</v>
      </c>
      <c r="B251" t="inlineStr">
        <is>
          <t>Рейнгарт Александр Александрович</t>
        </is>
      </c>
      <c r="C251" t="inlineStr">
        <is>
          <t>Обособленное  подразделение г.Барнаул</t>
        </is>
      </c>
      <c r="D251" t="inlineStr">
        <is>
          <t>Системный администратор</t>
        </is>
      </c>
      <c r="E251" t="inlineStr">
        <is>
          <t>Контракт № 615 - КГКУ Хабаровскуправтодор</t>
        </is>
      </c>
      <c r="F251" t="inlineStr">
        <is>
          <t>День</t>
        </is>
      </c>
      <c r="AM251" s="9">
        <f>COUNT(H251:AL251)</f>
        <v/>
      </c>
      <c r="AT251" s="9">
        <f>SUM(H251:AL251)</f>
        <v/>
      </c>
      <c r="AV251" s="9">
        <f>SUM(I251,J251,O251,P251,Q251,W251,X251)</f>
        <v/>
      </c>
    </row>
    <row r="252">
      <c r="A252" t="n">
        <v>246</v>
      </c>
      <c r="B252" t="inlineStr">
        <is>
          <t>Рейнгарт Александр Александрович</t>
        </is>
      </c>
      <c r="C252" t="inlineStr">
        <is>
          <t>Обособленное  подразделение г.Барнаул</t>
        </is>
      </c>
      <c r="D252" t="inlineStr">
        <is>
          <t>Системный администратор</t>
        </is>
      </c>
      <c r="E252" t="inlineStr">
        <is>
          <t>Контракт № 566 - Барнаульское ДСУ 4</t>
        </is>
      </c>
      <c r="F252" t="inlineStr">
        <is>
          <t>День</t>
        </is>
      </c>
      <c r="AM252" s="9">
        <f>COUNT(H252:AL252)</f>
        <v/>
      </c>
      <c r="AT252" s="9">
        <f>SUM(H252:AL252)</f>
        <v/>
      </c>
      <c r="AV252" s="9">
        <f>SUM(I252,J252,O252,P252,Q252,W252,X252)</f>
        <v/>
      </c>
    </row>
    <row r="253">
      <c r="A253" t="n">
        <v>247</v>
      </c>
      <c r="B253" t="inlineStr">
        <is>
          <t>Рейнгарт Александр Александрович</t>
        </is>
      </c>
      <c r="C253" t="inlineStr">
        <is>
          <t>Обособленное  подразделение г.Барнаул</t>
        </is>
      </c>
      <c r="D253" t="inlineStr">
        <is>
          <t>Системный администратор</t>
        </is>
      </c>
      <c r="E253" t="inlineStr">
        <is>
          <t>Контракт № 529 - КГКУ «Алтайавтодор»</t>
        </is>
      </c>
      <c r="F253" t="inlineStr">
        <is>
          <t>День</t>
        </is>
      </c>
      <c r="AM253" s="9">
        <f>COUNT(H253:AL253)</f>
        <v/>
      </c>
      <c r="AT253" s="9">
        <f>SUM(H253:AL253)</f>
        <v/>
      </c>
      <c r="AV253" s="9">
        <f>SUM(I253,J253,O253,P253,Q253,W253,X253)</f>
        <v/>
      </c>
    </row>
    <row r="254">
      <c r="A254" t="n">
        <v>248</v>
      </c>
      <c r="B254" t="inlineStr">
        <is>
          <t>Рейнгарт Александр Александрович</t>
        </is>
      </c>
      <c r="C254" t="inlineStr">
        <is>
          <t>Обособленное  подразделение г.Барнаул</t>
        </is>
      </c>
      <c r="D254" t="inlineStr">
        <is>
          <t>Системный администратор</t>
        </is>
      </c>
      <c r="E254" t="inlineStr">
        <is>
          <t xml:space="preserve">Контракт № 510 - КУ РА РУАД «Горно-Алтайавтодор» </t>
        </is>
      </c>
      <c r="F254" t="inlineStr">
        <is>
          <t>День</t>
        </is>
      </c>
      <c r="AM254" s="9">
        <f>COUNT(H254:AL254)</f>
        <v/>
      </c>
      <c r="AT254" s="9">
        <f>SUM(H254:AL254)</f>
        <v/>
      </c>
      <c r="AV254" s="9">
        <f>SUM(I254,J254,O254,P254,Q254,W254,X254)</f>
        <v/>
      </c>
    </row>
    <row r="255" ht="15.5" customHeight="1" s="1">
      <c r="A255" t="n">
        <v>249</v>
      </c>
      <c r="B255" t="inlineStr">
        <is>
          <t>Рейнгарт Александр Александрович</t>
        </is>
      </c>
      <c r="C255" t="inlineStr">
        <is>
          <t>Обособленное  подразделение г.Барнаул</t>
        </is>
      </c>
      <c r="D255" t="inlineStr">
        <is>
          <t>Системный администратор</t>
        </is>
      </c>
      <c r="E255" t="inlineStr">
        <is>
          <t>Контракт № 494 - КГКУ «Алтайавтодор»</t>
        </is>
      </c>
      <c r="F255" t="inlineStr">
        <is>
          <t>День</t>
        </is>
      </c>
      <c r="H255" s="11" t="n">
        <v>8</v>
      </c>
      <c r="K255" s="11" t="n">
        <v>8</v>
      </c>
      <c r="L255" s="11" t="n">
        <v>8</v>
      </c>
      <c r="AM255" s="9">
        <f>COUNT(H255:AL255)</f>
        <v/>
      </c>
      <c r="AT255" s="9">
        <f>SUM(H255:AL255)</f>
        <v/>
      </c>
      <c r="AV255" s="9">
        <f>SUM(I255,J255,O255,P255,Q255,W255,X255)</f>
        <v/>
      </c>
    </row>
    <row r="256">
      <c r="A256" s="9" t="n">
        <v>250</v>
      </c>
      <c r="B256" s="9" t="inlineStr">
        <is>
          <t>Рейнгарт Александр Александрович</t>
        </is>
      </c>
      <c r="C256" s="9" t="inlineStr">
        <is>
          <t>Обособленное  подразделение г.Барнаул</t>
        </is>
      </c>
      <c r="D256" s="9" t="inlineStr">
        <is>
          <t>Системный администратор</t>
        </is>
      </c>
      <c r="E256" s="9" t="inlineStr">
        <is>
          <t>ИТОГО:</t>
        </is>
      </c>
      <c r="F256" s="9" t="n"/>
      <c r="G256" s="9" t="n"/>
      <c r="H256" s="9" t="n">
        <v>8</v>
      </c>
      <c r="I256" s="9" t="n">
        <v>0</v>
      </c>
      <c r="J256" s="9" t="n">
        <v>0</v>
      </c>
      <c r="K256" s="9" t="n">
        <v>8</v>
      </c>
      <c r="L256" s="9" t="n">
        <v>8</v>
      </c>
      <c r="M256" s="9" t="n"/>
      <c r="N256" s="9" t="n"/>
      <c r="O256" s="9" t="n"/>
      <c r="P256" s="9" t="n"/>
      <c r="Q256" s="9" t="n"/>
      <c r="R256" s="9" t="n"/>
      <c r="S256" s="9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>
        <f>COUNT(IF(SUM(H252,H255,H249,H253,H251,H254,H250)&gt;0,1,"FALSE"),IF(SUM(I253,I249,I255,I254,I252,I251,I250)&gt;0,1,"FALSE"),IF(SUM(J251,J249,J250,J255,J252,J253,J254)&gt;0,1,"FALSE"),IF(SUM(K249,K250,K255,K253,K251,K254,K252)&gt;0,1,"FALSE"),IF(SUM(L255,L253,L250,L252,L249,L254,L251)&gt;0,1,"FALSE"))</f>
        <v/>
      </c>
      <c r="AN256" s="9" t="n"/>
      <c r="AO256" s="9">
        <f>MAX(AO249:AO255)</f>
        <v/>
      </c>
      <c r="AP256" s="9">
        <f>MAX(AP249:AP255)</f>
        <v/>
      </c>
      <c r="AQ256" s="9">
        <f>MAX(AQ249:AQ255)</f>
        <v/>
      </c>
      <c r="AR256" s="9">
        <f>MAX(AR249:AR255)</f>
        <v/>
      </c>
      <c r="AS256" s="9">
        <f>SUM(AS249:AS255)</f>
        <v/>
      </c>
      <c r="AT256" s="9">
        <f>SUM(AT249:AT255)</f>
        <v/>
      </c>
      <c r="AU256" s="9">
        <f>SUM(AU249:AU255)</f>
        <v/>
      </c>
      <c r="AV256" s="9">
        <f>SUM(AV249:AV255)</f>
        <v/>
      </c>
      <c r="AW256" s="9">
        <f>SUM(AW249:AW255)</f>
        <v/>
      </c>
    </row>
    <row r="257">
      <c r="A257" t="n">
        <v>251</v>
      </c>
      <c r="B257" t="inlineStr">
        <is>
          <t>Сахаров Владимир Александрович</t>
        </is>
      </c>
      <c r="C257" t="inlineStr">
        <is>
          <t>Обособленное  подразделение г.Барнаул</t>
        </is>
      </c>
      <c r="D257" t="inlineStr">
        <is>
          <t>Инженер 1 категории</t>
        </is>
      </c>
      <c r="E257" t="inlineStr">
        <is>
          <t>Общехозяйственный</t>
        </is>
      </c>
      <c r="F257" t="inlineStr">
        <is>
          <t>День</t>
        </is>
      </c>
      <c r="L257" t="n">
        <v>5.1</v>
      </c>
      <c r="M257" t="n">
        <v>3.18333</v>
      </c>
      <c r="N257" t="n">
        <v>7</v>
      </c>
      <c r="O257" t="inlineStr">
        <is>
          <t>В</t>
        </is>
      </c>
      <c r="P257" t="inlineStr">
        <is>
          <t>В</t>
        </is>
      </c>
      <c r="Q257" t="inlineStr">
        <is>
          <t>В</t>
        </is>
      </c>
      <c r="Y257" t="n">
        <v>8</v>
      </c>
      <c r="Z257" t="n">
        <v>8</v>
      </c>
      <c r="AM257" s="9">
        <f>COUNT(H257:AL257)</f>
        <v/>
      </c>
      <c r="AO257" s="9">
        <f>COUNTIF(H257:AL257,"О")</f>
        <v/>
      </c>
      <c r="AP257" s="9">
        <f>COUNTIF(H257:AL257,"От")</f>
        <v/>
      </c>
      <c r="AQ257" s="9">
        <f>COUNTIF(H257:AL257,"Б")</f>
        <v/>
      </c>
      <c r="AR257" s="9">
        <f>COUNTIF(H257:AL257,"Н")</f>
        <v/>
      </c>
      <c r="AT257" s="9">
        <f>SUM(H257:AL257)</f>
        <v/>
      </c>
      <c r="AV257" s="9">
        <f>SUM(I257,J257,O257,P257,Q257,W257,X257)</f>
        <v/>
      </c>
    </row>
    <row r="258" ht="15.5" customHeight="1" s="1">
      <c r="A258" t="n">
        <v>252</v>
      </c>
      <c r="B258" t="inlineStr">
        <is>
          <t>Сахаров Владимир Александрович</t>
        </is>
      </c>
      <c r="C258" t="inlineStr">
        <is>
          <t>Обособленное  подразделение г.Барнаул</t>
        </is>
      </c>
      <c r="D258" t="inlineStr">
        <is>
          <t>Инженер 1 категории</t>
        </is>
      </c>
      <c r="E258" t="inlineStr">
        <is>
          <t>Контракт № 494 - КГКУ «Алтайавтодор»</t>
        </is>
      </c>
      <c r="F258" t="inlineStr">
        <is>
          <t>День</t>
        </is>
      </c>
      <c r="L258" s="11" t="n">
        <v>1.45</v>
      </c>
      <c r="M258" s="11" t="n">
        <v>4.8</v>
      </c>
      <c r="AM258" s="9">
        <f>COUNT(H258:AL258)</f>
        <v/>
      </c>
      <c r="AT258" s="9">
        <f>SUM(H258:AL258)</f>
        <v/>
      </c>
      <c r="AV258" s="9">
        <f>SUM(I258,J258,O258,P258,Q258,W258,X258)</f>
        <v/>
      </c>
    </row>
    <row r="259" ht="15.5" customHeight="1" s="1">
      <c r="A259" t="n">
        <v>253</v>
      </c>
      <c r="B259" t="inlineStr">
        <is>
          <t>Сахаров Владимир Александрович</t>
        </is>
      </c>
      <c r="C259" t="inlineStr">
        <is>
          <t>Обособленное  подразделение г.Барнаул</t>
        </is>
      </c>
      <c r="D259" t="inlineStr">
        <is>
          <t>Инженер 1 категории</t>
        </is>
      </c>
      <c r="E259" t="inlineStr">
        <is>
          <t>Контракт № 624 - Алтайавтодор</t>
        </is>
      </c>
      <c r="F259" t="inlineStr">
        <is>
          <t>День</t>
        </is>
      </c>
      <c r="M259" s="11" t="n">
        <v>0.01667</v>
      </c>
      <c r="AM259" s="9">
        <f>COUNT(H259:AL259)</f>
        <v/>
      </c>
      <c r="AT259" s="9">
        <f>SUM(H259:AL259)</f>
        <v/>
      </c>
      <c r="AV259" s="9">
        <f>SUM(I259,J259,O259,P259,Q259,W259,X259)</f>
        <v/>
      </c>
    </row>
    <row r="260">
      <c r="A260" t="n">
        <v>254</v>
      </c>
      <c r="B260" t="inlineStr">
        <is>
          <t>Сахаров Владимир Александрович</t>
        </is>
      </c>
      <c r="C260" t="inlineStr">
        <is>
          <t>Обособленное  подразделение г.Барнаул</t>
        </is>
      </c>
      <c r="D260" t="inlineStr">
        <is>
          <t>Инженер 1 категории</t>
        </is>
      </c>
      <c r="E260" t="inlineStr">
        <is>
          <t>Контракт № 615 - КГКУ Хабаровскуправтодор</t>
        </is>
      </c>
      <c r="F260" t="inlineStr">
        <is>
          <t>День</t>
        </is>
      </c>
      <c r="AM260" s="9">
        <f>COUNT(H260:AL260)</f>
        <v/>
      </c>
      <c r="AT260" s="9">
        <f>SUM(H260:AL260)</f>
        <v/>
      </c>
      <c r="AV260" s="9">
        <f>SUM(I260,J260,O260,P260,Q260,W260,X260)</f>
        <v/>
      </c>
    </row>
    <row r="261">
      <c r="A261" t="n">
        <v>255</v>
      </c>
      <c r="B261" t="inlineStr">
        <is>
          <t>Сахаров Владимир Александрович</t>
        </is>
      </c>
      <c r="C261" t="inlineStr">
        <is>
          <t>Обособленное  подразделение г.Барнаул</t>
        </is>
      </c>
      <c r="D261" t="inlineStr">
        <is>
          <t>Инженер 1 категории</t>
        </is>
      </c>
      <c r="E261" t="inlineStr">
        <is>
          <t>Контракт № 566 - Барнаульское ДСУ 4</t>
        </is>
      </c>
      <c r="F261" t="inlineStr">
        <is>
          <t>День</t>
        </is>
      </c>
      <c r="AM261" s="9">
        <f>COUNT(H261:AL261)</f>
        <v/>
      </c>
      <c r="AT261" s="9">
        <f>SUM(H261:AL261)</f>
        <v/>
      </c>
      <c r="AV261" s="9">
        <f>SUM(I261,J261,O261,P261,Q261,W261,X261)</f>
        <v/>
      </c>
    </row>
    <row r="262" ht="15.5" customHeight="1" s="1">
      <c r="A262" t="n">
        <v>256</v>
      </c>
      <c r="B262" t="inlineStr">
        <is>
          <t>Сахаров Владимир Александрович</t>
        </is>
      </c>
      <c r="C262" t="inlineStr">
        <is>
          <t>Обособленное  подразделение г.Барнаул</t>
        </is>
      </c>
      <c r="D262" t="inlineStr">
        <is>
          <t>Инженер 1 категории</t>
        </is>
      </c>
      <c r="E262" t="inlineStr">
        <is>
          <t>Контракт № 529 - КГКУ «Алтайавтодор»</t>
        </is>
      </c>
      <c r="F262" t="inlineStr">
        <is>
          <t>День</t>
        </is>
      </c>
      <c r="L262" s="11" t="n">
        <v>1.45</v>
      </c>
      <c r="AM262" s="9">
        <f>COUNT(H262:AL262)</f>
        <v/>
      </c>
      <c r="AT262" s="9">
        <f>SUM(H262:AL262)</f>
        <v/>
      </c>
      <c r="AV262" s="9">
        <f>SUM(I262,J262,O262,P262,Q262,W262,X262)</f>
        <v/>
      </c>
    </row>
    <row r="263">
      <c r="A263" t="n">
        <v>257</v>
      </c>
      <c r="B263" t="inlineStr">
        <is>
          <t>Сахаров Владимир Александрович</t>
        </is>
      </c>
      <c r="C263" t="inlineStr">
        <is>
          <t>Обособленное  подразделение г.Барнаул</t>
        </is>
      </c>
      <c r="D263" t="inlineStr">
        <is>
          <t>Инженер 1 категории</t>
        </is>
      </c>
      <c r="E263" t="inlineStr">
        <is>
          <t xml:space="preserve">Контракт № 510 - КУ РА РУАД «Горно-Алтайавтодор» </t>
        </is>
      </c>
      <c r="F263" t="inlineStr">
        <is>
          <t>День</t>
        </is>
      </c>
      <c r="AM263" s="9">
        <f>COUNT(H263:AL263)</f>
        <v/>
      </c>
      <c r="AT263" s="9">
        <f>SUM(H263:AL263)</f>
        <v/>
      </c>
      <c r="AV263" s="9">
        <f>SUM(I263,J263,O263,P263,Q263,W263,X263)</f>
        <v/>
      </c>
    </row>
    <row r="264" ht="15.5" customHeight="1" s="1">
      <c r="A264" t="n">
        <v>258</v>
      </c>
      <c r="B264" t="inlineStr">
        <is>
          <t>Сахаров Владимир Александрович</t>
        </is>
      </c>
      <c r="C264" t="inlineStr">
        <is>
          <t>Обособленное  подразделение г.Барнаул</t>
        </is>
      </c>
      <c r="D264" t="inlineStr">
        <is>
          <t>Инженер 1 категории</t>
        </is>
      </c>
      <c r="E264" t="inlineStr">
        <is>
          <t>Контракт № 494 - КГКУ «Алтайавтодор»</t>
        </is>
      </c>
      <c r="F264" t="inlineStr">
        <is>
          <t>День</t>
        </is>
      </c>
      <c r="I264" s="11" t="n">
        <v>9.5</v>
      </c>
      <c r="J264" s="11" t="n">
        <v>9</v>
      </c>
      <c r="W264" s="11" t="n">
        <v>9</v>
      </c>
      <c r="X264" s="11" t="n">
        <v>9</v>
      </c>
      <c r="AM264" s="9">
        <f>COUNT(H264:AL264)</f>
        <v/>
      </c>
      <c r="AT264" s="9">
        <f>SUM(H264:AL264)</f>
        <v/>
      </c>
      <c r="AV264" s="9">
        <f>SUM(I264,J264,O264,P264,Q264,W264,X264)</f>
        <v/>
      </c>
    </row>
    <row r="265" ht="15.5" customHeight="1" s="1">
      <c r="A265" t="n">
        <v>259</v>
      </c>
      <c r="B265" t="inlineStr">
        <is>
          <t>Сахаров Владимир Александрович</t>
        </is>
      </c>
      <c r="C265" t="inlineStr">
        <is>
          <t>Обособленное  подразделение г.Барнаул</t>
        </is>
      </c>
      <c r="D265" t="inlineStr">
        <is>
          <t>Инженер 1 категории</t>
        </is>
      </c>
      <c r="E265" t="inlineStr">
        <is>
          <t>Контракт № 494 - КГКУ «Алтайавтодор»</t>
        </is>
      </c>
      <c r="F265" t="inlineStr">
        <is>
          <t>День</t>
        </is>
      </c>
      <c r="G265" t="inlineStr">
        <is>
          <t>К-ка</t>
        </is>
      </c>
      <c r="H265" s="11" t="n">
        <v>8</v>
      </c>
      <c r="I265" s="11" t="inlineStr">
        <is>
          <t>В</t>
        </is>
      </c>
      <c r="J265" s="11" t="inlineStr">
        <is>
          <t>В</t>
        </is>
      </c>
      <c r="K265" s="11" t="n">
        <v>8</v>
      </c>
      <c r="R265" s="11" t="n">
        <v>4</v>
      </c>
      <c r="S265" s="11" t="n">
        <v>4</v>
      </c>
      <c r="T265" s="11" t="n">
        <v>4</v>
      </c>
      <c r="U265" s="11" t="n">
        <v>4</v>
      </c>
      <c r="V265" s="11" t="n">
        <v>4</v>
      </c>
      <c r="W265" s="11" t="inlineStr">
        <is>
          <t>В</t>
        </is>
      </c>
      <c r="X265" s="11" t="inlineStr">
        <is>
          <t>В</t>
        </is>
      </c>
      <c r="AM265" s="9">
        <f>SUM(H265:AL265)/8</f>
        <v/>
      </c>
      <c r="AS265" s="9">
        <f>COUNTIF(H265:AL265,"В")+SUM(H265:AL265)/8</f>
        <v/>
      </c>
      <c r="AT265" s="9">
        <f>SUM(H265:AL265)</f>
        <v/>
      </c>
    </row>
    <row r="266" ht="15.5" customHeight="1" s="1">
      <c r="A266" t="n">
        <v>260</v>
      </c>
      <c r="B266" t="inlineStr">
        <is>
          <t>Сахаров Владимир Александрович</t>
        </is>
      </c>
      <c r="C266" t="inlineStr">
        <is>
          <t>Обособленное  подразделение г.Барнаул</t>
        </is>
      </c>
      <c r="D266" t="inlineStr">
        <is>
          <t>Инженер 1 категории</t>
        </is>
      </c>
      <c r="E266" t="inlineStr">
        <is>
          <t>Контракт № 529 - КГКУ «Алтайавтодор»</t>
        </is>
      </c>
      <c r="F266" t="inlineStr">
        <is>
          <t>День</t>
        </is>
      </c>
      <c r="G266" t="inlineStr">
        <is>
          <t>К-ка</t>
        </is>
      </c>
      <c r="R266" s="11" t="n">
        <v>4</v>
      </c>
      <c r="S266" s="11" t="n">
        <v>4</v>
      </c>
      <c r="T266" s="11" t="n">
        <v>4</v>
      </c>
      <c r="U266" s="11" t="n">
        <v>4</v>
      </c>
      <c r="V266" s="11" t="n">
        <v>4</v>
      </c>
      <c r="W266" s="11" t="inlineStr">
        <is>
          <t>В</t>
        </is>
      </c>
      <c r="X266" s="11" t="inlineStr">
        <is>
          <t>В</t>
        </is>
      </c>
      <c r="AM266" s="9">
        <f>SUM(H266:AL266)/8</f>
        <v/>
      </c>
      <c r="AS266" s="9">
        <f>COUNTIF(H266:AL266,"В")+SUM(H266:AL266)/8</f>
        <v/>
      </c>
      <c r="AT266" s="9">
        <f>SUM(H266:AL266)</f>
        <v/>
      </c>
    </row>
    <row r="267">
      <c r="A267" s="9" t="n">
        <v>261</v>
      </c>
      <c r="B267" s="9" t="inlineStr">
        <is>
          <t>Сахаров Владимир Александрович</t>
        </is>
      </c>
      <c r="C267" s="9" t="inlineStr">
        <is>
          <t>Обособленное  подразделение г.Барнаул</t>
        </is>
      </c>
      <c r="D267" s="9" t="inlineStr">
        <is>
          <t>Инженер 1 категории</t>
        </is>
      </c>
      <c r="E267" s="9" t="inlineStr">
        <is>
          <t>ИТОГО:</t>
        </is>
      </c>
      <c r="F267" s="9" t="n"/>
      <c r="G267" s="9" t="n"/>
      <c r="H267" s="9" t="n">
        <v>8</v>
      </c>
      <c r="I267" s="9" t="n">
        <v>9.5</v>
      </c>
      <c r="J267" s="9" t="n">
        <v>9</v>
      </c>
      <c r="K267" s="9" t="n">
        <v>8</v>
      </c>
      <c r="L267" s="9" t="n">
        <v>8</v>
      </c>
      <c r="M267" s="9" t="n">
        <v>8</v>
      </c>
      <c r="N267" s="9" t="n">
        <v>7</v>
      </c>
      <c r="O267" s="9" t="n">
        <v>0</v>
      </c>
      <c r="P267" s="9" t="n">
        <v>0</v>
      </c>
      <c r="Q267" s="9" t="n">
        <v>0</v>
      </c>
      <c r="R267" s="9" t="n">
        <v>8</v>
      </c>
      <c r="S267" s="9" t="n">
        <v>8</v>
      </c>
      <c r="T267" s="9" t="n">
        <v>8</v>
      </c>
      <c r="U267" s="9" t="n">
        <v>8</v>
      </c>
      <c r="V267" s="9" t="n">
        <v>8</v>
      </c>
      <c r="W267" s="9" t="n">
        <v>9</v>
      </c>
      <c r="X267" s="9" t="n">
        <v>9</v>
      </c>
      <c r="Y267" s="9" t="n">
        <v>8</v>
      </c>
      <c r="Z267" s="9" t="n">
        <v>8</v>
      </c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>
        <f>COUNT(IF(SUM(L263,L258,L261,L262,L257,L259,L260)&gt;0,1,"FALSE"),IF(SUM(M259,M257,M262,M258,M261,M263,M260)&gt;0,1,"FALSE"),IF(SUM(N260,N262,N258,N259,N257,N261,N263)&gt;0,1,"FALSE"),IF(SUM(O260,O263,O262,O259,O258,O257,O261)&gt;0,1,"FALSE"),IF(SUM(P259,P257,P262,P258,P263,P260,P261)&gt;0,1,"FALSE"),IF(SUM(Q258,Q259,Q261,Q260,Q263,Q257,Q262)&gt;0,1,"FALSE"),IF(SUM(Y260,Y263,Y261,Y262,Y258,Y257,Y259)&gt;0,1,"FALSE"),IF(SUM(Z257,Z260,Z261,Z258,Z262,Z259,Z263)&gt;0,1,"FALSE"),IF(SUM(I265,I264)&gt;0,1,"FALSE"),IF(SUM(J264,J265)&gt;0,1,"FALSE"),IF(SUM(W266,W265,W264)&gt;0,1,"FALSE"),IF(SUM(X265,X266,X264)&gt;0,1,"FALSE"),IF(SUM(H265)&gt;0,1,"FALSE"),IF(SUM(K265)&gt;0,1,"FALSE"),IF(SUM(R266,R265)&gt;0,1,"FALSE"),IF(SUM(S266,S265)&gt;0,1,"FALSE"),IF(SUM(T265,T266)&gt;0,1,"FALSE"),IF(SUM(U265,U266)&gt;0,1,"FALSE"),IF(SUM(V265,V266)&gt;0,1,"FALSE"))</f>
        <v/>
      </c>
      <c r="AN267" s="9" t="n"/>
      <c r="AO267" s="9">
        <f>MAX(AO257:AO266)</f>
        <v/>
      </c>
      <c r="AP267" s="9">
        <f>MAX(AP257:AP266)</f>
        <v/>
      </c>
      <c r="AQ267" s="9">
        <f>MAX(AQ257:AQ266)</f>
        <v/>
      </c>
      <c r="AR267" s="9">
        <f>MAX(AR257:AR266)</f>
        <v/>
      </c>
      <c r="AS267" s="9">
        <f>SUM(AS257:AS266)</f>
        <v/>
      </c>
      <c r="AT267" s="9">
        <f>SUM(AT257:AT266)</f>
        <v/>
      </c>
      <c r="AU267" s="9">
        <f>SUM(AU257:AU266)</f>
        <v/>
      </c>
      <c r="AV267" s="9">
        <f>SUM(AV257:AV266)</f>
        <v/>
      </c>
      <c r="AW267" s="9">
        <f>SUM(AW257:AW266)</f>
        <v/>
      </c>
    </row>
    <row r="268">
      <c r="A268" t="n">
        <v>262</v>
      </c>
      <c r="B268" t="inlineStr">
        <is>
          <t>Чичев Артем Владимирович</t>
        </is>
      </c>
      <c r="C268" t="inlineStr">
        <is>
          <t>Обособленное  подразделение г.Барнаул</t>
        </is>
      </c>
      <c r="D268" t="inlineStr">
        <is>
          <t>Ведущий инженер</t>
        </is>
      </c>
      <c r="E268" t="inlineStr">
        <is>
          <t>Общехозяйственный</t>
        </is>
      </c>
      <c r="F268" t="inlineStr">
        <is>
          <t>День</t>
        </is>
      </c>
      <c r="L268" t="n">
        <v>5.1</v>
      </c>
      <c r="O268" t="inlineStr">
        <is>
          <t>В</t>
        </is>
      </c>
      <c r="P268" t="inlineStr">
        <is>
          <t>В</t>
        </is>
      </c>
      <c r="Q268" t="inlineStr">
        <is>
          <t>В</t>
        </is>
      </c>
      <c r="Y268" t="n">
        <v>8</v>
      </c>
      <c r="AM268" s="9">
        <f>COUNT(H268:AL268)</f>
        <v/>
      </c>
      <c r="AO268" s="9">
        <f>COUNTIF(H268:AL268,"О")</f>
        <v/>
      </c>
      <c r="AP268" s="9">
        <f>COUNTIF(H268:AL268,"От")</f>
        <v/>
      </c>
      <c r="AQ268" s="9">
        <f>COUNTIF(H268:AL268,"Б")</f>
        <v/>
      </c>
      <c r="AR268" s="9">
        <f>COUNTIF(H268:AL268,"Н")</f>
        <v/>
      </c>
      <c r="AT268" s="9">
        <f>SUM(H268:AL268)</f>
        <v/>
      </c>
      <c r="AV268" s="9">
        <f>SUM(I268,J268,O268,P268,Q268,W268,X268)</f>
        <v/>
      </c>
    </row>
    <row r="269" ht="15.5" customHeight="1" s="1">
      <c r="A269" t="n">
        <v>263</v>
      </c>
      <c r="B269" t="inlineStr">
        <is>
          <t>Чичев Артем Владимирович</t>
        </is>
      </c>
      <c r="C269" t="inlineStr">
        <is>
          <t>Обособленное  подразделение г.Барнаул</t>
        </is>
      </c>
      <c r="D269" t="inlineStr">
        <is>
          <t>Ведущий инженер</t>
        </is>
      </c>
      <c r="E269" t="inlineStr">
        <is>
          <t>Контракт № 494 - КГКУ «Алтайавтодор»</t>
        </is>
      </c>
      <c r="F269" t="inlineStr">
        <is>
          <t>День</t>
        </is>
      </c>
      <c r="L269" s="11" t="n">
        <v>1.45</v>
      </c>
      <c r="M269" s="11" t="n">
        <v>5.45957</v>
      </c>
      <c r="N269" s="11" t="n">
        <v>7</v>
      </c>
      <c r="Y269" s="11" t="inlineStr">
        <is>
          <t>https://jira.its-sib.ru/issues/?jql=issue%20in%20(TECHWIM-3948,TECHWIM-3947)</t>
        </is>
      </c>
      <c r="Z269" s="11" t="n">
        <v>8</v>
      </c>
      <c r="AM269" s="9">
        <f>COUNT(H269:AL269)</f>
        <v/>
      </c>
      <c r="AT269" s="9">
        <f>SUM(H269:AL269)</f>
        <v/>
      </c>
      <c r="AV269" s="9">
        <f>SUM(I269,J269,O269,P269,Q269,W269,X269)</f>
        <v/>
      </c>
    </row>
    <row r="270" ht="15.5" customHeight="1" s="1">
      <c r="A270" t="n">
        <v>264</v>
      </c>
      <c r="B270" t="inlineStr">
        <is>
          <t>Чичев Артем Владимирович</t>
        </is>
      </c>
      <c r="C270" t="inlineStr">
        <is>
          <t>Обособленное  подразделение г.Барнаул</t>
        </is>
      </c>
      <c r="D270" t="inlineStr">
        <is>
          <t>Ведущий инженер</t>
        </is>
      </c>
      <c r="E270" t="inlineStr">
        <is>
          <t>Контракт № 624 - Алтайавтодор</t>
        </is>
      </c>
      <c r="F270" t="inlineStr">
        <is>
          <t>День</t>
        </is>
      </c>
      <c r="M270" s="11" t="n">
        <v>2.54043</v>
      </c>
      <c r="AM270" s="9">
        <f>COUNT(H270:AL270)</f>
        <v/>
      </c>
      <c r="AT270" s="9">
        <f>SUM(H270:AL270)</f>
        <v/>
      </c>
      <c r="AV270" s="9">
        <f>SUM(I270,J270,O270,P270,Q270,W270,X270)</f>
        <v/>
      </c>
    </row>
    <row r="271">
      <c r="A271" t="n">
        <v>265</v>
      </c>
      <c r="B271" t="inlineStr">
        <is>
          <t>Чичев Артем Владимирович</t>
        </is>
      </c>
      <c r="C271" t="inlineStr">
        <is>
          <t>Обособленное  подразделение г.Барнаул</t>
        </is>
      </c>
      <c r="D271" t="inlineStr">
        <is>
          <t>Ведущий инженер</t>
        </is>
      </c>
      <c r="E271" t="inlineStr">
        <is>
          <t>Контракт № 615 - КГКУ Хабаровскуправтодор</t>
        </is>
      </c>
      <c r="F271" t="inlineStr">
        <is>
          <t>День</t>
        </is>
      </c>
      <c r="AM271" s="9">
        <f>COUNT(H271:AL271)</f>
        <v/>
      </c>
      <c r="AT271" s="9">
        <f>SUM(H271:AL271)</f>
        <v/>
      </c>
      <c r="AV271" s="9">
        <f>SUM(I271,J271,O271,P271,Q271,W271,X271)</f>
        <v/>
      </c>
    </row>
    <row r="272">
      <c r="A272" t="n">
        <v>266</v>
      </c>
      <c r="B272" t="inlineStr">
        <is>
          <t>Чичев Артем Владимирович</t>
        </is>
      </c>
      <c r="C272" t="inlineStr">
        <is>
          <t>Обособленное  подразделение г.Барнаул</t>
        </is>
      </c>
      <c r="D272" t="inlineStr">
        <is>
          <t>Ведущий инженер</t>
        </is>
      </c>
      <c r="E272" t="inlineStr">
        <is>
          <t>Контракт № 566 - Барнаульское ДСУ 4</t>
        </is>
      </c>
      <c r="F272" t="inlineStr">
        <is>
          <t>День</t>
        </is>
      </c>
      <c r="AM272" s="9">
        <f>COUNT(H272:AL272)</f>
        <v/>
      </c>
      <c r="AT272" s="9">
        <f>SUM(H272:AL272)</f>
        <v/>
      </c>
      <c r="AV272" s="9">
        <f>SUM(I272,J272,O272,P272,Q272,W272,X272)</f>
        <v/>
      </c>
    </row>
    <row r="273" ht="15.5" customHeight="1" s="1">
      <c r="A273" t="n">
        <v>267</v>
      </c>
      <c r="B273" t="inlineStr">
        <is>
          <t>Чичев Артем Владимирович</t>
        </is>
      </c>
      <c r="C273" t="inlineStr">
        <is>
          <t>Обособленное  подразделение г.Барнаул</t>
        </is>
      </c>
      <c r="D273" t="inlineStr">
        <is>
          <t>Ведущий инженер</t>
        </is>
      </c>
      <c r="E273" t="inlineStr">
        <is>
          <t>Контракт № 529 - КГКУ «Алтайавтодор»</t>
        </is>
      </c>
      <c r="F273" t="inlineStr">
        <is>
          <t>День</t>
        </is>
      </c>
      <c r="L273" s="11" t="n">
        <v>1.45</v>
      </c>
      <c r="AM273" s="9">
        <f>COUNT(H273:AL273)</f>
        <v/>
      </c>
      <c r="AT273" s="9">
        <f>SUM(H273:AL273)</f>
        <v/>
      </c>
      <c r="AV273" s="9">
        <f>SUM(I273,J273,O273,P273,Q273,W273,X273)</f>
        <v/>
      </c>
    </row>
    <row r="274">
      <c r="A274" t="n">
        <v>268</v>
      </c>
      <c r="B274" t="inlineStr">
        <is>
          <t>Чичев Артем Владимирович</t>
        </is>
      </c>
      <c r="C274" t="inlineStr">
        <is>
          <t>Обособленное  подразделение г.Барнаул</t>
        </is>
      </c>
      <c r="D274" t="inlineStr">
        <is>
          <t>Ведущий инженер</t>
        </is>
      </c>
      <c r="E274" t="inlineStr">
        <is>
          <t xml:space="preserve">Контракт № 510 - КУ РА РУАД «Горно-Алтайавтодор» </t>
        </is>
      </c>
      <c r="F274" t="inlineStr">
        <is>
          <t>День</t>
        </is>
      </c>
      <c r="AM274" s="9">
        <f>COUNT(H274:AL274)</f>
        <v/>
      </c>
      <c r="AT274" s="9">
        <f>SUM(H274:AL274)</f>
        <v/>
      </c>
      <c r="AV274" s="9">
        <f>SUM(I274,J274,O274,P274,Q274,W274,X274)</f>
        <v/>
      </c>
    </row>
    <row r="275" ht="15.5" customHeight="1" s="1">
      <c r="A275" t="n">
        <v>269</v>
      </c>
      <c r="B275" t="inlineStr">
        <is>
          <t>Чичев Артем Владимирович</t>
        </is>
      </c>
      <c r="C275" t="inlineStr">
        <is>
          <t>Обособленное  подразделение г.Барнаул</t>
        </is>
      </c>
      <c r="D275" t="inlineStr">
        <is>
          <t>Ведущий инженер</t>
        </is>
      </c>
      <c r="E275" t="inlineStr">
        <is>
          <t>Контракт № 494 - КГКУ «Алтайавтодор»</t>
        </is>
      </c>
      <c r="F275" t="inlineStr">
        <is>
          <t>День</t>
        </is>
      </c>
      <c r="I275" s="11" t="n">
        <v>9.5</v>
      </c>
      <c r="J275" s="11" t="n">
        <v>9</v>
      </c>
      <c r="W275" s="11" t="n">
        <v>9</v>
      </c>
      <c r="X275" s="11" t="n">
        <v>9</v>
      </c>
      <c r="AM275" s="9">
        <f>COUNT(H275:AL275)</f>
        <v/>
      </c>
      <c r="AT275" s="9">
        <f>SUM(H275:AL275)</f>
        <v/>
      </c>
      <c r="AV275" s="9">
        <f>SUM(I275,J275,O275,P275,Q275,W275,X275)</f>
        <v/>
      </c>
    </row>
    <row r="276" ht="15.5" customHeight="1" s="1">
      <c r="A276" t="n">
        <v>270</v>
      </c>
      <c r="B276" t="inlineStr">
        <is>
          <t>Чичев Артем Владимирович</t>
        </is>
      </c>
      <c r="C276" t="inlineStr">
        <is>
          <t>Обособленное  подразделение г.Барнаул</t>
        </is>
      </c>
      <c r="D276" t="inlineStr">
        <is>
          <t>Ведущий инженер</t>
        </is>
      </c>
      <c r="E276" t="inlineStr">
        <is>
          <t>Контракт № 494 - КГКУ «Алтайавтодор»</t>
        </is>
      </c>
      <c r="F276" t="inlineStr">
        <is>
          <t>День</t>
        </is>
      </c>
      <c r="G276" t="inlineStr">
        <is>
          <t>К-ка</t>
        </is>
      </c>
      <c r="H276" s="11" t="n">
        <v>8</v>
      </c>
      <c r="I276" s="11" t="inlineStr">
        <is>
          <t>В</t>
        </is>
      </c>
      <c r="J276" s="11" t="inlineStr">
        <is>
          <t>В</t>
        </is>
      </c>
      <c r="K276" s="11" t="n">
        <v>8</v>
      </c>
      <c r="R276" s="11" t="n">
        <v>8</v>
      </c>
      <c r="S276" s="11" t="n">
        <v>8</v>
      </c>
      <c r="T276" s="11" t="n">
        <v>8</v>
      </c>
      <c r="U276" s="11" t="n">
        <v>8</v>
      </c>
      <c r="V276" s="11" t="n">
        <v>8</v>
      </c>
      <c r="W276" s="11" t="inlineStr">
        <is>
          <t>В</t>
        </is>
      </c>
      <c r="X276" s="11" t="inlineStr">
        <is>
          <t>В</t>
        </is>
      </c>
      <c r="AM276" s="9">
        <f>SUM(H276:AL276)/8</f>
        <v/>
      </c>
      <c r="AS276" s="9">
        <f>COUNTIF(H276:AL276,"В")+SUM(H276:AL276)/8</f>
        <v/>
      </c>
      <c r="AT276" s="9">
        <f>SUM(H276:AL276)</f>
        <v/>
      </c>
    </row>
    <row r="277">
      <c r="A277" s="9" t="n">
        <v>271</v>
      </c>
      <c r="B277" s="9" t="inlineStr">
        <is>
          <t>Чичев Артем Владимирович</t>
        </is>
      </c>
      <c r="C277" s="9" t="inlineStr">
        <is>
          <t>Обособленное  подразделение г.Барнаул</t>
        </is>
      </c>
      <c r="D277" s="9" t="inlineStr">
        <is>
          <t>Ведущий инженер</t>
        </is>
      </c>
      <c r="E277" s="9" t="inlineStr">
        <is>
          <t>ИТОГО:</t>
        </is>
      </c>
      <c r="F277" s="9" t="n"/>
      <c r="G277" s="9" t="n"/>
      <c r="H277" s="9" t="n">
        <v>8</v>
      </c>
      <c r="I277" s="9" t="n">
        <v>9.5</v>
      </c>
      <c r="J277" s="9" t="n">
        <v>9</v>
      </c>
      <c r="K277" s="9" t="n">
        <v>8</v>
      </c>
      <c r="L277" s="9" t="n">
        <v>8</v>
      </c>
      <c r="M277" s="9" t="n">
        <v>8</v>
      </c>
      <c r="N277" s="9" t="n">
        <v>7</v>
      </c>
      <c r="O277" s="9" t="n">
        <v>0</v>
      </c>
      <c r="P277" s="9" t="n">
        <v>0</v>
      </c>
      <c r="Q277" s="9" t="n">
        <v>0</v>
      </c>
      <c r="R277" s="9" t="n">
        <v>8</v>
      </c>
      <c r="S277" s="9" t="n">
        <v>8</v>
      </c>
      <c r="T277" s="9" t="n">
        <v>8</v>
      </c>
      <c r="U277" s="9" t="n">
        <v>8</v>
      </c>
      <c r="V277" s="9" t="n">
        <v>8</v>
      </c>
      <c r="W277" s="9" t="n">
        <v>9</v>
      </c>
      <c r="X277" s="9" t="n">
        <v>9</v>
      </c>
      <c r="Y277" s="9" t="n">
        <v>8</v>
      </c>
      <c r="Z277" s="9" t="n">
        <v>8</v>
      </c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>
        <f>COUNT(IF(SUM(L274,L271,L273,L272,L268,L270,L269)&gt;0,1,"FALSE"),IF(SUM(M271,M273,M269,M274,M268,M272,M270)&gt;0,1,"FALSE"),IF(SUM(N269,N274,N271,N273,N268,N272,N270)&gt;0,1,"FALSE"),IF(SUM(O269,O272,O273,O274,O270,O271,O268)&gt;0,1,"FALSE"),IF(SUM(P273,P269,P274,P270,P268,P271,P272)&gt;0,1,"FALSE"),IF(SUM(Q273,Q271,Q270,Q269,Q268,Q274,Q272)&gt;0,1,"FALSE"),IF(SUM(Y271,Y268,Y274,Y272,Y270,Y273,Y269)&gt;0,1,"FALSE"),IF(SUM(Z270,Z268,Z271,Z269,Z274,Z272,Z273)&gt;0,1,"FALSE"),IF(SUM(I275,I276)&gt;0,1,"FALSE"),IF(SUM(J275,J276)&gt;0,1,"FALSE"),IF(SUM(W276,W275)&gt;0,1,"FALSE"),IF(SUM(X276,X275)&gt;0,1,"FALSE"),IF(SUM(H276)&gt;0,1,"FALSE"),IF(SUM(K276)&gt;0,1,"FALSE"),IF(SUM(R276)&gt;0,1,"FALSE"),IF(SUM(S276)&gt;0,1,"FALSE"),IF(SUM(T276)&gt;0,1,"FALSE"),IF(SUM(U276)&gt;0,1,"FALSE"),IF(SUM(V276)&gt;0,1,"FALSE"))</f>
        <v/>
      </c>
      <c r="AN277" s="9" t="n"/>
      <c r="AO277" s="9">
        <f>MAX(AO268:AO276)</f>
        <v/>
      </c>
      <c r="AP277" s="9">
        <f>MAX(AP268:AP276)</f>
        <v/>
      </c>
      <c r="AQ277" s="9">
        <f>MAX(AQ268:AQ276)</f>
        <v/>
      </c>
      <c r="AR277" s="9">
        <f>MAX(AR268:AR276)</f>
        <v/>
      </c>
      <c r="AS277" s="9">
        <f>SUM(AS268:AS276)</f>
        <v/>
      </c>
      <c r="AT277" s="9">
        <f>SUM(AT268:AT276)</f>
        <v/>
      </c>
      <c r="AU277" s="9">
        <f>SUM(AU268:AU276)</f>
        <v/>
      </c>
      <c r="AV277" s="9">
        <f>SUM(AV268:AV276)</f>
        <v/>
      </c>
      <c r="AW277" s="9">
        <f>SUM(AW268:AW276)</f>
        <v/>
      </c>
    </row>
    <row r="278">
      <c r="A278" t="n">
        <v>272</v>
      </c>
      <c r="B278" t="inlineStr">
        <is>
          <t>Басманов Алексей Андреевич</t>
        </is>
      </c>
      <c r="C278" t="inlineStr">
        <is>
          <t>Обособленное подразделение Республика Бурятия</t>
        </is>
      </c>
      <c r="D278" t="inlineStr">
        <is>
          <t>Руководитель подразделения</t>
        </is>
      </c>
      <c r="E278" t="inlineStr">
        <is>
          <t>Общехозяйственный</t>
        </is>
      </c>
      <c r="F278" t="inlineStr">
        <is>
          <t>День</t>
        </is>
      </c>
      <c r="H278" t="n">
        <v>8</v>
      </c>
      <c r="I278" t="inlineStr">
        <is>
          <t>В</t>
        </is>
      </c>
      <c r="J278" t="inlineStr">
        <is>
          <t>В</t>
        </is>
      </c>
      <c r="K278" t="n">
        <v>8</v>
      </c>
      <c r="L278" t="n">
        <v>8</v>
      </c>
      <c r="M278" t="n">
        <v>8</v>
      </c>
      <c r="N278" t="n">
        <v>7</v>
      </c>
      <c r="O278" t="inlineStr">
        <is>
          <t>В</t>
        </is>
      </c>
      <c r="P278" t="inlineStr">
        <is>
          <t>В</t>
        </is>
      </c>
      <c r="Q278" t="inlineStr">
        <is>
          <t>В</t>
        </is>
      </c>
      <c r="R278" t="n">
        <v>8</v>
      </c>
      <c r="S278" t="n">
        <v>8</v>
      </c>
      <c r="T278" t="n">
        <v>8</v>
      </c>
      <c r="U278" t="n">
        <v>8</v>
      </c>
      <c r="V278" t="n">
        <v>8</v>
      </c>
      <c r="W278" t="inlineStr">
        <is>
          <t>В</t>
        </is>
      </c>
      <c r="X278" t="inlineStr">
        <is>
          <t>В</t>
        </is>
      </c>
      <c r="Y278" t="n">
        <v>8</v>
      </c>
      <c r="Z278" t="n">
        <v>8</v>
      </c>
      <c r="AM278" s="9">
        <f>COUNT(H278:AL278)</f>
        <v/>
      </c>
      <c r="AO278" s="9">
        <f>COUNTIF(H278:AL278,"О")</f>
        <v/>
      </c>
      <c r="AP278" s="9">
        <f>COUNTIF(H278:AL278,"От")</f>
        <v/>
      </c>
      <c r="AQ278" s="9">
        <f>COUNTIF(H278:AL278,"Б")</f>
        <v/>
      </c>
      <c r="AR278" s="9">
        <f>COUNTIF(H278:AL278,"Н")</f>
        <v/>
      </c>
      <c r="AT278" s="9">
        <f>SUM(H278:AL278)</f>
        <v/>
      </c>
      <c r="AV278" s="9">
        <f>SUM(I278,J278,O278,P278,Q278,W278,X278)</f>
        <v/>
      </c>
    </row>
    <row r="279">
      <c r="A279" t="n">
        <v>273</v>
      </c>
      <c r="B279" t="inlineStr">
        <is>
          <t>Басманов Алексей Андреевич</t>
        </is>
      </c>
      <c r="C279" t="inlineStr">
        <is>
          <t>Обособленное подразделение Республика Бурятия</t>
        </is>
      </c>
      <c r="D279" t="inlineStr">
        <is>
          <t>Руководитель подразделения</t>
        </is>
      </c>
      <c r="E279" t="inlineStr">
        <is>
          <t>Контракт № 600 - ГКУ Бурятрегионавтодор</t>
        </is>
      </c>
      <c r="F279" t="inlineStr">
        <is>
          <t>День</t>
        </is>
      </c>
      <c r="AM279" s="9">
        <f>COUNT(H279:AL279)</f>
        <v/>
      </c>
      <c r="AT279" s="9">
        <f>SUM(H279:AL279)</f>
        <v/>
      </c>
      <c r="AV279" s="9">
        <f>SUM(I279,J279,O279,P279,Q279,W279,X279)</f>
        <v/>
      </c>
    </row>
    <row r="280">
      <c r="A280" t="n">
        <v>274</v>
      </c>
      <c r="B280" t="inlineStr">
        <is>
          <t>Басманов Алексей Андреевич</t>
        </is>
      </c>
      <c r="C280" t="inlineStr">
        <is>
          <t>Обособленное подразделение Республика Бурятия</t>
        </is>
      </c>
      <c r="D280" t="inlineStr">
        <is>
          <t>Руководитель подразделения</t>
        </is>
      </c>
      <c r="E280" t="inlineStr">
        <is>
          <t>Контракт № 548 - ГКУ Управление Региональных автомобильных дорог Республики Бурятия</t>
        </is>
      </c>
      <c r="F280" t="inlineStr">
        <is>
          <t>День</t>
        </is>
      </c>
      <c r="AM280" s="9">
        <f>COUNT(H280:AL280)</f>
        <v/>
      </c>
      <c r="AT280" s="9">
        <f>SUM(H280:AL280)</f>
        <v/>
      </c>
      <c r="AV280" s="9">
        <f>SUM(I280,J280,O280,P280,Q280,W280,X280)</f>
        <v/>
      </c>
    </row>
    <row r="281">
      <c r="A281" t="n">
        <v>275</v>
      </c>
      <c r="B281" t="inlineStr">
        <is>
          <t>Басманов Алексей Андреевич</t>
        </is>
      </c>
      <c r="C281" t="inlineStr">
        <is>
          <t>Обособленное подразделение Республика Бурятия</t>
        </is>
      </c>
      <c r="D281" t="inlineStr">
        <is>
          <t>Руководитель подразделения</t>
        </is>
      </c>
      <c r="E281" t="inlineStr">
        <is>
          <t>Контракт № 533 - ГКУ Управление Региональных автомобильных дорог Республики Бурятия</t>
        </is>
      </c>
      <c r="F281" t="inlineStr">
        <is>
          <t>День</t>
        </is>
      </c>
      <c r="AM281" s="9">
        <f>COUNT(H281:AL281)</f>
        <v/>
      </c>
      <c r="AT281" s="9">
        <f>SUM(H281:AL281)</f>
        <v/>
      </c>
      <c r="AV281" s="9">
        <f>SUM(I281,J281,O281,P281,Q281,W281,X281)</f>
        <v/>
      </c>
    </row>
    <row r="282">
      <c r="A282" s="9" t="n">
        <v>276</v>
      </c>
      <c r="B282" s="9" t="inlineStr">
        <is>
          <t>Басманов Алексей Андреевич</t>
        </is>
      </c>
      <c r="C282" s="9" t="inlineStr">
        <is>
          <t>Обособленное подразделение Республика Бурятия</t>
        </is>
      </c>
      <c r="D282" s="9" t="inlineStr">
        <is>
          <t>Руководитель подразделения</t>
        </is>
      </c>
      <c r="E282" s="9" t="inlineStr">
        <is>
          <t>ИТОГО:</t>
        </is>
      </c>
      <c r="F282" s="9" t="n"/>
      <c r="G282" s="9" t="n"/>
      <c r="H282" s="9" t="n">
        <v>8</v>
      </c>
      <c r="I282" s="9" t="n">
        <v>0</v>
      </c>
      <c r="J282" s="9" t="n">
        <v>0</v>
      </c>
      <c r="K282" s="9" t="n">
        <v>8</v>
      </c>
      <c r="L282" s="9" t="n">
        <v>8</v>
      </c>
      <c r="M282" s="9" t="n">
        <v>8</v>
      </c>
      <c r="N282" s="9" t="n">
        <v>7</v>
      </c>
      <c r="O282" s="9" t="n">
        <v>0</v>
      </c>
      <c r="P282" s="9" t="n">
        <v>0</v>
      </c>
      <c r="Q282" s="9" t="n">
        <v>0</v>
      </c>
      <c r="R282" s="9" t="n">
        <v>8</v>
      </c>
      <c r="S282" s="9" t="n">
        <v>8</v>
      </c>
      <c r="T282" s="9" t="n">
        <v>8</v>
      </c>
      <c r="U282" s="9" t="n">
        <v>8</v>
      </c>
      <c r="V282" s="9" t="n">
        <v>8</v>
      </c>
      <c r="W282" s="9" t="n">
        <v>0</v>
      </c>
      <c r="X282" s="9" t="n">
        <v>0</v>
      </c>
      <c r="Y282" s="9" t="n">
        <v>8</v>
      </c>
      <c r="Z282" s="9" t="n">
        <v>8</v>
      </c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>
        <f>COUNT(IF(SUM(H281,H279,H280,H278)&gt;0,1,"FALSE"),IF(SUM(I279,I280,I281,I278)&gt;0,1,"FALSE"),IF(SUM(J279,J280,J278,J281)&gt;0,1,"FALSE"),IF(SUM(K280,K279,K278,K281)&gt;0,1,"FALSE"),IF(SUM(L281,L279,L280,L278)&gt;0,1,"FALSE"),IF(SUM(M280,M278,M279,M281)&gt;0,1,"FALSE"),IF(SUM(N279,N280,N278,N281)&gt;0,1,"FALSE"),IF(SUM(O279,O281,O278,O280)&gt;0,1,"FALSE"),IF(SUM(P280,P281,P278,P279)&gt;0,1,"FALSE"),IF(SUM(Q280,Q278,Q279,Q281)&gt;0,1,"FALSE"),IF(SUM(R279,R281,R280,R278)&gt;0,1,"FALSE"),IF(SUM(S278,S279,S281,S280)&gt;0,1,"FALSE"),IF(SUM(T280,T278,T281,T279)&gt;0,1,"FALSE"),IF(SUM(U281,U280,U279,U278)&gt;0,1,"FALSE"),IF(SUM(V278,V279,V280,V281)&gt;0,1,"FALSE"),IF(SUM(W279,W278,W280,W281)&gt;0,1,"FALSE"),IF(SUM(X278,X281,X279,X280)&gt;0,1,"FALSE"),IF(SUM(Y279,Y280,Y278,Y281)&gt;0,1,"FALSE"),IF(SUM(Z280,Z281,Z278,Z279)&gt;0,1,"FALSE"))</f>
        <v/>
      </c>
      <c r="AN282" s="9" t="n"/>
      <c r="AO282" s="9">
        <f>MAX(AO278:AO281)</f>
        <v/>
      </c>
      <c r="AP282" s="9">
        <f>MAX(AP278:AP281)</f>
        <v/>
      </c>
      <c r="AQ282" s="9">
        <f>MAX(AQ278:AQ281)</f>
        <v/>
      </c>
      <c r="AR282" s="9">
        <f>MAX(AR278:AR281)</f>
        <v/>
      </c>
      <c r="AS282" s="9">
        <f>SUM(AS278:AS281)</f>
        <v/>
      </c>
      <c r="AT282" s="9">
        <f>SUM(AT278:AT281)</f>
        <v/>
      </c>
      <c r="AU282" s="9">
        <f>SUM(AU278:AU281)</f>
        <v/>
      </c>
      <c r="AV282" s="9">
        <f>SUM(AV278:AV281)</f>
        <v/>
      </c>
      <c r="AW282" s="9">
        <f>SUM(AW278:AW281)</f>
        <v/>
      </c>
    </row>
    <row r="283">
      <c r="A283" t="n">
        <v>277</v>
      </c>
      <c r="B283" t="inlineStr">
        <is>
          <t>Березовский Кирилл Николаевич</t>
        </is>
      </c>
      <c r="C283" t="inlineStr">
        <is>
          <t>Обособленное подразделение Республика Бурятия</t>
        </is>
      </c>
      <c r="D283" t="inlineStr">
        <is>
          <t>Инженер</t>
        </is>
      </c>
      <c r="E283" t="inlineStr">
        <is>
          <t>Общехозяйственный</t>
        </is>
      </c>
      <c r="F283" t="inlineStr">
        <is>
          <t>День</t>
        </is>
      </c>
      <c r="H283" t="n">
        <v>8</v>
      </c>
      <c r="I283" t="inlineStr">
        <is>
          <t>В</t>
        </is>
      </c>
      <c r="J283" t="inlineStr">
        <is>
          <t>В</t>
        </is>
      </c>
      <c r="K283" t="n">
        <v>2.5</v>
      </c>
      <c r="L283" t="n">
        <v>8</v>
      </c>
      <c r="AM283" s="9">
        <f>COUNT(H283:AL283)</f>
        <v/>
      </c>
      <c r="AO283" s="9">
        <f>COUNTIF(H283:AL283,"О")</f>
        <v/>
      </c>
      <c r="AP283" s="9">
        <f>COUNTIF(H283:AL283,"От")</f>
        <v/>
      </c>
      <c r="AQ283" s="9">
        <f>COUNTIF(H283:AL283,"Б")</f>
        <v/>
      </c>
      <c r="AR283" s="9">
        <f>COUNTIF(H283:AL283,"Н")</f>
        <v/>
      </c>
      <c r="AT283" s="9">
        <f>SUM(H283:AL283)</f>
        <v/>
      </c>
      <c r="AV283" s="9">
        <f>SUM(I283,J283,O283,P283,Q283,W283,X283)</f>
        <v/>
      </c>
    </row>
    <row r="284">
      <c r="A284" t="n">
        <v>278</v>
      </c>
      <c r="B284" t="inlineStr">
        <is>
          <t>Березовский Кирилл Николаевич</t>
        </is>
      </c>
      <c r="C284" t="inlineStr">
        <is>
          <t>Обособленное подразделение Республика Бурятия</t>
        </is>
      </c>
      <c r="D284" t="inlineStr">
        <is>
          <t>Инженер</t>
        </is>
      </c>
      <c r="E284" t="inlineStr">
        <is>
          <t>Контракт № 600 - ГКУ Бурятрегионавтодор</t>
        </is>
      </c>
      <c r="F284" t="inlineStr">
        <is>
          <t>День</t>
        </is>
      </c>
      <c r="AM284" s="9">
        <f>COUNT(H284:AL284)</f>
        <v/>
      </c>
      <c r="AT284" s="9">
        <f>SUM(H284:AL284)</f>
        <v/>
      </c>
      <c r="AV284" s="9">
        <f>SUM(I284,J284,O284,P284,Q284,W284,X284)</f>
        <v/>
      </c>
    </row>
    <row r="285" ht="15.5" customHeight="1" s="1">
      <c r="A285" t="n">
        <v>279</v>
      </c>
      <c r="B285" t="inlineStr">
        <is>
          <t>Березовский Кирилл Николаевич</t>
        </is>
      </c>
      <c r="C285" t="inlineStr">
        <is>
          <t>Обособленное подразделение Республика Бурятия</t>
        </is>
      </c>
      <c r="D285" t="inlineStr">
        <is>
          <t>Инженер</t>
        </is>
      </c>
      <c r="E285" t="inlineStr">
        <is>
          <t>Контракт № 548 - ГКУ Управление Региональных автомобильных дорог Республики Бурятия</t>
        </is>
      </c>
      <c r="F285" t="inlineStr">
        <is>
          <t>День</t>
        </is>
      </c>
      <c r="K285" s="11" t="n">
        <v>5.5</v>
      </c>
      <c r="AM285" s="9">
        <f>COUNT(H285:AL285)</f>
        <v/>
      </c>
      <c r="AT285" s="9">
        <f>SUM(H285:AL285)</f>
        <v/>
      </c>
      <c r="AV285" s="9">
        <f>SUM(I285,J285,O285,P285,Q285,W285,X285)</f>
        <v/>
      </c>
    </row>
    <row r="286">
      <c r="A286" t="n">
        <v>280</v>
      </c>
      <c r="B286" t="inlineStr">
        <is>
          <t>Березовский Кирилл Николаевич</t>
        </is>
      </c>
      <c r="C286" t="inlineStr">
        <is>
          <t>Обособленное подразделение Республика Бурятия</t>
        </is>
      </c>
      <c r="D286" t="inlineStr">
        <is>
          <t>Инженер</t>
        </is>
      </c>
      <c r="E286" t="inlineStr">
        <is>
          <t>Контракт № 533 - ГКУ Управление Региональных автомобильных дорог Республики Бурятия</t>
        </is>
      </c>
      <c r="F286" t="inlineStr">
        <is>
          <t>День</t>
        </is>
      </c>
      <c r="AM286" s="9">
        <f>COUNT(H286:AL286)</f>
        <v/>
      </c>
      <c r="AT286" s="9">
        <f>SUM(H286:AL286)</f>
        <v/>
      </c>
      <c r="AV286" s="9">
        <f>SUM(I286,J286,O286,P286,Q286,W286,X286)</f>
        <v/>
      </c>
    </row>
    <row r="287">
      <c r="A287" s="9" t="n">
        <v>281</v>
      </c>
      <c r="B287" s="9" t="inlineStr">
        <is>
          <t>Березовский Кирилл Николаевич</t>
        </is>
      </c>
      <c r="C287" s="9" t="inlineStr">
        <is>
          <t>Обособленное подразделение Республика Бурятия</t>
        </is>
      </c>
      <c r="D287" s="9" t="inlineStr">
        <is>
          <t>Инженер</t>
        </is>
      </c>
      <c r="E287" s="9" t="inlineStr">
        <is>
          <t>ИТОГО:</t>
        </is>
      </c>
      <c r="F287" s="9" t="n"/>
      <c r="G287" s="9" t="n"/>
      <c r="H287" s="9" t="n">
        <v>8</v>
      </c>
      <c r="I287" s="9" t="n">
        <v>0</v>
      </c>
      <c r="J287" s="9" t="n">
        <v>0</v>
      </c>
      <c r="K287" s="9" t="n">
        <v>8</v>
      </c>
      <c r="L287" s="9" t="n">
        <v>8</v>
      </c>
      <c r="M287" s="9" t="n"/>
      <c r="N287" s="9" t="n"/>
      <c r="O287" s="9" t="n"/>
      <c r="P287" s="9" t="n"/>
      <c r="Q287" s="9" t="n"/>
      <c r="R287" s="9" t="n"/>
      <c r="S287" s="9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>
        <f>COUNT(IF(SUM(H285,H283,H284,H286)&gt;0,1,"FALSE"),IF(SUM(I283,I285,I286,I284)&gt;0,1,"FALSE"),IF(SUM(J284,J286,J285,J283)&gt;0,1,"FALSE"),IF(SUM(K283,K285,K284,K286)&gt;0,1,"FALSE"),IF(SUM(L283,L284,L286,L285)&gt;0,1,"FALSE"))</f>
        <v/>
      </c>
      <c r="AN287" s="9" t="n"/>
      <c r="AO287" s="9">
        <f>MAX(AO283:AO286)</f>
        <v/>
      </c>
      <c r="AP287" s="9">
        <f>MAX(AP283:AP286)</f>
        <v/>
      </c>
      <c r="AQ287" s="9">
        <f>MAX(AQ283:AQ286)</f>
        <v/>
      </c>
      <c r="AR287" s="9">
        <f>MAX(AR283:AR286)</f>
        <v/>
      </c>
      <c r="AS287" s="9">
        <f>SUM(AS283:AS286)</f>
        <v/>
      </c>
      <c r="AT287" s="9">
        <f>SUM(AT283:AT286)</f>
        <v/>
      </c>
      <c r="AU287" s="9">
        <f>SUM(AU283:AU286)</f>
        <v/>
      </c>
      <c r="AV287" s="9">
        <f>SUM(AV283:AV286)</f>
        <v/>
      </c>
      <c r="AW287" s="9">
        <f>SUM(AW283:AW286)</f>
        <v/>
      </c>
    </row>
    <row r="288">
      <c r="A288" t="n">
        <v>282</v>
      </c>
      <c r="B288" t="inlineStr">
        <is>
          <t>Ринчинов Арслан Эрдынеевич</t>
        </is>
      </c>
      <c r="C288" t="inlineStr">
        <is>
          <t>Обособленное подразделение Республика Бурятия</t>
        </is>
      </c>
      <c r="D288" t="inlineStr">
        <is>
          <t>Инженер</t>
        </is>
      </c>
      <c r="E288" t="inlineStr">
        <is>
          <t>Общехозяйственный</t>
        </is>
      </c>
      <c r="F288" t="inlineStr">
        <is>
          <t>День</t>
        </is>
      </c>
      <c r="H288" t="n">
        <v>8</v>
      </c>
      <c r="I288" t="inlineStr">
        <is>
          <t>В</t>
        </is>
      </c>
      <c r="J288" t="inlineStr">
        <is>
          <t>В</t>
        </is>
      </c>
      <c r="K288" t="n">
        <v>8</v>
      </c>
      <c r="AM288" s="9">
        <f>COUNT(H288:AL288)</f>
        <v/>
      </c>
      <c r="AO288" s="9">
        <f>COUNTIF(H288:AL288,"О")</f>
        <v/>
      </c>
      <c r="AP288" s="9">
        <f>COUNTIF(H288:AL288,"От")</f>
        <v/>
      </c>
      <c r="AQ288" s="9">
        <f>COUNTIF(H288:AL288,"Б")</f>
        <v/>
      </c>
      <c r="AR288" s="9">
        <f>COUNTIF(H288:AL288,"Н")</f>
        <v/>
      </c>
      <c r="AT288" s="9">
        <f>SUM(H288:AL288)</f>
        <v/>
      </c>
      <c r="AV288" s="9">
        <f>SUM(I288,J288,O288,P288,Q288,W288,X288)</f>
        <v/>
      </c>
    </row>
    <row r="289" ht="15.5" customHeight="1" s="1">
      <c r="A289" t="n">
        <v>283</v>
      </c>
      <c r="B289" t="inlineStr">
        <is>
          <t>Ринчинов Арслан Эрдынеевич</t>
        </is>
      </c>
      <c r="C289" t="inlineStr">
        <is>
          <t>Обособленное подразделение Республика Бурятия</t>
        </is>
      </c>
      <c r="D289" t="inlineStr">
        <is>
          <t>Инженер</t>
        </is>
      </c>
      <c r="E289" t="inlineStr">
        <is>
          <t>Контракт № 600 - ГКУ Бурятрегионавтодор</t>
        </is>
      </c>
      <c r="F289" t="inlineStr">
        <is>
          <t>День</t>
        </is>
      </c>
      <c r="L289" s="11" t="n">
        <v>8</v>
      </c>
      <c r="AM289" s="9">
        <f>COUNT(H289:AL289)</f>
        <v/>
      </c>
      <c r="AT289" s="9">
        <f>SUM(H289:AL289)</f>
        <v/>
      </c>
      <c r="AV289" s="9">
        <f>SUM(I289,J289,O289,P289,Q289,W289,X289)</f>
        <v/>
      </c>
    </row>
    <row r="290">
      <c r="A290" t="n">
        <v>284</v>
      </c>
      <c r="B290" t="inlineStr">
        <is>
          <t>Ринчинов Арслан Эрдынеевич</t>
        </is>
      </c>
      <c r="C290" t="inlineStr">
        <is>
          <t>Обособленное подразделение Республика Бурятия</t>
        </is>
      </c>
      <c r="D290" t="inlineStr">
        <is>
          <t>Инженер</t>
        </is>
      </c>
      <c r="E290" t="inlineStr">
        <is>
          <t>Контракт № 548 - ГКУ Управление Региональных автомобильных дорог Республики Бурятия</t>
        </is>
      </c>
      <c r="F290" t="inlineStr">
        <is>
          <t>День</t>
        </is>
      </c>
      <c r="AM290" s="9">
        <f>COUNT(H290:AL290)</f>
        <v/>
      </c>
      <c r="AT290" s="9">
        <f>SUM(H290:AL290)</f>
        <v/>
      </c>
      <c r="AV290" s="9">
        <f>SUM(I290,J290,O290,P290,Q290,W290,X290)</f>
        <v/>
      </c>
    </row>
    <row r="291">
      <c r="A291" t="n">
        <v>285</v>
      </c>
      <c r="B291" t="inlineStr">
        <is>
          <t>Ринчинов Арслан Эрдынеевич</t>
        </is>
      </c>
      <c r="C291" t="inlineStr">
        <is>
          <t>Обособленное подразделение Республика Бурятия</t>
        </is>
      </c>
      <c r="D291" t="inlineStr">
        <is>
          <t>Инженер</t>
        </is>
      </c>
      <c r="E291" t="inlineStr">
        <is>
          <t>Контракт № 533 - ГКУ Управление Региональных автомобильных дорог Республики Бурятия</t>
        </is>
      </c>
      <c r="F291" t="inlineStr">
        <is>
          <t>День</t>
        </is>
      </c>
      <c r="AM291" s="9">
        <f>COUNT(H291:AL291)</f>
        <v/>
      </c>
      <c r="AT291" s="9">
        <f>SUM(H291:AL291)</f>
        <v/>
      </c>
      <c r="AV291" s="9">
        <f>SUM(I291,J291,O291,P291,Q291,W291,X291)</f>
        <v/>
      </c>
    </row>
    <row r="292">
      <c r="A292" s="9" t="n">
        <v>286</v>
      </c>
      <c r="B292" s="9" t="inlineStr">
        <is>
          <t>Ринчинов Арслан Эрдынеевич</t>
        </is>
      </c>
      <c r="C292" s="9" t="inlineStr">
        <is>
          <t>Обособленное подразделение Республика Бурятия</t>
        </is>
      </c>
      <c r="D292" s="9" t="inlineStr">
        <is>
          <t>Инженер</t>
        </is>
      </c>
      <c r="E292" s="9" t="inlineStr">
        <is>
          <t>ИТОГО:</t>
        </is>
      </c>
      <c r="F292" s="9" t="n"/>
      <c r="G292" s="9" t="n"/>
      <c r="H292" s="9" t="n">
        <v>8</v>
      </c>
      <c r="I292" s="9" t="n">
        <v>0</v>
      </c>
      <c r="J292" s="9" t="n">
        <v>0</v>
      </c>
      <c r="K292" s="9" t="n">
        <v>8</v>
      </c>
      <c r="L292" s="9" t="n">
        <v>8</v>
      </c>
      <c r="M292" s="9" t="n"/>
      <c r="N292" s="9" t="n"/>
      <c r="O292" s="9" t="n"/>
      <c r="P292" s="9" t="n"/>
      <c r="Q292" s="9" t="n"/>
      <c r="R292" s="9" t="n"/>
      <c r="S292" s="9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>
        <f>COUNT(IF(SUM(H289,H291,H288,H290)&gt;0,1,"FALSE"),IF(SUM(I290,I288,I291,I289)&gt;0,1,"FALSE"),IF(SUM(J291,J290,J288,J289)&gt;0,1,"FALSE"),IF(SUM(K291,K288,K290,K289)&gt;0,1,"FALSE"),IF(SUM(L289,L290,L288,L291)&gt;0,1,"FALSE"))</f>
        <v/>
      </c>
      <c r="AN292" s="9" t="n"/>
      <c r="AO292" s="9">
        <f>MAX(AO288:AO291)</f>
        <v/>
      </c>
      <c r="AP292" s="9">
        <f>MAX(AP288:AP291)</f>
        <v/>
      </c>
      <c r="AQ292" s="9">
        <f>MAX(AQ288:AQ291)</f>
        <v/>
      </c>
      <c r="AR292" s="9">
        <f>MAX(AR288:AR291)</f>
        <v/>
      </c>
      <c r="AS292" s="9">
        <f>SUM(AS288:AS291)</f>
        <v/>
      </c>
      <c r="AT292" s="9">
        <f>SUM(AT288:AT291)</f>
        <v/>
      </c>
      <c r="AU292" s="9">
        <f>SUM(AU288:AU291)</f>
        <v/>
      </c>
      <c r="AV292" s="9">
        <f>SUM(AV288:AV291)</f>
        <v/>
      </c>
      <c r="AW292" s="9">
        <f>SUM(AW288:AW291)</f>
        <v/>
      </c>
    </row>
    <row r="293">
      <c r="A293" t="n">
        <v>287</v>
      </c>
      <c r="B293" t="inlineStr">
        <is>
          <t>Синицин Павел Игоревич</t>
        </is>
      </c>
      <c r="C293" t="inlineStr">
        <is>
          <t>Обособленное подразделение Республика Бурятия</t>
        </is>
      </c>
      <c r="D293" t="inlineStr">
        <is>
          <t>Инженер</t>
        </is>
      </c>
      <c r="E293" t="inlineStr">
        <is>
          <t>Общехозяйственный</t>
        </is>
      </c>
      <c r="F293" t="inlineStr">
        <is>
          <t>День</t>
        </is>
      </c>
      <c r="H293" t="n">
        <v>8</v>
      </c>
      <c r="I293" t="inlineStr">
        <is>
          <t>В</t>
        </is>
      </c>
      <c r="J293" t="inlineStr">
        <is>
          <t>В</t>
        </is>
      </c>
      <c r="K293" t="n">
        <v>2.5</v>
      </c>
      <c r="M293" t="n">
        <v>7.31667</v>
      </c>
      <c r="N293" t="n">
        <v>7</v>
      </c>
      <c r="O293" t="inlineStr">
        <is>
          <t>В</t>
        </is>
      </c>
      <c r="P293" t="inlineStr">
        <is>
          <t>В</t>
        </is>
      </c>
      <c r="Q293" t="inlineStr">
        <is>
          <t>В</t>
        </is>
      </c>
      <c r="W293" t="inlineStr">
        <is>
          <t>В</t>
        </is>
      </c>
      <c r="X293" t="inlineStr">
        <is>
          <t>В</t>
        </is>
      </c>
      <c r="AM293" s="9">
        <f>COUNT(H293:AL293)</f>
        <v/>
      </c>
      <c r="AO293" s="9">
        <f>COUNTIF(H293:AL293,"О")</f>
        <v/>
      </c>
      <c r="AP293" s="9">
        <f>COUNTIF(H293:AL293,"От")</f>
        <v/>
      </c>
      <c r="AQ293" s="9">
        <f>COUNTIF(H293:AL293,"Б")</f>
        <v/>
      </c>
      <c r="AR293" s="9">
        <f>COUNTIF(H293:AL293,"Н")</f>
        <v/>
      </c>
      <c r="AT293" s="9">
        <f>SUM(H293:AL293)</f>
        <v/>
      </c>
      <c r="AV293" s="9">
        <f>SUM(I293,J293,O293,P293,Q293,W293,X293)</f>
        <v/>
      </c>
    </row>
    <row r="294" ht="15.5" customHeight="1" s="1">
      <c r="A294" t="n">
        <v>288</v>
      </c>
      <c r="B294" t="inlineStr">
        <is>
          <t>Синицин Павел Игоревич</t>
        </is>
      </c>
      <c r="C294" t="inlineStr">
        <is>
          <t>Обособленное подразделение Республика Бурятия</t>
        </is>
      </c>
      <c r="D294" t="inlineStr">
        <is>
          <t>Инженер</t>
        </is>
      </c>
      <c r="E294" t="inlineStr">
        <is>
          <t>Контракт № 600 - ГКУ Бурятрегионавтодор</t>
        </is>
      </c>
      <c r="F294" t="inlineStr">
        <is>
          <t>День</t>
        </is>
      </c>
      <c r="L294" s="11" t="n">
        <v>8</v>
      </c>
      <c r="M294" s="11" t="n">
        <v>0.68333</v>
      </c>
      <c r="R294" s="11" t="n">
        <v>6.01862</v>
      </c>
      <c r="S294" s="11" t="n">
        <v>8</v>
      </c>
      <c r="T294" s="11" t="n">
        <v>6.01113</v>
      </c>
      <c r="U294" s="11" t="n">
        <v>7.73284</v>
      </c>
      <c r="V294" s="11" t="n">
        <v>8</v>
      </c>
      <c r="Y294" s="11" t="n">
        <v>8</v>
      </c>
      <c r="Z294" s="11" t="n">
        <v>8</v>
      </c>
      <c r="AM294" s="9">
        <f>COUNT(H294:AL294)</f>
        <v/>
      </c>
      <c r="AT294" s="9">
        <f>SUM(H294:AL294)</f>
        <v/>
      </c>
      <c r="AV294" s="9">
        <f>SUM(I294,J294,O294,P294,Q294,W294,X294)</f>
        <v/>
      </c>
    </row>
    <row r="295" ht="15.5" customHeight="1" s="1">
      <c r="A295" t="n">
        <v>289</v>
      </c>
      <c r="B295" t="inlineStr">
        <is>
          <t>Синицин Павел Игоревич</t>
        </is>
      </c>
      <c r="C295" t="inlineStr">
        <is>
          <t>Обособленное подразделение Республика Бурятия</t>
        </is>
      </c>
      <c r="D295" t="inlineStr">
        <is>
          <t>Инженер</t>
        </is>
      </c>
      <c r="E295" t="inlineStr">
        <is>
          <t>Контракт № 548 - ГКУ Управление Региональных автомобильных дорог Республики Бурятия</t>
        </is>
      </c>
      <c r="F295" t="inlineStr">
        <is>
          <t>День</t>
        </is>
      </c>
      <c r="K295" s="11" t="n">
        <v>5.5</v>
      </c>
      <c r="R295" s="11" t="n">
        <v>1.98138</v>
      </c>
      <c r="T295" s="11" t="n">
        <v>1.98887</v>
      </c>
      <c r="U295" s="11" t="n">
        <v>0.26716</v>
      </c>
      <c r="AM295" s="9">
        <f>COUNT(H295:AL295)</f>
        <v/>
      </c>
      <c r="AT295" s="9">
        <f>SUM(H295:AL295)</f>
        <v/>
      </c>
      <c r="AV295" s="9">
        <f>SUM(I295,J295,O295,P295,Q295,W295,X295)</f>
        <v/>
      </c>
    </row>
    <row r="296">
      <c r="A296" t="n">
        <v>290</v>
      </c>
      <c r="B296" t="inlineStr">
        <is>
          <t>Синицин Павел Игоревич</t>
        </is>
      </c>
      <c r="C296" t="inlineStr">
        <is>
          <t>Обособленное подразделение Республика Бурятия</t>
        </is>
      </c>
      <c r="D296" t="inlineStr">
        <is>
          <t>Инженер</t>
        </is>
      </c>
      <c r="E296" t="inlineStr">
        <is>
          <t>Контракт № 533 - ГКУ Управление Региональных автомобильных дорог Республики Бурятия</t>
        </is>
      </c>
      <c r="F296" t="inlineStr">
        <is>
          <t>День</t>
        </is>
      </c>
      <c r="AM296" s="9">
        <f>COUNT(H296:AL296)</f>
        <v/>
      </c>
      <c r="AT296" s="9">
        <f>SUM(H296:AL296)</f>
        <v/>
      </c>
      <c r="AV296" s="9">
        <f>SUM(I296,J296,O296,P296,Q296,W296,X296)</f>
        <v/>
      </c>
    </row>
    <row r="297">
      <c r="A297" s="9" t="n">
        <v>291</v>
      </c>
      <c r="B297" s="9" t="inlineStr">
        <is>
          <t>Синицин Павел Игоревич</t>
        </is>
      </c>
      <c r="C297" s="9" t="inlineStr">
        <is>
          <t>Обособленное подразделение Республика Бурятия</t>
        </is>
      </c>
      <c r="D297" s="9" t="inlineStr">
        <is>
          <t>Инженер</t>
        </is>
      </c>
      <c r="E297" s="9" t="inlineStr">
        <is>
          <t>ИТОГО:</t>
        </is>
      </c>
      <c r="F297" s="9" t="n"/>
      <c r="G297" s="9" t="n"/>
      <c r="H297" s="9" t="n">
        <v>8</v>
      </c>
      <c r="I297" s="9" t="n">
        <v>0</v>
      </c>
      <c r="J297" s="9" t="n">
        <v>0</v>
      </c>
      <c r="K297" s="9" t="n">
        <v>8</v>
      </c>
      <c r="L297" s="9" t="n">
        <v>8</v>
      </c>
      <c r="M297" s="9" t="n">
        <v>8</v>
      </c>
      <c r="N297" s="9" t="n">
        <v>7</v>
      </c>
      <c r="O297" s="9" t="n">
        <v>0</v>
      </c>
      <c r="P297" s="9" t="n">
        <v>0</v>
      </c>
      <c r="Q297" s="9" t="n">
        <v>0</v>
      </c>
      <c r="R297" s="9" t="n">
        <v>8</v>
      </c>
      <c r="S297" s="9" t="n">
        <v>8</v>
      </c>
      <c r="T297" s="9" t="n">
        <v>8</v>
      </c>
      <c r="U297" s="9" t="n">
        <v>8</v>
      </c>
      <c r="V297" s="9" t="n">
        <v>8</v>
      </c>
      <c r="W297" s="9" t="n">
        <v>0</v>
      </c>
      <c r="X297" s="9" t="n">
        <v>0</v>
      </c>
      <c r="Y297" s="9" t="n">
        <v>8</v>
      </c>
      <c r="Z297" s="9" t="n">
        <v>8</v>
      </c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>
        <f>COUNT(IF(SUM(H295,H296,H294,H293)&gt;0,1,"FALSE"),IF(SUM(I293,I294,I296,I295)&gt;0,1,"FALSE"),IF(SUM(J294,J296,J293,J295)&gt;0,1,"FALSE"),IF(SUM(K293,K295,K296,K294)&gt;0,1,"FALSE"),IF(SUM(L293,L294,L296,L295)&gt;0,1,"FALSE"),IF(SUM(M294,M296,M295,M293)&gt;0,1,"FALSE"),IF(SUM(N294,N295,N293,N296)&gt;0,1,"FALSE"),IF(SUM(O296,O294,O295,O293)&gt;0,1,"FALSE"),IF(SUM(P293,P296,P294,P295)&gt;0,1,"FALSE"),IF(SUM(Q293,Q295,Q296,Q294)&gt;0,1,"FALSE"),IF(SUM(R294,R293,R295,R296)&gt;0,1,"FALSE"),IF(SUM(S295,S296,S293,S294)&gt;0,1,"FALSE"),IF(SUM(T295,T293,T296,T294)&gt;0,1,"FALSE"),IF(SUM(U294,U295,U293,U296)&gt;0,1,"FALSE"),IF(SUM(V295,V294,V293,V296)&gt;0,1,"FALSE"),IF(SUM(W295,W294,W296,W293)&gt;0,1,"FALSE"),IF(SUM(X295,X294,X293,X296)&gt;0,1,"FALSE"),IF(SUM(Y294,Y295,Y296,Y293)&gt;0,1,"FALSE"),IF(SUM(Z296,Z295,Z294,Z293)&gt;0,1,"FALSE"))</f>
        <v/>
      </c>
      <c r="AN297" s="9" t="n"/>
      <c r="AO297" s="9">
        <f>MAX(AO293:AO296)</f>
        <v/>
      </c>
      <c r="AP297" s="9">
        <f>MAX(AP293:AP296)</f>
        <v/>
      </c>
      <c r="AQ297" s="9">
        <f>MAX(AQ293:AQ296)</f>
        <v/>
      </c>
      <c r="AR297" s="9">
        <f>MAX(AR293:AR296)</f>
        <v/>
      </c>
      <c r="AS297" s="9">
        <f>SUM(AS293:AS296)</f>
        <v/>
      </c>
      <c r="AT297" s="9">
        <f>SUM(AT293:AT296)</f>
        <v/>
      </c>
      <c r="AU297" s="9">
        <f>SUM(AU293:AU296)</f>
        <v/>
      </c>
      <c r="AV297" s="9">
        <f>SUM(AV293:AV296)</f>
        <v/>
      </c>
      <c r="AW297" s="9">
        <f>SUM(AW293:AW296)</f>
        <v/>
      </c>
    </row>
    <row r="298">
      <c r="A298" t="n">
        <v>292</v>
      </c>
      <c r="B298" t="inlineStr">
        <is>
          <t>Абрамов Глеб Александрович</t>
        </is>
      </c>
      <c r="C298" t="inlineStr">
        <is>
          <t>Обособленное подразделение Республика Карелия</t>
        </is>
      </c>
      <c r="D298" t="inlineStr">
        <is>
          <t>Инженер</t>
        </is>
      </c>
      <c r="E298" t="inlineStr">
        <is>
          <t>Общехозяйственный</t>
        </is>
      </c>
      <c r="F298" t="inlineStr">
        <is>
          <t>День</t>
        </is>
      </c>
      <c r="H298" t="n">
        <v>8</v>
      </c>
      <c r="I298" t="inlineStr">
        <is>
          <t>В</t>
        </is>
      </c>
      <c r="J298" t="inlineStr">
        <is>
          <t>В</t>
        </is>
      </c>
      <c r="K298" t="n">
        <v>8</v>
      </c>
      <c r="L298" t="n">
        <v>8</v>
      </c>
      <c r="AM298" s="9">
        <f>COUNT(H298:AL298)</f>
        <v/>
      </c>
      <c r="AO298" s="9">
        <f>COUNTIF(H298:AL298,"О")</f>
        <v/>
      </c>
      <c r="AP298" s="9">
        <f>COUNTIF(H298:AL298,"От")</f>
        <v/>
      </c>
      <c r="AQ298" s="9">
        <f>COUNTIF(H298:AL298,"Б")</f>
        <v/>
      </c>
      <c r="AR298" s="9">
        <f>COUNTIF(H298:AL298,"Н")</f>
        <v/>
      </c>
      <c r="AT298" s="9">
        <f>SUM(H298:AL298)</f>
        <v/>
      </c>
      <c r="AV298" s="9">
        <f>SUM(I298,J298,O298,P298,Q298,W298,X298)</f>
        <v/>
      </c>
    </row>
    <row r="299">
      <c r="A299" t="n">
        <v>293</v>
      </c>
      <c r="B299" t="inlineStr">
        <is>
          <t>Абрамов Глеб Александрович</t>
        </is>
      </c>
      <c r="C299" t="inlineStr">
        <is>
          <t>Обособленное подразделение Республика Карелия</t>
        </is>
      </c>
      <c r="D299" t="inlineStr">
        <is>
          <t>Инженер</t>
        </is>
      </c>
      <c r="E299" t="inlineStr">
        <is>
          <t>Контракт № 619 - ГБУ ПО Псковавтодор</t>
        </is>
      </c>
      <c r="F299" t="inlineStr">
        <is>
          <t>День</t>
        </is>
      </c>
      <c r="AM299" s="9">
        <f>COUNT(H299:AL299)</f>
        <v/>
      </c>
      <c r="AT299" s="9">
        <f>SUM(H299:AL299)</f>
        <v/>
      </c>
      <c r="AV299" s="9">
        <f>SUM(I299,J299,O299,P299,Q299,W299,X299)</f>
        <v/>
      </c>
    </row>
    <row r="300">
      <c r="A300" t="n">
        <v>294</v>
      </c>
      <c r="B300" t="inlineStr">
        <is>
          <t>Абрамов Глеб Александрович</t>
        </is>
      </c>
      <c r="C300" t="inlineStr">
        <is>
          <t>Обособленное подразделение Республика Карелия</t>
        </is>
      </c>
      <c r="D300" t="inlineStr">
        <is>
          <t>Инженер</t>
        </is>
      </c>
      <c r="E300" t="inlineStr">
        <is>
          <t>Контракт № 617 - КУ РК Управтодор РК</t>
        </is>
      </c>
      <c r="F300" t="inlineStr">
        <is>
          <t>День</t>
        </is>
      </c>
      <c r="AM300" s="9">
        <f>COUNT(H300:AL300)</f>
        <v/>
      </c>
      <c r="AT300" s="9">
        <f>SUM(H300:AL300)</f>
        <v/>
      </c>
      <c r="AV300" s="9">
        <f>SUM(I300,J300,O300,P300,Q300,W300,X300)</f>
        <v/>
      </c>
    </row>
    <row r="301">
      <c r="A301" s="9" t="n">
        <v>295</v>
      </c>
      <c r="B301" s="9" t="inlineStr">
        <is>
          <t>Абрамов Глеб Александрович</t>
        </is>
      </c>
      <c r="C301" s="9" t="inlineStr">
        <is>
          <t>Обособленное подразделение Республика Карелия</t>
        </is>
      </c>
      <c r="D301" s="9" t="inlineStr">
        <is>
          <t>Инженер</t>
        </is>
      </c>
      <c r="E301" s="9" t="inlineStr">
        <is>
          <t>ИТОГО:</t>
        </is>
      </c>
      <c r="F301" s="9" t="n"/>
      <c r="G301" s="9" t="n"/>
      <c r="H301" s="9" t="n">
        <v>8</v>
      </c>
      <c r="I301" s="9" t="n">
        <v>0</v>
      </c>
      <c r="J301" s="9" t="n">
        <v>0</v>
      </c>
      <c r="K301" s="9" t="n">
        <v>8</v>
      </c>
      <c r="L301" s="9" t="n">
        <v>8</v>
      </c>
      <c r="M301" s="9" t="n"/>
      <c r="N301" s="9" t="n"/>
      <c r="O301" s="9" t="n"/>
      <c r="P301" s="9" t="n"/>
      <c r="Q301" s="9" t="n"/>
      <c r="R301" s="9" t="n"/>
      <c r="S301" s="9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>
        <f>COUNT(IF(SUM(H298,H299,H300)&gt;0,1,"FALSE"),IF(SUM(I299,I298,I300)&gt;0,1,"FALSE"),IF(SUM(J298,J300,J299)&gt;0,1,"FALSE"),IF(SUM(K299,K298,K300)&gt;0,1,"FALSE"),IF(SUM(L298,L300,L299)&gt;0,1,"FALSE"))</f>
        <v/>
      </c>
      <c r="AN301" s="9" t="n"/>
      <c r="AO301" s="9">
        <f>MAX(AO298:AO300)</f>
        <v/>
      </c>
      <c r="AP301" s="9">
        <f>MAX(AP298:AP300)</f>
        <v/>
      </c>
      <c r="AQ301" s="9">
        <f>MAX(AQ298:AQ300)</f>
        <v/>
      </c>
      <c r="AR301" s="9">
        <f>MAX(AR298:AR300)</f>
        <v/>
      </c>
      <c r="AS301" s="9">
        <f>SUM(AS298:AS300)</f>
        <v/>
      </c>
      <c r="AT301" s="9">
        <f>SUM(AT298:AT300)</f>
        <v/>
      </c>
      <c r="AU301" s="9">
        <f>SUM(AU298:AU300)</f>
        <v/>
      </c>
      <c r="AV301" s="9">
        <f>SUM(AV298:AV300)</f>
        <v/>
      </c>
      <c r="AW301" s="9">
        <f>SUM(AW298:AW300)</f>
        <v/>
      </c>
    </row>
    <row r="302">
      <c r="A302" t="n">
        <v>296</v>
      </c>
      <c r="B302" t="inlineStr">
        <is>
          <t>Ананьин Юрий Геннадьевич</t>
        </is>
      </c>
      <c r="C302" t="inlineStr">
        <is>
          <t>Обособленное подразделение Республика Карелия</t>
        </is>
      </c>
      <c r="D302" t="inlineStr">
        <is>
          <t>Ведущий инженер</t>
        </is>
      </c>
      <c r="E302" t="inlineStr">
        <is>
          <t>Общехозяйственный</t>
        </is>
      </c>
      <c r="F302" t="inlineStr">
        <is>
          <t>День</t>
        </is>
      </c>
      <c r="I302" t="inlineStr">
        <is>
          <t>В</t>
        </is>
      </c>
      <c r="J302" t="inlineStr">
        <is>
          <t>В</t>
        </is>
      </c>
      <c r="O302" t="inlineStr">
        <is>
          <t>В</t>
        </is>
      </c>
      <c r="P302" t="inlineStr">
        <is>
          <t>В</t>
        </is>
      </c>
      <c r="Q302" t="inlineStr">
        <is>
          <t>В</t>
        </is>
      </c>
      <c r="W302" t="inlineStr">
        <is>
          <t>В</t>
        </is>
      </c>
      <c r="X302" t="inlineStr">
        <is>
          <t>В</t>
        </is>
      </c>
      <c r="AM302" s="9">
        <f>COUNT(H302:AL302)</f>
        <v/>
      </c>
      <c r="AO302" s="9">
        <f>COUNTIF(H302:AL302,"О")</f>
        <v/>
      </c>
      <c r="AP302" s="9">
        <f>COUNTIF(H302:AL302,"От")</f>
        <v/>
      </c>
      <c r="AQ302" s="9">
        <f>COUNTIF(H302:AL302,"Б")</f>
        <v/>
      </c>
      <c r="AR302" s="9">
        <f>COUNTIF(H302:AL302,"Н")</f>
        <v/>
      </c>
      <c r="AT302" s="9">
        <f>SUM(H302:AL302)</f>
        <v/>
      </c>
      <c r="AV302" s="9">
        <f>SUM(I302,J302,O302,P302,Q302,W302,X302)</f>
        <v/>
      </c>
    </row>
    <row r="303">
      <c r="A303" t="n">
        <v>297</v>
      </c>
      <c r="B303" t="inlineStr">
        <is>
          <t>Ананьин Юрий Геннадьевич</t>
        </is>
      </c>
      <c r="C303" t="inlineStr">
        <is>
          <t>Обособленное подразделение Республика Карелия</t>
        </is>
      </c>
      <c r="D303" t="inlineStr">
        <is>
          <t>Ведущий инженер</t>
        </is>
      </c>
      <c r="E303" t="inlineStr">
        <is>
          <t>Контракт № 619 - ГБУ ПО Псковавтодор</t>
        </is>
      </c>
      <c r="F303" t="inlineStr">
        <is>
          <t>День</t>
        </is>
      </c>
      <c r="AM303" s="9">
        <f>COUNT(H303:AL303)</f>
        <v/>
      </c>
      <c r="AT303" s="9">
        <f>SUM(H303:AL303)</f>
        <v/>
      </c>
      <c r="AV303" s="9">
        <f>SUM(I303,J303,O303,P303,Q303,W303,X303)</f>
        <v/>
      </c>
    </row>
    <row r="304" ht="15.5" customHeight="1" s="1">
      <c r="A304" t="n">
        <v>298</v>
      </c>
      <c r="B304" t="inlineStr">
        <is>
          <t>Ананьин Юрий Геннадьевич</t>
        </is>
      </c>
      <c r="C304" t="inlineStr">
        <is>
          <t>Обособленное подразделение Республика Карелия</t>
        </is>
      </c>
      <c r="D304" t="inlineStr">
        <is>
          <t>Ведущий инженер</t>
        </is>
      </c>
      <c r="E304" t="inlineStr">
        <is>
          <t>Контракт № 617 - КУ РК Управтодор РК</t>
        </is>
      </c>
      <c r="F304" t="inlineStr">
        <is>
          <t>День</t>
        </is>
      </c>
      <c r="H304" s="11" t="n">
        <v>8</v>
      </c>
      <c r="K304" s="11" t="n">
        <v>8</v>
      </c>
      <c r="L304" s="11" t="n">
        <v>8</v>
      </c>
      <c r="M304" s="11" t="n">
        <v>8</v>
      </c>
      <c r="N304" s="11" t="n">
        <v>7</v>
      </c>
      <c r="R304" s="11" t="n">
        <v>8</v>
      </c>
      <c r="S304" s="11" t="n">
        <v>8</v>
      </c>
      <c r="T304" s="11" t="n">
        <v>8</v>
      </c>
      <c r="U304" s="11" t="n">
        <v>8</v>
      </c>
      <c r="V304" s="11" t="n">
        <v>8</v>
      </c>
      <c r="Y304" s="11" t="n">
        <v>8</v>
      </c>
      <c r="Z304" s="11" t="n">
        <v>7.92687</v>
      </c>
      <c r="AM304" s="9">
        <f>COUNT(H304:AL304)</f>
        <v/>
      </c>
      <c r="AT304" s="9">
        <f>SUM(H304:AL304)</f>
        <v/>
      </c>
      <c r="AV304" s="9">
        <f>SUM(I304,J304,O304,P304,Q304,W304,X304)</f>
        <v/>
      </c>
    </row>
    <row r="305" ht="15.5" customHeight="1" s="1">
      <c r="A305" t="n">
        <v>299</v>
      </c>
      <c r="B305" t="inlineStr">
        <is>
          <t>Ананьин Юрий Геннадьевич</t>
        </is>
      </c>
      <c r="C305" t="inlineStr">
        <is>
          <t>Обособленное подразделение Республика Карелия</t>
        </is>
      </c>
      <c r="D305" t="inlineStr">
        <is>
          <t>Ведущий инженер</t>
        </is>
      </c>
      <c r="E305" t="inlineStr">
        <is>
          <t>Контракт № 632 - ГКУ НСО ТУАД</t>
        </is>
      </c>
      <c r="F305" t="inlineStr">
        <is>
          <t>День</t>
        </is>
      </c>
      <c r="Z305" s="11" t="n">
        <v>0.07313</v>
      </c>
      <c r="AM305" s="9">
        <f>COUNT(H305:AL305)</f>
        <v/>
      </c>
      <c r="AT305" s="9">
        <f>SUM(H305:AL305)</f>
        <v/>
      </c>
      <c r="AV305" s="9">
        <f>SUM(I305,J305,O305,P305,Q305,W305,X305)</f>
        <v/>
      </c>
    </row>
    <row r="306">
      <c r="A306" s="9" t="n">
        <v>300</v>
      </c>
      <c r="B306" s="9" t="inlineStr">
        <is>
          <t>Ананьин Юрий Геннадьевич</t>
        </is>
      </c>
      <c r="C306" s="9" t="inlineStr">
        <is>
          <t>Обособленное подразделение Республика Карелия</t>
        </is>
      </c>
      <c r="D306" s="9" t="inlineStr">
        <is>
          <t>Ведущий инженер</t>
        </is>
      </c>
      <c r="E306" s="9" t="inlineStr">
        <is>
          <t>ИТОГО:</t>
        </is>
      </c>
      <c r="F306" s="9" t="n"/>
      <c r="G306" s="9" t="n"/>
      <c r="H306" s="9" t="n">
        <v>8</v>
      </c>
      <c r="I306" s="9" t="n">
        <v>0</v>
      </c>
      <c r="J306" s="9" t="n">
        <v>0</v>
      </c>
      <c r="K306" s="9" t="n">
        <v>8</v>
      </c>
      <c r="L306" s="9" t="n">
        <v>8</v>
      </c>
      <c r="M306" s="9" t="n">
        <v>8</v>
      </c>
      <c r="N306" s="9" t="n">
        <v>7</v>
      </c>
      <c r="O306" s="9" t="n">
        <v>0</v>
      </c>
      <c r="P306" s="9" t="n">
        <v>0</v>
      </c>
      <c r="Q306" s="9" t="n">
        <v>0</v>
      </c>
      <c r="R306" s="9" t="n">
        <v>8</v>
      </c>
      <c r="S306" s="9" t="n">
        <v>8</v>
      </c>
      <c r="T306" s="9" t="n">
        <v>8</v>
      </c>
      <c r="U306" s="9" t="n">
        <v>8</v>
      </c>
      <c r="V306" s="9" t="n">
        <v>8</v>
      </c>
      <c r="W306" s="9" t="n">
        <v>0</v>
      </c>
      <c r="X306" s="9" t="n">
        <v>0</v>
      </c>
      <c r="Y306" s="9" t="n">
        <v>8</v>
      </c>
      <c r="Z306" s="9" t="n">
        <v>8</v>
      </c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>
        <f>COUNT(IF(SUM(H304,H302,H303)&gt;0,1,"FALSE"),IF(SUM(I303,I302,I304)&gt;0,1,"FALSE"),IF(SUM(J304,J302,J303)&gt;0,1,"FALSE"),IF(SUM(K302,K303,K304)&gt;0,1,"FALSE"),IF(SUM(L304,L302,L303)&gt;0,1,"FALSE"),IF(SUM(M302,M303,M304)&gt;0,1,"FALSE"),IF(SUM(N303,N302,N304)&gt;0,1,"FALSE"),IF(SUM(O302,O304,O303)&gt;0,1,"FALSE"),IF(SUM(P303,P304,P302)&gt;0,1,"FALSE"),IF(SUM(Q302,Q304,Q303)&gt;0,1,"FALSE"),IF(SUM(R302,R304,R303)&gt;0,1,"FALSE"),IF(SUM(S303,S302,S304)&gt;0,1,"FALSE"),IF(SUM(T304,T302,T303)&gt;0,1,"FALSE"),IF(SUM(U304,U303,U302)&gt;0,1,"FALSE"),IF(SUM(V304,V303,V302)&gt;0,1,"FALSE"),IF(SUM(W304,W303,W302)&gt;0,1,"FALSE"),IF(SUM(X302,X304,X303)&gt;0,1,"FALSE"),IF(SUM(Y302,Y304,Y303)&gt;0,1,"FALSE"),IF(SUM(Z304,Z302,Z305,Z303)&gt;0,1,"FALSE"))</f>
        <v/>
      </c>
      <c r="AN306" s="9" t="n"/>
      <c r="AO306" s="9">
        <f>MAX(AO302:AO305)</f>
        <v/>
      </c>
      <c r="AP306" s="9">
        <f>MAX(AP302:AP305)</f>
        <v/>
      </c>
      <c r="AQ306" s="9">
        <f>MAX(AQ302:AQ305)</f>
        <v/>
      </c>
      <c r="AR306" s="9">
        <f>MAX(AR302:AR305)</f>
        <v/>
      </c>
      <c r="AS306" s="9">
        <f>SUM(AS302:AS305)</f>
        <v/>
      </c>
      <c r="AT306" s="9">
        <f>SUM(AT302:AT305)</f>
        <v/>
      </c>
      <c r="AU306" s="9">
        <f>SUM(AU302:AU305)</f>
        <v/>
      </c>
      <c r="AV306" s="9">
        <f>SUM(AV302:AV305)</f>
        <v/>
      </c>
      <c r="AW306" s="9">
        <f>SUM(AW302:AW305)</f>
        <v/>
      </c>
    </row>
    <row r="307" ht="15.5" customHeight="1" s="1">
      <c r="A307" t="n">
        <v>301</v>
      </c>
      <c r="B307" t="inlineStr">
        <is>
          <t>Казаков Сергей Павлович</t>
        </is>
      </c>
      <c r="C307" t="inlineStr">
        <is>
          <t>Обособленное подразделение Республика Карелия</t>
        </is>
      </c>
      <c r="D307" t="inlineStr">
        <is>
          <t>Руководитель подразделения</t>
        </is>
      </c>
      <c r="E307" t="inlineStr">
        <is>
          <t>Общехозяйственный</t>
        </is>
      </c>
      <c r="F307" t="inlineStr">
        <is>
          <t>День</t>
        </is>
      </c>
      <c r="H307" s="11" t="inlineStr">
        <is>
          <t>О</t>
        </is>
      </c>
      <c r="I307" s="11" t="inlineStr">
        <is>
          <t>О</t>
        </is>
      </c>
      <c r="J307" s="11" t="inlineStr">
        <is>
          <t>О</t>
        </is>
      </c>
      <c r="K307" t="n">
        <v>8</v>
      </c>
      <c r="L307" t="n">
        <v>8</v>
      </c>
      <c r="M307" t="n">
        <v>8</v>
      </c>
      <c r="N307" t="n">
        <v>7</v>
      </c>
      <c r="O307" t="inlineStr">
        <is>
          <t>В</t>
        </is>
      </c>
      <c r="P307" t="inlineStr">
        <is>
          <t>В</t>
        </is>
      </c>
      <c r="Q307" t="inlineStr">
        <is>
          <t>В</t>
        </is>
      </c>
      <c r="R307" t="n">
        <v>8</v>
      </c>
      <c r="S307" t="n">
        <v>8</v>
      </c>
      <c r="T307" t="n">
        <v>8</v>
      </c>
      <c r="U307" t="n">
        <v>8</v>
      </c>
      <c r="V307" t="n">
        <v>8</v>
      </c>
      <c r="W307" t="inlineStr">
        <is>
          <t>В</t>
        </is>
      </c>
      <c r="X307" t="inlineStr">
        <is>
          <t>В</t>
        </is>
      </c>
      <c r="Y307" t="n">
        <v>8</v>
      </c>
      <c r="Z307" t="n">
        <v>8</v>
      </c>
      <c r="AM307" s="9">
        <f>COUNT(H307:AL307)</f>
        <v/>
      </c>
      <c r="AO307" s="9">
        <f>COUNTIF(H307:AL307,"О")</f>
        <v/>
      </c>
      <c r="AP307" s="9">
        <f>COUNTIF(H307:AL307,"От")</f>
        <v/>
      </c>
      <c r="AQ307" s="9">
        <f>COUNTIF(H307:AL307,"Б")</f>
        <v/>
      </c>
      <c r="AR307" s="9">
        <f>COUNTIF(H307:AL307,"Н")</f>
        <v/>
      </c>
      <c r="AT307" s="9">
        <f>SUM(H307:AL307)</f>
        <v/>
      </c>
      <c r="AV307" s="9">
        <f>SUM(I307,J307,O307,P307,Q307,W307,X307)</f>
        <v/>
      </c>
    </row>
    <row r="308">
      <c r="A308" t="n">
        <v>302</v>
      </c>
      <c r="B308" t="inlineStr">
        <is>
          <t>Казаков Сергей Павлович</t>
        </is>
      </c>
      <c r="C308" t="inlineStr">
        <is>
          <t>Обособленное подразделение Республика Карелия</t>
        </is>
      </c>
      <c r="D308" t="inlineStr">
        <is>
          <t>Руководитель подразделения</t>
        </is>
      </c>
      <c r="E308" t="inlineStr">
        <is>
          <t>Контракт № 619 - ГБУ ПО Псковавтодор</t>
        </is>
      </c>
      <c r="F308" t="inlineStr">
        <is>
          <t>День</t>
        </is>
      </c>
      <c r="AM308" s="9">
        <f>COUNT(H308:AL308)</f>
        <v/>
      </c>
      <c r="AT308" s="9">
        <f>SUM(H308:AL308)</f>
        <v/>
      </c>
      <c r="AV308" s="9">
        <f>SUM(I308,J308,O308,P308,Q308,W308,X308)</f>
        <v/>
      </c>
    </row>
    <row r="309">
      <c r="A309" t="n">
        <v>303</v>
      </c>
      <c r="B309" t="inlineStr">
        <is>
          <t>Казаков Сергей Павлович</t>
        </is>
      </c>
      <c r="C309" t="inlineStr">
        <is>
          <t>Обособленное подразделение Республика Карелия</t>
        </is>
      </c>
      <c r="D309" t="inlineStr">
        <is>
          <t>Руководитель подразделения</t>
        </is>
      </c>
      <c r="E309" t="inlineStr">
        <is>
          <t>Контракт № 617 - КУ РК Управтодор РК</t>
        </is>
      </c>
      <c r="F309" t="inlineStr">
        <is>
          <t>День</t>
        </is>
      </c>
      <c r="AM309" s="9">
        <f>COUNT(H309:AL309)</f>
        <v/>
      </c>
      <c r="AT309" s="9">
        <f>SUM(H309:AL309)</f>
        <v/>
      </c>
      <c r="AV309" s="9">
        <f>SUM(I309,J309,O309,P309,Q309,W309,X309)</f>
        <v/>
      </c>
    </row>
    <row r="310">
      <c r="A310" s="9" t="n">
        <v>304</v>
      </c>
      <c r="B310" s="9" t="inlineStr">
        <is>
          <t>Казаков Сергей Павлович</t>
        </is>
      </c>
      <c r="C310" s="9" t="inlineStr">
        <is>
          <t>Обособленное подразделение Республика Карелия</t>
        </is>
      </c>
      <c r="D310" s="9" t="inlineStr">
        <is>
          <t>Руководитель подразделения</t>
        </is>
      </c>
      <c r="E310" s="9" t="inlineStr">
        <is>
          <t>ИТОГО:</t>
        </is>
      </c>
      <c r="F310" s="9" t="n"/>
      <c r="G310" s="9" t="n"/>
      <c r="H310" s="9" t="n">
        <v>0</v>
      </c>
      <c r="I310" s="9" t="n">
        <v>0</v>
      </c>
      <c r="J310" s="9" t="n">
        <v>0</v>
      </c>
      <c r="K310" s="9" t="n">
        <v>8</v>
      </c>
      <c r="L310" s="9" t="n">
        <v>8</v>
      </c>
      <c r="M310" s="9" t="n">
        <v>8</v>
      </c>
      <c r="N310" s="9" t="n">
        <v>7</v>
      </c>
      <c r="O310" s="9" t="n">
        <v>0</v>
      </c>
      <c r="P310" s="9" t="n">
        <v>0</v>
      </c>
      <c r="Q310" s="9" t="n">
        <v>0</v>
      </c>
      <c r="R310" s="9" t="n">
        <v>8</v>
      </c>
      <c r="S310" s="9" t="n">
        <v>8</v>
      </c>
      <c r="T310" s="9" t="n">
        <v>8</v>
      </c>
      <c r="U310" s="9" t="n">
        <v>8</v>
      </c>
      <c r="V310" s="9" t="n">
        <v>8</v>
      </c>
      <c r="W310" s="9" t="n">
        <v>0</v>
      </c>
      <c r="X310" s="9" t="n">
        <v>0</v>
      </c>
      <c r="Y310" s="9" t="n">
        <v>8</v>
      </c>
      <c r="Z310" s="9" t="n">
        <v>8</v>
      </c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>
        <f>COUNT(IF(SUM(H307)&gt;0,1,"FALSE"),IF(SUM(I307)&gt;0,1,"FALSE"),IF(SUM(J307)&gt;0,1,"FALSE"),IF(SUM(K307,K308,K309)&gt;0,1,"FALSE"),IF(SUM(L307,L309,L308)&gt;0,1,"FALSE"),IF(SUM(M309,M308,M307)&gt;0,1,"FALSE"),IF(SUM(N309,N308,N307)&gt;0,1,"FALSE"),IF(SUM(O308,O309,O307)&gt;0,1,"FALSE"),IF(SUM(P309,P307,P308)&gt;0,1,"FALSE"),IF(SUM(Q309,Q308,Q307)&gt;0,1,"FALSE"),IF(SUM(R308,R309,R307)&gt;0,1,"FALSE"),IF(SUM(S309,S307,S308)&gt;0,1,"FALSE"),IF(SUM(T307,T309,T308)&gt;0,1,"FALSE"),IF(SUM(U309,U307,U308)&gt;0,1,"FALSE"),IF(SUM(V307,V308,V309)&gt;0,1,"FALSE"),IF(SUM(W307,W308,W309)&gt;0,1,"FALSE"),IF(SUM(X308,X309,X307)&gt;0,1,"FALSE"),IF(SUM(Y309,Y307,Y308)&gt;0,1,"FALSE"),IF(SUM(Z308,Z307,Z309)&gt;0,1,"FALSE"))</f>
        <v/>
      </c>
      <c r="AN310" s="9" t="n"/>
      <c r="AO310" s="9">
        <f>MAX(AO307:AO309)</f>
        <v/>
      </c>
      <c r="AP310" s="9">
        <f>MAX(AP307:AP309)</f>
        <v/>
      </c>
      <c r="AQ310" s="9">
        <f>MAX(AQ307:AQ309)</f>
        <v/>
      </c>
      <c r="AR310" s="9">
        <f>MAX(AR307:AR309)</f>
        <v/>
      </c>
      <c r="AS310" s="9">
        <f>SUM(AS307:AS309)</f>
        <v/>
      </c>
      <c r="AT310" s="9">
        <f>SUM(AT307:AT309)</f>
        <v/>
      </c>
      <c r="AU310" s="9">
        <f>SUM(AU307:AU309)</f>
        <v/>
      </c>
      <c r="AV310" s="9">
        <f>SUM(AV307:AV309)</f>
        <v/>
      </c>
      <c r="AW310" s="9">
        <f>SUM(AW307:AW309)</f>
        <v/>
      </c>
    </row>
    <row r="311">
      <c r="A311" t="n">
        <v>305</v>
      </c>
      <c r="B311" t="inlineStr">
        <is>
          <t>Шаньгин Виталий Владимирович</t>
        </is>
      </c>
      <c r="C311" t="inlineStr">
        <is>
          <t>Обособленное подразделение Республика Карелия</t>
        </is>
      </c>
      <c r="D311" t="inlineStr">
        <is>
          <t>Инженер</t>
        </is>
      </c>
      <c r="E311" t="inlineStr">
        <is>
          <t>Общехозяйственный</t>
        </is>
      </c>
      <c r="F311" t="inlineStr">
        <is>
          <t>День</t>
        </is>
      </c>
      <c r="H311" t="n">
        <v>8</v>
      </c>
      <c r="I311" t="inlineStr">
        <is>
          <t>В</t>
        </is>
      </c>
      <c r="J311" t="inlineStr">
        <is>
          <t>В</t>
        </is>
      </c>
      <c r="K311" t="n">
        <v>8</v>
      </c>
      <c r="L311" t="n">
        <v>8</v>
      </c>
      <c r="AM311" s="9">
        <f>COUNT(H311:AL311)</f>
        <v/>
      </c>
      <c r="AO311" s="9">
        <f>COUNTIF(H311:AL311,"О")</f>
        <v/>
      </c>
      <c r="AP311" s="9">
        <f>COUNTIF(H311:AL311,"От")</f>
        <v/>
      </c>
      <c r="AQ311" s="9">
        <f>COUNTIF(H311:AL311,"Б")</f>
        <v/>
      </c>
      <c r="AR311" s="9">
        <f>COUNTIF(H311:AL311,"Н")</f>
        <v/>
      </c>
      <c r="AT311" s="9">
        <f>SUM(H311:AL311)</f>
        <v/>
      </c>
      <c r="AV311" s="9">
        <f>SUM(I311,J311,O311,P311,Q311,W311,X311)</f>
        <v/>
      </c>
    </row>
    <row r="312">
      <c r="A312" t="n">
        <v>306</v>
      </c>
      <c r="B312" t="inlineStr">
        <is>
          <t>Шаньгин Виталий Владимирович</t>
        </is>
      </c>
      <c r="C312" t="inlineStr">
        <is>
          <t>Обособленное подразделение Республика Карелия</t>
        </is>
      </c>
      <c r="D312" t="inlineStr">
        <is>
          <t>Инженер</t>
        </is>
      </c>
      <c r="E312" t="inlineStr">
        <is>
          <t>Контракт № 619 - ГБУ ПО Псковавтодор</t>
        </is>
      </c>
      <c r="F312" t="inlineStr">
        <is>
          <t>День</t>
        </is>
      </c>
      <c r="AM312" s="9">
        <f>COUNT(H312:AL312)</f>
        <v/>
      </c>
      <c r="AT312" s="9">
        <f>SUM(H312:AL312)</f>
        <v/>
      </c>
      <c r="AV312" s="9">
        <f>SUM(I312,J312,O312,P312,Q312,W312,X312)</f>
        <v/>
      </c>
    </row>
    <row r="313">
      <c r="A313" t="n">
        <v>307</v>
      </c>
      <c r="B313" t="inlineStr">
        <is>
          <t>Шаньгин Виталий Владимирович</t>
        </is>
      </c>
      <c r="C313" t="inlineStr">
        <is>
          <t>Обособленное подразделение Республика Карелия</t>
        </is>
      </c>
      <c r="D313" t="inlineStr">
        <is>
          <t>Инженер</t>
        </is>
      </c>
      <c r="E313" t="inlineStr">
        <is>
          <t>Контракт № 617 - КУ РК Управтодор РК</t>
        </is>
      </c>
      <c r="F313" t="inlineStr">
        <is>
          <t>День</t>
        </is>
      </c>
      <c r="AM313" s="9">
        <f>COUNT(H313:AL313)</f>
        <v/>
      </c>
      <c r="AT313" s="9">
        <f>SUM(H313:AL313)</f>
        <v/>
      </c>
      <c r="AV313" s="9">
        <f>SUM(I313,J313,O313,P313,Q313,W313,X313)</f>
        <v/>
      </c>
    </row>
    <row r="314">
      <c r="A314" s="9" t="n">
        <v>308</v>
      </c>
      <c r="B314" s="9" t="inlineStr">
        <is>
          <t>Шаньгин Виталий Владимирович</t>
        </is>
      </c>
      <c r="C314" s="9" t="inlineStr">
        <is>
          <t>Обособленное подразделение Республика Карелия</t>
        </is>
      </c>
      <c r="D314" s="9" t="inlineStr">
        <is>
          <t>Инженер</t>
        </is>
      </c>
      <c r="E314" s="9" t="inlineStr">
        <is>
          <t>ИТОГО:</t>
        </is>
      </c>
      <c r="F314" s="9" t="n"/>
      <c r="G314" s="9" t="n"/>
      <c r="H314" s="9" t="n">
        <v>8</v>
      </c>
      <c r="I314" s="9" t="n">
        <v>0</v>
      </c>
      <c r="J314" s="9" t="n">
        <v>0</v>
      </c>
      <c r="K314" s="9" t="n">
        <v>8</v>
      </c>
      <c r="L314" s="9" t="n">
        <v>8</v>
      </c>
      <c r="M314" s="9" t="n"/>
      <c r="N314" s="9" t="n"/>
      <c r="O314" s="9" t="n"/>
      <c r="P314" s="9" t="n"/>
      <c r="Q314" s="9" t="n"/>
      <c r="R314" s="9" t="n"/>
      <c r="S314" s="9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>
        <f>COUNT(IF(SUM(H312,H313,H311)&gt;0,1,"FALSE"),IF(SUM(I313,I312,I311)&gt;0,1,"FALSE"),IF(SUM(J311,J313,J312)&gt;0,1,"FALSE"),IF(SUM(K311,K313,K312)&gt;0,1,"FALSE"),IF(SUM(L311,L312,L313)&gt;0,1,"FALSE"))</f>
        <v/>
      </c>
      <c r="AN314" s="9" t="n"/>
      <c r="AO314" s="9">
        <f>MAX(AO311:AO313)</f>
        <v/>
      </c>
      <c r="AP314" s="9">
        <f>MAX(AP311:AP313)</f>
        <v/>
      </c>
      <c r="AQ314" s="9">
        <f>MAX(AQ311:AQ313)</f>
        <v/>
      </c>
      <c r="AR314" s="9">
        <f>MAX(AR311:AR313)</f>
        <v/>
      </c>
      <c r="AS314" s="9">
        <f>SUM(AS311:AS313)</f>
        <v/>
      </c>
      <c r="AT314" s="9">
        <f>SUM(AT311:AT313)</f>
        <v/>
      </c>
      <c r="AU314" s="9">
        <f>SUM(AU311:AU313)</f>
        <v/>
      </c>
      <c r="AV314" s="9">
        <f>SUM(AV311:AV313)</f>
        <v/>
      </c>
      <c r="AW314" s="9">
        <f>SUM(AW311:AW313)</f>
        <v/>
      </c>
    </row>
    <row r="315">
      <c r="A315" t="n">
        <v>309</v>
      </c>
      <c r="B315" t="inlineStr">
        <is>
          <t>Васюкова Наталья Александровна</t>
        </is>
      </c>
      <c r="C315" t="inlineStr">
        <is>
          <t>Общий отдел</t>
        </is>
      </c>
      <c r="D315" t="inlineStr">
        <is>
          <t>Руководитель отдела по персоналу</t>
        </is>
      </c>
      <c r="E315" t="inlineStr">
        <is>
          <t>Офис</t>
        </is>
      </c>
      <c r="F315" t="inlineStr">
        <is>
          <t>День</t>
        </is>
      </c>
      <c r="H315" t="n">
        <v>8</v>
      </c>
      <c r="I315" t="inlineStr">
        <is>
          <t>В</t>
        </is>
      </c>
      <c r="J315" t="inlineStr">
        <is>
          <t>В</t>
        </is>
      </c>
      <c r="K315" t="n">
        <v>8</v>
      </c>
      <c r="L315" t="n">
        <v>8</v>
      </c>
      <c r="M315" t="n">
        <v>8</v>
      </c>
      <c r="N315" t="n">
        <v>7</v>
      </c>
      <c r="O315" t="inlineStr">
        <is>
          <t>В</t>
        </is>
      </c>
      <c r="P315" t="inlineStr">
        <is>
          <t>В</t>
        </is>
      </c>
      <c r="Q315" t="inlineStr">
        <is>
          <t>В</t>
        </is>
      </c>
      <c r="R315" t="n">
        <v>8</v>
      </c>
      <c r="S315" t="n">
        <v>8</v>
      </c>
      <c r="T315" t="n">
        <v>8</v>
      </c>
      <c r="U315" t="n">
        <v>8</v>
      </c>
      <c r="AM315" s="9">
        <f>COUNT(H315:AL315)</f>
        <v/>
      </c>
      <c r="AO315" s="9">
        <f>COUNTIF(H315:AL315,"О")</f>
        <v/>
      </c>
      <c r="AP315" s="9">
        <f>COUNTIF(H315:AL315,"От")</f>
        <v/>
      </c>
      <c r="AQ315" s="9">
        <f>COUNTIF(H315:AL315,"Б")</f>
        <v/>
      </c>
      <c r="AR315" s="9">
        <f>COUNTIF(H315:AL315,"Н")</f>
        <v/>
      </c>
      <c r="AT315" s="9">
        <f>SUM(H315:AL315)</f>
        <v/>
      </c>
      <c r="AV315" s="9">
        <f>SUM(I315,J315,O315,P315,Q315,W315,X315)</f>
        <v/>
      </c>
    </row>
    <row r="316">
      <c r="A316" s="9" t="n">
        <v>310</v>
      </c>
      <c r="B316" s="9" t="inlineStr">
        <is>
          <t>Васюкова Наталья Александровна</t>
        </is>
      </c>
      <c r="C316" s="9" t="inlineStr">
        <is>
          <t>Общий отдел</t>
        </is>
      </c>
      <c r="D316" s="9" t="inlineStr">
        <is>
          <t>Руководитель отдела по персоналу</t>
        </is>
      </c>
      <c r="E316" s="9" t="inlineStr">
        <is>
          <t>ИТОГО:</t>
        </is>
      </c>
      <c r="F316" s="9" t="n"/>
      <c r="G316" s="9" t="n"/>
      <c r="H316" s="9" t="n">
        <v>8</v>
      </c>
      <c r="I316" s="9" t="n">
        <v>0</v>
      </c>
      <c r="J316" s="9" t="n">
        <v>0</v>
      </c>
      <c r="K316" s="9" t="n">
        <v>8</v>
      </c>
      <c r="L316" s="9" t="n">
        <v>8</v>
      </c>
      <c r="M316" s="9" t="n">
        <v>8</v>
      </c>
      <c r="N316" s="9" t="n">
        <v>7</v>
      </c>
      <c r="O316" s="9" t="n">
        <v>0</v>
      </c>
      <c r="P316" s="9" t="n">
        <v>0</v>
      </c>
      <c r="Q316" s="9" t="n">
        <v>0</v>
      </c>
      <c r="R316" s="9" t="n">
        <v>8</v>
      </c>
      <c r="S316" s="9" t="n">
        <v>8</v>
      </c>
      <c r="T316" s="9" t="n">
        <v>8</v>
      </c>
      <c r="U316" s="9" t="n">
        <v>8</v>
      </c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>
        <f>COUNT(IF(SUM(H315)&gt;0,1,"FALSE"),IF(SUM(I315)&gt;0,1,"FALSE"),IF(SUM(J315)&gt;0,1,"FALSE"),IF(SUM(K315)&gt;0,1,"FALSE"),IF(SUM(L315)&gt;0,1,"FALSE"),IF(SUM(M315)&gt;0,1,"FALSE"),IF(SUM(N315)&gt;0,1,"FALSE"),IF(SUM(O315)&gt;0,1,"FALSE"),IF(SUM(P315)&gt;0,1,"FALSE"),IF(SUM(Q315)&gt;0,1,"FALSE"),IF(SUM(R315)&gt;0,1,"FALSE"),IF(SUM(S315)&gt;0,1,"FALSE"),IF(SUM(T315)&gt;0,1,"FALSE"),IF(SUM(U315)&gt;0,1,"FALSE"))</f>
        <v/>
      </c>
      <c r="AN316" s="9" t="n"/>
      <c r="AO316" s="9">
        <f>MAX(AO315:AO315)</f>
        <v/>
      </c>
      <c r="AP316" s="9">
        <f>MAX(AP315:AP315)</f>
        <v/>
      </c>
      <c r="AQ316" s="9">
        <f>MAX(AQ315:AQ315)</f>
        <v/>
      </c>
      <c r="AR316" s="9">
        <f>MAX(AR315:AR315)</f>
        <v/>
      </c>
      <c r="AS316" s="9">
        <f>SUM(AS315:AS315)</f>
        <v/>
      </c>
      <c r="AT316" s="9">
        <f>SUM(AT315:AT315)</f>
        <v/>
      </c>
      <c r="AU316" s="9">
        <f>SUM(AU315:AU315)</f>
        <v/>
      </c>
      <c r="AV316" s="9">
        <f>SUM(AV315:AV315)</f>
        <v/>
      </c>
      <c r="AW316" s="9">
        <f>SUM(AW315:AW315)</f>
        <v/>
      </c>
    </row>
    <row r="317">
      <c r="A317" t="n">
        <v>311</v>
      </c>
      <c r="B317" t="inlineStr">
        <is>
          <t>Кочергина Полина Сергеевна</t>
        </is>
      </c>
      <c r="C317" t="inlineStr">
        <is>
          <t>Общий отдел</t>
        </is>
      </c>
      <c r="D317" t="inlineStr">
        <is>
          <t>Помощник руководителя</t>
        </is>
      </c>
      <c r="E317" t="inlineStr">
        <is>
          <t>Офис</t>
        </is>
      </c>
      <c r="F317" t="inlineStr">
        <is>
          <t>День</t>
        </is>
      </c>
      <c r="H317" t="n">
        <v>8</v>
      </c>
      <c r="I317" t="inlineStr">
        <is>
          <t>В</t>
        </is>
      </c>
      <c r="J317" t="inlineStr">
        <is>
          <t>В</t>
        </is>
      </c>
      <c r="K317" t="n">
        <v>8</v>
      </c>
      <c r="L317" t="n">
        <v>8</v>
      </c>
      <c r="M317" t="n">
        <v>8</v>
      </c>
      <c r="N317" t="n">
        <v>7</v>
      </c>
      <c r="O317" t="inlineStr">
        <is>
          <t>В</t>
        </is>
      </c>
      <c r="P317" t="inlineStr">
        <is>
          <t>В</t>
        </is>
      </c>
      <c r="Q317" t="inlineStr">
        <is>
          <t>В</t>
        </is>
      </c>
      <c r="R317" t="n">
        <v>8</v>
      </c>
      <c r="S317" t="n">
        <v>8</v>
      </c>
      <c r="T317" t="n">
        <v>8</v>
      </c>
      <c r="U317" t="n">
        <v>8</v>
      </c>
      <c r="V317" t="n">
        <v>8</v>
      </c>
      <c r="W317" t="inlineStr">
        <is>
          <t>В</t>
        </is>
      </c>
      <c r="X317" t="inlineStr">
        <is>
          <t>В</t>
        </is>
      </c>
      <c r="Y317" t="n">
        <v>8</v>
      </c>
      <c r="Z317" t="n">
        <v>8</v>
      </c>
      <c r="AM317" s="9">
        <f>COUNT(H317:AL317)</f>
        <v/>
      </c>
      <c r="AO317" s="9">
        <f>COUNTIF(H317:AL317,"О")</f>
        <v/>
      </c>
      <c r="AP317" s="9">
        <f>COUNTIF(H317:AL317,"От")</f>
        <v/>
      </c>
      <c r="AQ317" s="9">
        <f>COUNTIF(H317:AL317,"Б")</f>
        <v/>
      </c>
      <c r="AR317" s="9">
        <f>COUNTIF(H317:AL317,"Н")</f>
        <v/>
      </c>
      <c r="AT317" s="9">
        <f>SUM(H317:AL317)</f>
        <v/>
      </c>
      <c r="AV317" s="9">
        <f>SUM(I317,J317,O317,P317,Q317,W317,X317)</f>
        <v/>
      </c>
    </row>
    <row r="318">
      <c r="A318" s="9" t="n">
        <v>312</v>
      </c>
      <c r="B318" s="9" t="inlineStr">
        <is>
          <t>Кочергина Полина Сергеевна</t>
        </is>
      </c>
      <c r="C318" s="9" t="inlineStr">
        <is>
          <t>Общий отдел</t>
        </is>
      </c>
      <c r="D318" s="9" t="inlineStr">
        <is>
          <t>Помощник руководителя</t>
        </is>
      </c>
      <c r="E318" s="9" t="inlineStr">
        <is>
          <t>ИТОГО:</t>
        </is>
      </c>
      <c r="F318" s="9" t="n"/>
      <c r="G318" s="9" t="n"/>
      <c r="H318" s="9" t="n">
        <v>8</v>
      </c>
      <c r="I318" s="9" t="n">
        <v>0</v>
      </c>
      <c r="J318" s="9" t="n">
        <v>0</v>
      </c>
      <c r="K318" s="9" t="n">
        <v>8</v>
      </c>
      <c r="L318" s="9" t="n">
        <v>8</v>
      </c>
      <c r="M318" s="9" t="n">
        <v>8</v>
      </c>
      <c r="N318" s="9" t="n">
        <v>7</v>
      </c>
      <c r="O318" s="9" t="n">
        <v>0</v>
      </c>
      <c r="P318" s="9" t="n">
        <v>0</v>
      </c>
      <c r="Q318" s="9" t="n">
        <v>0</v>
      </c>
      <c r="R318" s="9" t="n">
        <v>8</v>
      </c>
      <c r="S318" s="9" t="n">
        <v>8</v>
      </c>
      <c r="T318" s="9" t="n">
        <v>8</v>
      </c>
      <c r="U318" s="9" t="n">
        <v>8</v>
      </c>
      <c r="V318" s="9" t="n">
        <v>8</v>
      </c>
      <c r="W318" s="9" t="n">
        <v>0</v>
      </c>
      <c r="X318" s="9" t="n">
        <v>0</v>
      </c>
      <c r="Y318" s="9" t="n">
        <v>8</v>
      </c>
      <c r="Z318" s="9" t="n">
        <v>8</v>
      </c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>
        <f>COUNT(IF(SUM(H317)&gt;0,1,"FALSE"),IF(SUM(I317)&gt;0,1,"FALSE"),IF(SUM(J317)&gt;0,1,"FALSE"),IF(SUM(K317)&gt;0,1,"FALSE"),IF(SUM(L317)&gt;0,1,"FALSE"),IF(SUM(M317)&gt;0,1,"FALSE"),IF(SUM(N317)&gt;0,1,"FALSE"),IF(SUM(O317)&gt;0,1,"FALSE"),IF(SUM(P317)&gt;0,1,"FALSE"),IF(SUM(Q317)&gt;0,1,"FALSE"),IF(SUM(R317)&gt;0,1,"FALSE"),IF(SUM(S317)&gt;0,1,"FALSE"),IF(SUM(T317)&gt;0,1,"FALSE"),IF(SUM(U317)&gt;0,1,"FALSE"),IF(SUM(V317)&gt;0,1,"FALSE"),IF(SUM(W317)&gt;0,1,"FALSE"),IF(SUM(X317)&gt;0,1,"FALSE"),IF(SUM(Y317)&gt;0,1,"FALSE"),IF(SUM(Z317)&gt;0,1,"FALSE"))</f>
        <v/>
      </c>
      <c r="AN318" s="9" t="n"/>
      <c r="AO318" s="9">
        <f>MAX(AO317:AO317)</f>
        <v/>
      </c>
      <c r="AP318" s="9">
        <f>MAX(AP317:AP317)</f>
        <v/>
      </c>
      <c r="AQ318" s="9">
        <f>MAX(AQ317:AQ317)</f>
        <v/>
      </c>
      <c r="AR318" s="9">
        <f>MAX(AR317:AR317)</f>
        <v/>
      </c>
      <c r="AS318" s="9">
        <f>SUM(AS317:AS317)</f>
        <v/>
      </c>
      <c r="AT318" s="9">
        <f>SUM(AT317:AT317)</f>
        <v/>
      </c>
      <c r="AU318" s="9">
        <f>SUM(AU317:AU317)</f>
        <v/>
      </c>
      <c r="AV318" s="9">
        <f>SUM(AV317:AV317)</f>
        <v/>
      </c>
      <c r="AW318" s="9">
        <f>SUM(AW317:AW317)</f>
        <v/>
      </c>
    </row>
    <row r="319">
      <c r="A319" t="n">
        <v>313</v>
      </c>
      <c r="B319" t="inlineStr">
        <is>
          <t>Кошелева Юлия Александровна</t>
        </is>
      </c>
      <c r="C319" t="inlineStr">
        <is>
          <t>Общий отдел</t>
        </is>
      </c>
      <c r="D319" t="inlineStr">
        <is>
          <t>Офис-менеджер</t>
        </is>
      </c>
      <c r="E319" t="inlineStr">
        <is>
          <t>Офис</t>
        </is>
      </c>
      <c r="F319" t="inlineStr">
        <is>
          <t>День</t>
        </is>
      </c>
      <c r="H319" t="n">
        <v>8</v>
      </c>
      <c r="I319" t="inlineStr">
        <is>
          <t>В</t>
        </is>
      </c>
      <c r="J319" t="inlineStr">
        <is>
          <t>В</t>
        </is>
      </c>
      <c r="K319" t="n">
        <v>8</v>
      </c>
      <c r="L319" t="n">
        <v>8</v>
      </c>
      <c r="M319" t="n">
        <v>8</v>
      </c>
      <c r="N319" t="n">
        <v>7</v>
      </c>
      <c r="O319" t="inlineStr">
        <is>
          <t>В</t>
        </is>
      </c>
      <c r="P319" t="inlineStr">
        <is>
          <t>В</t>
        </is>
      </c>
      <c r="Q319" t="inlineStr">
        <is>
          <t>В</t>
        </is>
      </c>
      <c r="R319" t="n">
        <v>8</v>
      </c>
      <c r="S319" t="n">
        <v>8</v>
      </c>
      <c r="T319" t="n">
        <v>8</v>
      </c>
      <c r="U319" t="n">
        <v>8</v>
      </c>
      <c r="V319" t="n">
        <v>8</v>
      </c>
      <c r="W319" t="inlineStr">
        <is>
          <t>В</t>
        </is>
      </c>
      <c r="X319" t="inlineStr">
        <is>
          <t>В</t>
        </is>
      </c>
      <c r="Y319" t="n">
        <v>8</v>
      </c>
      <c r="Z319" t="n">
        <v>8</v>
      </c>
      <c r="AM319" s="9">
        <f>COUNT(H319:AL319)</f>
        <v/>
      </c>
      <c r="AO319" s="9">
        <f>COUNTIF(H319:AL319,"О")</f>
        <v/>
      </c>
      <c r="AP319" s="9">
        <f>COUNTIF(H319:AL319,"От")</f>
        <v/>
      </c>
      <c r="AQ319" s="9">
        <f>COUNTIF(H319:AL319,"Б")</f>
        <v/>
      </c>
      <c r="AR319" s="9">
        <f>COUNTIF(H319:AL319,"Н")</f>
        <v/>
      </c>
      <c r="AT319" s="9">
        <f>SUM(H319:AL319)</f>
        <v/>
      </c>
      <c r="AV319" s="9">
        <f>SUM(I319,J319,O319,P319,Q319,W319,X319)</f>
        <v/>
      </c>
    </row>
    <row r="320">
      <c r="A320" s="9" t="n">
        <v>314</v>
      </c>
      <c r="B320" s="9" t="inlineStr">
        <is>
          <t>Кошелева Юлия Александровна</t>
        </is>
      </c>
      <c r="C320" s="9" t="inlineStr">
        <is>
          <t>Общий отдел</t>
        </is>
      </c>
      <c r="D320" s="9" t="inlineStr">
        <is>
          <t>Офис-менеджер</t>
        </is>
      </c>
      <c r="E320" s="9" t="inlineStr">
        <is>
          <t>ИТОГО:</t>
        </is>
      </c>
      <c r="F320" s="9" t="n"/>
      <c r="G320" s="9" t="n"/>
      <c r="H320" s="9" t="n">
        <v>8</v>
      </c>
      <c r="I320" s="9" t="n">
        <v>0</v>
      </c>
      <c r="J320" s="9" t="n">
        <v>0</v>
      </c>
      <c r="K320" s="9" t="n">
        <v>8</v>
      </c>
      <c r="L320" s="9" t="n">
        <v>8</v>
      </c>
      <c r="M320" s="9" t="n">
        <v>8</v>
      </c>
      <c r="N320" s="9" t="n">
        <v>7</v>
      </c>
      <c r="O320" s="9" t="n">
        <v>0</v>
      </c>
      <c r="P320" s="9" t="n">
        <v>0</v>
      </c>
      <c r="Q320" s="9" t="n">
        <v>0</v>
      </c>
      <c r="R320" s="9" t="n">
        <v>8</v>
      </c>
      <c r="S320" s="9" t="n">
        <v>8</v>
      </c>
      <c r="T320" s="9" t="n">
        <v>8</v>
      </c>
      <c r="U320" s="9" t="n">
        <v>8</v>
      </c>
      <c r="V320" s="9" t="n">
        <v>8</v>
      </c>
      <c r="W320" s="9" t="n">
        <v>0</v>
      </c>
      <c r="X320" s="9" t="n">
        <v>0</v>
      </c>
      <c r="Y320" s="9" t="n">
        <v>8</v>
      </c>
      <c r="Z320" s="9" t="n">
        <v>8</v>
      </c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>
        <f>COUNT(IF(SUM(H319)&gt;0,1,"FALSE"),IF(SUM(I319)&gt;0,1,"FALSE"),IF(SUM(J319)&gt;0,1,"FALSE"),IF(SUM(K319)&gt;0,1,"FALSE"),IF(SUM(L319)&gt;0,1,"FALSE"),IF(SUM(M319)&gt;0,1,"FALSE"),IF(SUM(N319)&gt;0,1,"FALSE"),IF(SUM(O319)&gt;0,1,"FALSE"),IF(SUM(P319)&gt;0,1,"FALSE"),IF(SUM(Q319)&gt;0,1,"FALSE"),IF(SUM(R319)&gt;0,1,"FALSE"),IF(SUM(S319)&gt;0,1,"FALSE"),IF(SUM(T319)&gt;0,1,"FALSE"),IF(SUM(U319)&gt;0,1,"FALSE"),IF(SUM(V319)&gt;0,1,"FALSE"),IF(SUM(W319)&gt;0,1,"FALSE"),IF(SUM(X319)&gt;0,1,"FALSE"),IF(SUM(Y319)&gt;0,1,"FALSE"),IF(SUM(Z319)&gt;0,1,"FALSE"))</f>
        <v/>
      </c>
      <c r="AN320" s="9" t="n"/>
      <c r="AO320" s="9">
        <f>MAX(AO319:AO319)</f>
        <v/>
      </c>
      <c r="AP320" s="9">
        <f>MAX(AP319:AP319)</f>
        <v/>
      </c>
      <c r="AQ320" s="9">
        <f>MAX(AQ319:AQ319)</f>
        <v/>
      </c>
      <c r="AR320" s="9">
        <f>MAX(AR319:AR319)</f>
        <v/>
      </c>
      <c r="AS320" s="9">
        <f>SUM(AS319:AS319)</f>
        <v/>
      </c>
      <c r="AT320" s="9">
        <f>SUM(AT319:AT319)</f>
        <v/>
      </c>
      <c r="AU320" s="9">
        <f>SUM(AU319:AU319)</f>
        <v/>
      </c>
      <c r="AV320" s="9">
        <f>SUM(AV319:AV319)</f>
        <v/>
      </c>
      <c r="AW320" s="9">
        <f>SUM(AW319:AW319)</f>
        <v/>
      </c>
    </row>
    <row r="321">
      <c r="A321" t="n">
        <v>315</v>
      </c>
      <c r="B321" t="inlineStr">
        <is>
          <t>Леонов Артем Юрьевич</t>
        </is>
      </c>
      <c r="C321" t="inlineStr">
        <is>
          <t>Отдел материально-технического обеспечения</t>
        </is>
      </c>
      <c r="D321" t="inlineStr">
        <is>
          <t>Начальник отдела</t>
        </is>
      </c>
      <c r="E321" t="inlineStr">
        <is>
          <t>Офис</t>
        </is>
      </c>
      <c r="F321" t="inlineStr">
        <is>
          <t>День</t>
        </is>
      </c>
      <c r="H321" t="n">
        <v>8</v>
      </c>
      <c r="I321" t="inlineStr">
        <is>
          <t>В</t>
        </is>
      </c>
      <c r="J321" t="inlineStr">
        <is>
          <t>В</t>
        </is>
      </c>
      <c r="K321" t="n">
        <v>8</v>
      </c>
      <c r="L321" t="n">
        <v>8</v>
      </c>
      <c r="M321" t="n">
        <v>8</v>
      </c>
      <c r="N321" t="n">
        <v>7</v>
      </c>
      <c r="O321" t="inlineStr">
        <is>
          <t>В</t>
        </is>
      </c>
      <c r="P321" t="inlineStr">
        <is>
          <t>В</t>
        </is>
      </c>
      <c r="Q321" t="inlineStr">
        <is>
          <t>В</t>
        </is>
      </c>
      <c r="R321" t="n">
        <v>8</v>
      </c>
      <c r="S321" t="n">
        <v>8</v>
      </c>
      <c r="T321" t="n">
        <v>8</v>
      </c>
      <c r="U321" t="n">
        <v>8</v>
      </c>
      <c r="V321" t="n">
        <v>8</v>
      </c>
      <c r="W321" t="inlineStr">
        <is>
          <t>В</t>
        </is>
      </c>
      <c r="X321" t="inlineStr">
        <is>
          <t>В</t>
        </is>
      </c>
      <c r="Y321" t="n">
        <v>8</v>
      </c>
      <c r="Z321" t="n">
        <v>8</v>
      </c>
      <c r="AM321" s="9">
        <f>COUNT(H321:AL321)</f>
        <v/>
      </c>
      <c r="AO321" s="9">
        <f>COUNTIF(H321:AL321,"О")</f>
        <v/>
      </c>
      <c r="AP321" s="9">
        <f>COUNTIF(H321:AL321,"От")</f>
        <v/>
      </c>
      <c r="AQ321" s="9">
        <f>COUNTIF(H321:AL321,"Б")</f>
        <v/>
      </c>
      <c r="AR321" s="9">
        <f>COUNTIF(H321:AL321,"Н")</f>
        <v/>
      </c>
      <c r="AT321" s="9">
        <f>SUM(H321:AL321)</f>
        <v/>
      </c>
      <c r="AV321" s="9">
        <f>SUM(I321,J321,O321,P321,Q321,W321,X321)</f>
        <v/>
      </c>
    </row>
    <row r="322">
      <c r="A322" s="9" t="n">
        <v>316</v>
      </c>
      <c r="B322" s="9" t="inlineStr">
        <is>
          <t>Леонов Артем Юрьевич</t>
        </is>
      </c>
      <c r="C322" s="9" t="inlineStr">
        <is>
          <t>Отдел материально-технического обеспечения</t>
        </is>
      </c>
      <c r="D322" s="9" t="inlineStr">
        <is>
          <t>Начальник отдела</t>
        </is>
      </c>
      <c r="E322" s="9" t="inlineStr">
        <is>
          <t>ИТОГО:</t>
        </is>
      </c>
      <c r="F322" s="9" t="n"/>
      <c r="G322" s="9" t="n"/>
      <c r="H322" s="9" t="n">
        <v>8</v>
      </c>
      <c r="I322" s="9" t="n">
        <v>0</v>
      </c>
      <c r="J322" s="9" t="n">
        <v>0</v>
      </c>
      <c r="K322" s="9" t="n">
        <v>8</v>
      </c>
      <c r="L322" s="9" t="n">
        <v>8</v>
      </c>
      <c r="M322" s="9" t="n">
        <v>8</v>
      </c>
      <c r="N322" s="9" t="n">
        <v>7</v>
      </c>
      <c r="O322" s="9" t="n">
        <v>0</v>
      </c>
      <c r="P322" s="9" t="n">
        <v>0</v>
      </c>
      <c r="Q322" s="9" t="n">
        <v>0</v>
      </c>
      <c r="R322" s="9" t="n">
        <v>8</v>
      </c>
      <c r="S322" s="9" t="n">
        <v>8</v>
      </c>
      <c r="T322" s="9" t="n">
        <v>8</v>
      </c>
      <c r="U322" s="9" t="n">
        <v>8</v>
      </c>
      <c r="V322" s="9" t="n">
        <v>8</v>
      </c>
      <c r="W322" s="9" t="n">
        <v>0</v>
      </c>
      <c r="X322" s="9" t="n">
        <v>0</v>
      </c>
      <c r="Y322" s="9" t="n">
        <v>8</v>
      </c>
      <c r="Z322" s="9" t="n">
        <v>8</v>
      </c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>
        <f>COUNT(IF(SUM(H321)&gt;0,1,"FALSE"),IF(SUM(I321)&gt;0,1,"FALSE"),IF(SUM(J321)&gt;0,1,"FALSE"),IF(SUM(K321)&gt;0,1,"FALSE"),IF(SUM(L321)&gt;0,1,"FALSE"),IF(SUM(M321)&gt;0,1,"FALSE"),IF(SUM(N321)&gt;0,1,"FALSE"),IF(SUM(O321)&gt;0,1,"FALSE"),IF(SUM(P321)&gt;0,1,"FALSE"),IF(SUM(Q321)&gt;0,1,"FALSE"),IF(SUM(R321)&gt;0,1,"FALSE"),IF(SUM(S321)&gt;0,1,"FALSE"),IF(SUM(T321)&gt;0,1,"FALSE"),IF(SUM(U321)&gt;0,1,"FALSE"),IF(SUM(V321)&gt;0,1,"FALSE"),IF(SUM(W321)&gt;0,1,"FALSE"),IF(SUM(X321)&gt;0,1,"FALSE"),IF(SUM(Y321)&gt;0,1,"FALSE"),IF(SUM(Z321)&gt;0,1,"FALSE"))</f>
        <v/>
      </c>
      <c r="AN322" s="9" t="n"/>
      <c r="AO322" s="9">
        <f>MAX(AO321:AO321)</f>
        <v/>
      </c>
      <c r="AP322" s="9">
        <f>MAX(AP321:AP321)</f>
        <v/>
      </c>
      <c r="AQ322" s="9">
        <f>MAX(AQ321:AQ321)</f>
        <v/>
      </c>
      <c r="AR322" s="9">
        <f>MAX(AR321:AR321)</f>
        <v/>
      </c>
      <c r="AS322" s="9">
        <f>SUM(AS321:AS321)</f>
        <v/>
      </c>
      <c r="AT322" s="9">
        <f>SUM(AT321:AT321)</f>
        <v/>
      </c>
      <c r="AU322" s="9">
        <f>SUM(AU321:AU321)</f>
        <v/>
      </c>
      <c r="AV322" s="9">
        <f>SUM(AV321:AV321)</f>
        <v/>
      </c>
      <c r="AW322" s="9">
        <f>SUM(AW321:AW321)</f>
        <v/>
      </c>
    </row>
    <row r="323">
      <c r="A323" t="n">
        <v>317</v>
      </c>
      <c r="B323" t="inlineStr">
        <is>
          <t>Алиев Ренат Сергеевич</t>
        </is>
      </c>
      <c r="C323" t="inlineStr">
        <is>
          <t>Отдел технической поддержки</t>
        </is>
      </c>
      <c r="D323" t="inlineStr">
        <is>
          <t>Специалист технической поддержки</t>
        </is>
      </c>
      <c r="E323" t="inlineStr">
        <is>
          <t>Офис</t>
        </is>
      </c>
      <c r="F323" t="inlineStr">
        <is>
          <t>День</t>
        </is>
      </c>
      <c r="J323" t="n">
        <v>12</v>
      </c>
      <c r="M323" t="n">
        <v>12</v>
      </c>
      <c r="N323" t="n">
        <v>12</v>
      </c>
      <c r="P323" t="n">
        <v>12</v>
      </c>
      <c r="S323" t="n">
        <v>12</v>
      </c>
      <c r="T323" t="n">
        <v>12</v>
      </c>
      <c r="AM323" s="9">
        <f>COUNT(H323:AL323)</f>
        <v/>
      </c>
      <c r="AO323" s="9">
        <f>COUNTIF(H323:AL323,"О")</f>
        <v/>
      </c>
      <c r="AP323" s="9">
        <f>COUNTIF(H323:AL323,"От")</f>
        <v/>
      </c>
      <c r="AQ323" s="9">
        <f>COUNTIF(H323:AL323,"Б")</f>
        <v/>
      </c>
      <c r="AR323" s="9">
        <f>COUNTIF(H323:AL323,"Н")</f>
        <v/>
      </c>
      <c r="AT323" s="9">
        <f>SUM(H323:AL323)</f>
        <v/>
      </c>
      <c r="AV323" s="9">
        <f>SUM(I323,J323,O323,P323,Q323,W323,X323)</f>
        <v/>
      </c>
    </row>
    <row r="324">
      <c r="A324" t="n">
        <v>318</v>
      </c>
      <c r="B324" t="inlineStr">
        <is>
          <t>Алиев Ренат Сергеевич</t>
        </is>
      </c>
      <c r="C324" t="inlineStr">
        <is>
          <t>Отдел технической поддержки</t>
        </is>
      </c>
      <c r="D324" t="inlineStr">
        <is>
          <t>Специалист технической поддержки</t>
        </is>
      </c>
      <c r="E324" t="inlineStr">
        <is>
          <t>Офис</t>
        </is>
      </c>
      <c r="F324" t="inlineStr">
        <is>
          <t>Ночь</t>
        </is>
      </c>
      <c r="Z324" t="n">
        <v>12</v>
      </c>
      <c r="AN324" s="9">
        <f>COUNT(H324:AL324)</f>
        <v/>
      </c>
      <c r="AO324" s="9">
        <f>COUNTIF(H324:AL324,"О")</f>
        <v/>
      </c>
      <c r="AP324" s="9">
        <f>COUNTIF(H324:AL324,"От")</f>
        <v/>
      </c>
      <c r="AQ324" s="9">
        <f>COUNTIF(H324:AL324,"Б")</f>
        <v/>
      </c>
      <c r="AR324" s="9">
        <f>COUNTIF(H324:AL324,"Н")</f>
        <v/>
      </c>
      <c r="AU324" s="9">
        <f>SUM(H324:AL324)</f>
        <v/>
      </c>
      <c r="AW324" s="9">
        <f>SUM(I324,J324,O324,P324,Q324,W324,X324)</f>
        <v/>
      </c>
    </row>
    <row r="325">
      <c r="A325" s="9" t="n">
        <v>319</v>
      </c>
      <c r="B325" s="9" t="inlineStr">
        <is>
          <t>Алиев Ренат Сергеевич</t>
        </is>
      </c>
      <c r="C325" s="9" t="inlineStr">
        <is>
          <t>Отдел технической поддержки</t>
        </is>
      </c>
      <c r="D325" s="9" t="inlineStr">
        <is>
          <t>Специалист технической поддержки</t>
        </is>
      </c>
      <c r="E325" s="9" t="inlineStr">
        <is>
          <t>ИТОГО:</t>
        </is>
      </c>
      <c r="F325" s="9" t="n"/>
      <c r="G325" s="9" t="n"/>
      <c r="H325" s="9" t="n"/>
      <c r="I325" s="9" t="n"/>
      <c r="J325" s="9" t="n">
        <v>12</v>
      </c>
      <c r="K325" s="9" t="n"/>
      <c r="L325" s="9" t="n"/>
      <c r="M325" s="9" t="n">
        <v>12</v>
      </c>
      <c r="N325" s="9" t="n">
        <v>12</v>
      </c>
      <c r="O325" s="9" t="n"/>
      <c r="P325" s="9" t="n">
        <v>12</v>
      </c>
      <c r="Q325" s="9" t="n"/>
      <c r="R325" s="9" t="n"/>
      <c r="S325" s="9" t="n">
        <v>12</v>
      </c>
      <c r="T325" s="9" t="n">
        <v>12</v>
      </c>
      <c r="U325" s="9" t="n"/>
      <c r="V325" s="9" t="n"/>
      <c r="W325" s="9" t="n"/>
      <c r="X325" s="9" t="n"/>
      <c r="Y325" s="9" t="n"/>
      <c r="Z325" s="9" t="n">
        <v>12</v>
      </c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>
        <f>COUNT(IF(SUM(J323)&gt;0,1,"FALSE"),IF(SUM(M323)&gt;0,1,"FALSE"),IF(SUM(N323)&gt;0,1,"FALSE"),IF(SUM(P323)&gt;0,1,"FALSE"),IF(SUM(S323)&gt;0,1,"FALSE"),IF(SUM(T323)&gt;0,1,"FALSE"))</f>
        <v/>
      </c>
      <c r="AN325" s="9">
        <f>COUNT(IF(SUM(Z324)&gt;0,1,"FALSE"))</f>
        <v/>
      </c>
      <c r="AO325" s="9">
        <f>MAX(AO323:AO324)</f>
        <v/>
      </c>
      <c r="AP325" s="9">
        <f>MAX(AP323:AP324)</f>
        <v/>
      </c>
      <c r="AQ325" s="9">
        <f>MAX(AQ323:AQ324)</f>
        <v/>
      </c>
      <c r="AR325" s="9">
        <f>MAX(AR323:AR324)</f>
        <v/>
      </c>
      <c r="AS325" s="9">
        <f>SUM(AS323:AS324)</f>
        <v/>
      </c>
      <c r="AT325" s="9">
        <f>SUM(AT323:AT324)</f>
        <v/>
      </c>
      <c r="AU325" s="9">
        <f>SUM(AU323:AU324)</f>
        <v/>
      </c>
      <c r="AV325" s="9">
        <f>SUM(AV323:AV324)</f>
        <v/>
      </c>
      <c r="AW325" s="9">
        <f>SUM(AW323:AW324)</f>
        <v/>
      </c>
    </row>
    <row r="326">
      <c r="A326" t="n">
        <v>320</v>
      </c>
      <c r="B326" t="inlineStr">
        <is>
          <t>Андреев Баир Николаевич</t>
        </is>
      </c>
      <c r="C326" t="inlineStr">
        <is>
          <t>Отдел технической поддержки</t>
        </is>
      </c>
      <c r="D326" t="inlineStr">
        <is>
          <t>Администратор</t>
        </is>
      </c>
      <c r="E326" t="inlineStr">
        <is>
          <t>Общехозяйственный</t>
        </is>
      </c>
      <c r="F326" t="inlineStr">
        <is>
          <t>День</t>
        </is>
      </c>
      <c r="I326" t="inlineStr">
        <is>
          <t>В</t>
        </is>
      </c>
      <c r="J326" t="inlineStr">
        <is>
          <t>В</t>
        </is>
      </c>
      <c r="O326" t="inlineStr">
        <is>
          <t>В</t>
        </is>
      </c>
      <c r="P326" t="inlineStr">
        <is>
          <t>В</t>
        </is>
      </c>
      <c r="Q326" t="inlineStr">
        <is>
          <t>В</t>
        </is>
      </c>
      <c r="W326" t="inlineStr">
        <is>
          <t>В</t>
        </is>
      </c>
      <c r="X326" t="inlineStr">
        <is>
          <t>В</t>
        </is>
      </c>
      <c r="AM326" s="9">
        <f>COUNT(H326:AL326)</f>
        <v/>
      </c>
      <c r="AO326" s="9">
        <f>COUNTIF(H326:AL326,"О")</f>
        <v/>
      </c>
      <c r="AP326" s="9">
        <f>COUNTIF(H326:AL326,"От")</f>
        <v/>
      </c>
      <c r="AQ326" s="9">
        <f>COUNTIF(H326:AL326,"Б")</f>
        <v/>
      </c>
      <c r="AR326" s="9">
        <f>COUNTIF(H326:AL326,"Н")</f>
        <v/>
      </c>
      <c r="AT326" s="9">
        <f>SUM(H326:AL326)</f>
        <v/>
      </c>
      <c r="AV326" s="9">
        <f>SUM(I326,J326,O326,P326,Q326,W326,X326)</f>
        <v/>
      </c>
    </row>
    <row r="327" ht="15.5" customHeight="1" s="1">
      <c r="A327" t="n">
        <v>321</v>
      </c>
      <c r="B327" t="inlineStr">
        <is>
          <t>Андреев Баир Николаевич</t>
        </is>
      </c>
      <c r="C327" t="inlineStr">
        <is>
          <t>Отдел технической поддержки</t>
        </is>
      </c>
      <c r="D327" t="inlineStr">
        <is>
          <t>Администратор</t>
        </is>
      </c>
      <c r="E327" t="inlineStr">
        <is>
          <t>Контракт № 632 - ГКУ НСО ТУАД</t>
        </is>
      </c>
      <c r="F327" t="inlineStr">
        <is>
          <t>День</t>
        </is>
      </c>
      <c r="H327" s="11" t="n">
        <v>1.06865</v>
      </c>
      <c r="K327" s="11" t="n">
        <v>0.11896</v>
      </c>
      <c r="U327" s="11" t="n">
        <v>0.54167</v>
      </c>
      <c r="V327" s="11" t="n">
        <v>0.05904</v>
      </c>
      <c r="AM327" s="9">
        <f>COUNT(H327:AL327)</f>
        <v/>
      </c>
      <c r="AT327" s="9">
        <f>SUM(H327:AL327)</f>
        <v/>
      </c>
      <c r="AV327" s="9">
        <f>SUM(I327,J327,O327,P327,Q327,W327,X327)</f>
        <v/>
      </c>
    </row>
    <row r="328" ht="15.5" customHeight="1" s="1">
      <c r="A328" t="n">
        <v>322</v>
      </c>
      <c r="B328" t="inlineStr">
        <is>
          <t>Андреев Баир Николаевич</t>
        </is>
      </c>
      <c r="C328" t="inlineStr">
        <is>
          <t>Отдел технической поддержки</t>
        </is>
      </c>
      <c r="D328" t="inlineStr">
        <is>
          <t>Администратор</t>
        </is>
      </c>
      <c r="E328" t="inlineStr">
        <is>
          <t>Контракт № 576 - Восток-М</t>
        </is>
      </c>
      <c r="F328" t="inlineStr">
        <is>
          <t>День</t>
        </is>
      </c>
      <c r="H328" s="11" t="n">
        <v>6.93135</v>
      </c>
      <c r="K328" s="11" t="n">
        <v>2.7658</v>
      </c>
      <c r="L328" s="11" t="n">
        <v>6.69388</v>
      </c>
      <c r="M328" s="11" t="n">
        <v>8</v>
      </c>
      <c r="N328" s="11" t="n">
        <v>6.83544</v>
      </c>
      <c r="R328" s="11" t="n">
        <v>6.86116</v>
      </c>
      <c r="S328" s="11" t="n">
        <v>7.72313</v>
      </c>
      <c r="T328" s="11" t="n">
        <v>7.47611</v>
      </c>
      <c r="U328" s="11" t="n">
        <v>7.45833</v>
      </c>
      <c r="V328" s="11" t="n">
        <v>6.50923</v>
      </c>
      <c r="Y328" s="11" t="n">
        <v>2.56684</v>
      </c>
      <c r="Z328" s="11" t="n">
        <v>4.42801</v>
      </c>
      <c r="AM328" s="9">
        <f>COUNT(H328:AL328)</f>
        <v/>
      </c>
      <c r="AT328" s="9">
        <f>SUM(H328:AL328)</f>
        <v/>
      </c>
      <c r="AV328" s="9">
        <f>SUM(I328,J328,O328,P328,Q328,W328,X328)</f>
        <v/>
      </c>
    </row>
    <row r="329" ht="15.5" customHeight="1" s="1">
      <c r="A329" t="n">
        <v>323</v>
      </c>
      <c r="B329" t="inlineStr">
        <is>
          <t>Андреев Баир Николаевич</t>
        </is>
      </c>
      <c r="C329" t="inlineStr">
        <is>
          <t>Отдел технической поддержки</t>
        </is>
      </c>
      <c r="D329" t="inlineStr">
        <is>
          <t>Администратор</t>
        </is>
      </c>
      <c r="E329" t="inlineStr">
        <is>
          <t>Контракт № 600 - ГКУ Бурятрегионавтодор</t>
        </is>
      </c>
      <c r="F329" t="inlineStr">
        <is>
          <t>День</t>
        </is>
      </c>
      <c r="K329" s="11" t="n">
        <v>2.6171</v>
      </c>
      <c r="L329" s="11" t="inlineStr">
        <is>
          <t>https://jira.its-sib.ru/issues/?jql=issue%20in%20(TECHWIM-3796)</t>
        </is>
      </c>
      <c r="R329" s="11" t="n">
        <v>0.04218</v>
      </c>
      <c r="Y329" s="11" t="n">
        <v>2.70945</v>
      </c>
      <c r="Z329" s="11" t="n">
        <v>0.33818</v>
      </c>
      <c r="AM329" s="9">
        <f>COUNT(H329:AL329)</f>
        <v/>
      </c>
      <c r="AT329" s="9">
        <f>SUM(H329:AL329)</f>
        <v/>
      </c>
      <c r="AV329" s="9">
        <f>SUM(I329,J329,O329,P329,Q329,W329,X329)</f>
        <v/>
      </c>
    </row>
    <row r="330" ht="15.5" customHeight="1" s="1">
      <c r="A330" t="n">
        <v>324</v>
      </c>
      <c r="B330" t="inlineStr">
        <is>
          <t>Андреев Баир Николаевич</t>
        </is>
      </c>
      <c r="C330" t="inlineStr">
        <is>
          <t>Отдел технической поддержки</t>
        </is>
      </c>
      <c r="D330" t="inlineStr">
        <is>
          <t>Администратор</t>
        </is>
      </c>
      <c r="E330" t="inlineStr">
        <is>
          <t>Контракт № 626 - ТЕХНО-СЕРВИС</t>
        </is>
      </c>
      <c r="F330" t="inlineStr">
        <is>
          <t>День</t>
        </is>
      </c>
      <c r="K330" s="11" t="n">
        <v>2.49814</v>
      </c>
      <c r="L330" s="11" t="n">
        <v>1.30612</v>
      </c>
      <c r="R330" s="11" t="n">
        <v>0.19684</v>
      </c>
      <c r="AM330" s="9">
        <f>COUNT(H330:AL330)</f>
        <v/>
      </c>
      <c r="AT330" s="9">
        <f>SUM(H330:AL330)</f>
        <v/>
      </c>
      <c r="AV330" s="9">
        <f>SUM(I330,J330,O330,P330,Q330,W330,X330)</f>
        <v/>
      </c>
    </row>
    <row r="331" ht="15.5" customHeight="1" s="1">
      <c r="A331" t="n">
        <v>325</v>
      </c>
      <c r="B331" t="inlineStr">
        <is>
          <t>Андреев Баир Николаевич</t>
        </is>
      </c>
      <c r="C331" t="inlineStr">
        <is>
          <t>Отдел технической поддержки</t>
        </is>
      </c>
      <c r="D331" t="inlineStr">
        <is>
          <t>Администратор</t>
        </is>
      </c>
      <c r="E331" t="inlineStr">
        <is>
          <t>Контракт № 548 - ГКУ Управление Региональных автомобильных дорог Республики Бурятия</t>
        </is>
      </c>
      <c r="F331" t="inlineStr">
        <is>
          <t>День</t>
        </is>
      </c>
      <c r="N331" s="11" t="n">
        <v>0.16456</v>
      </c>
      <c r="S331" s="11" t="n">
        <v>0.13115</v>
      </c>
      <c r="Y331" s="11" t="n">
        <v>2.72371</v>
      </c>
      <c r="Z331" s="11" t="n">
        <v>0.33818</v>
      </c>
      <c r="AM331" s="9">
        <f>COUNT(H331:AL331)</f>
        <v/>
      </c>
      <c r="AT331" s="9">
        <f>SUM(H331:AL331)</f>
        <v/>
      </c>
      <c r="AV331" s="9">
        <f>SUM(I331,J331,O331,P331,Q331,W331,X331)</f>
        <v/>
      </c>
    </row>
    <row r="332" ht="15.5" customHeight="1" s="1">
      <c r="A332" t="n">
        <v>326</v>
      </c>
      <c r="B332" t="inlineStr">
        <is>
          <t>Андреев Баир Николаевич</t>
        </is>
      </c>
      <c r="C332" t="inlineStr">
        <is>
          <t>Отдел технической поддержки</t>
        </is>
      </c>
      <c r="D332" t="inlineStr">
        <is>
          <t>Администратор</t>
        </is>
      </c>
      <c r="E332" t="inlineStr">
        <is>
          <t>Контракт № 617 - КУ РК Управтодор РК</t>
        </is>
      </c>
      <c r="F332" t="inlineStr">
        <is>
          <t>День</t>
        </is>
      </c>
      <c r="R332" s="11" t="n">
        <v>0.40773</v>
      </c>
      <c r="Z332" s="11" t="n">
        <v>2.89564</v>
      </c>
      <c r="AM332" s="9">
        <f>COUNT(H332:AL332)</f>
        <v/>
      </c>
      <c r="AT332" s="9">
        <f>SUM(H332:AL332)</f>
        <v/>
      </c>
      <c r="AV332" s="9">
        <f>SUM(I332,J332,O332,P332,Q332,W332,X332)</f>
        <v/>
      </c>
    </row>
    <row r="333" ht="15.5" customHeight="1" s="1">
      <c r="A333" t="n">
        <v>327</v>
      </c>
      <c r="B333" t="inlineStr">
        <is>
          <t>Андреев Баир Николаевич</t>
        </is>
      </c>
      <c r="C333" t="inlineStr">
        <is>
          <t>Отдел технической поддержки</t>
        </is>
      </c>
      <c r="D333" t="inlineStr">
        <is>
          <t>Администратор</t>
        </is>
      </c>
      <c r="E333" t="inlineStr">
        <is>
          <t>Контракт № 622 - ГКУ СО  Управление дорог</t>
        </is>
      </c>
      <c r="F333" t="inlineStr">
        <is>
          <t>День</t>
        </is>
      </c>
      <c r="R333" s="11" t="n">
        <v>0.49209</v>
      </c>
      <c r="AM333" s="9">
        <f>COUNT(H333:AL333)</f>
        <v/>
      </c>
      <c r="AT333" s="9">
        <f>SUM(H333:AL333)</f>
        <v/>
      </c>
      <c r="AV333" s="9">
        <f>SUM(I333,J333,O333,P333,Q333,W333,X333)</f>
        <v/>
      </c>
    </row>
    <row r="334" ht="15.5" customHeight="1" s="1">
      <c r="A334" t="n">
        <v>328</v>
      </c>
      <c r="B334" t="inlineStr">
        <is>
          <t>Андреев Баир Николаевич</t>
        </is>
      </c>
      <c r="C334" t="inlineStr">
        <is>
          <t>Отдел технической поддержки</t>
        </is>
      </c>
      <c r="D334" t="inlineStr">
        <is>
          <t>Администратор</t>
        </is>
      </c>
      <c r="E334" t="inlineStr">
        <is>
          <t>Контракт № 619 - ГБУ ПО Псковавтодор</t>
        </is>
      </c>
      <c r="F334" t="inlineStr">
        <is>
          <t>День</t>
        </is>
      </c>
      <c r="S334" s="11" t="n">
        <v>0.14572</v>
      </c>
      <c r="AM334" s="9">
        <f>COUNT(H334:AL334)</f>
        <v/>
      </c>
      <c r="AT334" s="9">
        <f>SUM(H334:AL334)</f>
        <v/>
      </c>
      <c r="AV334" s="9">
        <f>SUM(I334,J334,O334,P334,Q334,W334,X334)</f>
        <v/>
      </c>
    </row>
    <row r="335" ht="15.5" customHeight="1" s="1">
      <c r="A335" t="n">
        <v>329</v>
      </c>
      <c r="B335" t="inlineStr">
        <is>
          <t>Андреев Баир Николаевич</t>
        </is>
      </c>
      <c r="C335" t="inlineStr">
        <is>
          <t>Отдел технической поддержки</t>
        </is>
      </c>
      <c r="D335" t="inlineStr">
        <is>
          <t>Администратор</t>
        </is>
      </c>
      <c r="E335" t="inlineStr">
        <is>
          <t>Контракт № 621 - Томскавтодор</t>
        </is>
      </c>
      <c r="F335" t="inlineStr">
        <is>
          <t>День</t>
        </is>
      </c>
      <c r="T335" s="11" t="n">
        <v>0.52389</v>
      </c>
      <c r="AM335" s="9">
        <f>COUNT(H335:AL335)</f>
        <v/>
      </c>
      <c r="AT335" s="9">
        <f>SUM(H335:AL335)</f>
        <v/>
      </c>
      <c r="AV335" s="9">
        <f>SUM(I335,J335,O335,P335,Q335,W335,X335)</f>
        <v/>
      </c>
    </row>
    <row r="336" ht="15.5" customHeight="1" s="1">
      <c r="A336" t="n">
        <v>330</v>
      </c>
      <c r="B336" t="inlineStr">
        <is>
          <t>Андреев Баир Николаевич</t>
        </is>
      </c>
      <c r="C336" t="inlineStr">
        <is>
          <t>Отдел технической поддержки</t>
        </is>
      </c>
      <c r="D336" t="inlineStr">
        <is>
          <t>Администратор</t>
        </is>
      </c>
      <c r="E336" t="inlineStr">
        <is>
          <t>Контракт № 615 - КГКУ Хабаровскуправтодор</t>
        </is>
      </c>
      <c r="F336" t="inlineStr">
        <is>
          <t>День</t>
        </is>
      </c>
      <c r="V336" s="11" t="n">
        <v>0.02952</v>
      </c>
      <c r="AM336" s="9">
        <f>COUNT(H336:AL336)</f>
        <v/>
      </c>
      <c r="AT336" s="9">
        <f>SUM(H336:AL336)</f>
        <v/>
      </c>
      <c r="AV336" s="9">
        <f>SUM(I336,J336,O336,P336,Q336,W336,X336)</f>
        <v/>
      </c>
    </row>
    <row r="337" ht="15.5" customHeight="1" s="1">
      <c r="A337" t="n">
        <v>331</v>
      </c>
      <c r="B337" t="inlineStr">
        <is>
          <t>Андреев Баир Николаевич</t>
        </is>
      </c>
      <c r="C337" t="inlineStr">
        <is>
          <t>Отдел технической поддержки</t>
        </is>
      </c>
      <c r="D337" t="inlineStr">
        <is>
          <t>Администратор</t>
        </is>
      </c>
      <c r="E337" t="inlineStr">
        <is>
          <t>Контракт № 633 - ПАО Ростелеком Красноярск</t>
        </is>
      </c>
      <c r="F337" t="inlineStr">
        <is>
          <t>День</t>
        </is>
      </c>
      <c r="V337" s="11" t="n">
        <v>1.40221</v>
      </c>
      <c r="AM337" s="9">
        <f>COUNT(H337:AL337)</f>
        <v/>
      </c>
      <c r="AT337" s="9">
        <f>SUM(H337:AL337)</f>
        <v/>
      </c>
      <c r="AV337" s="9">
        <f>SUM(I337,J337,O337,P337,Q337,W337,X337)</f>
        <v/>
      </c>
    </row>
    <row r="338">
      <c r="A338" s="9" t="n">
        <v>332</v>
      </c>
      <c r="B338" s="9" t="inlineStr">
        <is>
          <t>Андреев Баир Николаевич</t>
        </is>
      </c>
      <c r="C338" s="9" t="inlineStr">
        <is>
          <t>Отдел технической поддержки</t>
        </is>
      </c>
      <c r="D338" s="9" t="inlineStr">
        <is>
          <t>Администратор</t>
        </is>
      </c>
      <c r="E338" s="9" t="inlineStr">
        <is>
          <t>ИТОГО:</t>
        </is>
      </c>
      <c r="F338" s="9" t="n"/>
      <c r="G338" s="9" t="n"/>
      <c r="H338" s="9" t="n">
        <v>8</v>
      </c>
      <c r="I338" s="9" t="n">
        <v>0</v>
      </c>
      <c r="J338" s="9" t="n">
        <v>0</v>
      </c>
      <c r="K338" s="9" t="n">
        <v>8</v>
      </c>
      <c r="L338" s="9" t="n">
        <v>8</v>
      </c>
      <c r="M338" s="9" t="n">
        <v>8</v>
      </c>
      <c r="N338" s="9" t="n">
        <v>7</v>
      </c>
      <c r="O338" s="9" t="n">
        <v>0</v>
      </c>
      <c r="P338" s="9" t="n">
        <v>0</v>
      </c>
      <c r="Q338" s="9" t="n">
        <v>0</v>
      </c>
      <c r="R338" s="9" t="n">
        <v>8</v>
      </c>
      <c r="S338" s="9" t="n">
        <v>8</v>
      </c>
      <c r="T338" s="9" t="n">
        <v>8</v>
      </c>
      <c r="U338" s="9" t="n">
        <v>8</v>
      </c>
      <c r="V338" s="9" t="n">
        <v>8</v>
      </c>
      <c r="W338" s="9" t="n">
        <v>0</v>
      </c>
      <c r="X338" s="9" t="n">
        <v>0</v>
      </c>
      <c r="Y338" s="9" t="n">
        <v>8</v>
      </c>
      <c r="Z338" s="9" t="n">
        <v>8</v>
      </c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>
        <f>COUNT(IF(SUM(H328,H326,H327)&gt;0,1,"FALSE"),IF(SUM(I326,I328,I327)&gt;0,1,"FALSE"),IF(SUM(J328,J327,J326)&gt;0,1,"FALSE"),IF(SUM(K326,K330,K327,K329,K328)&gt;0,1,"FALSE"),IF(SUM(L328,L330,L326,L329)&gt;0,1,"FALSE"),IF(SUM(M326,M328)&gt;0,1,"FALSE"),IF(SUM(N326,N328,N331)&gt;0,1,"FALSE"),IF(SUM(O328,O326)&gt;0,1,"FALSE"),IF(SUM(P326,P328)&gt;0,1,"FALSE"),IF(SUM(Q326,Q328)&gt;0,1,"FALSE"),IF(SUM(R328,R330,R326,R333,R332,R329)&gt;0,1,"FALSE"),IF(SUM(S331,S328,S334,S326)&gt;0,1,"FALSE"),IF(SUM(T335,T326,T328)&gt;0,1,"FALSE"),IF(SUM(U328,U326,U327)&gt;0,1,"FALSE"),IF(SUM(V336,V337,V327,V328,V326)&gt;0,1,"FALSE"),IF(SUM(W328,W326)&gt;0,1,"FALSE"),IF(SUM(X328,X326)&gt;0,1,"FALSE"),IF(SUM(Y331,Y328,Y326,Y329)&gt;0,1,"FALSE"),IF(SUM(Z329,Z326,Z332,Z328,Z331)&gt;0,1,"FALSE"))</f>
        <v/>
      </c>
      <c r="AN338" s="9" t="n"/>
      <c r="AO338" s="9">
        <f>MAX(AO326:AO337)</f>
        <v/>
      </c>
      <c r="AP338" s="9">
        <f>MAX(AP326:AP337)</f>
        <v/>
      </c>
      <c r="AQ338" s="9">
        <f>MAX(AQ326:AQ337)</f>
        <v/>
      </c>
      <c r="AR338" s="9">
        <f>MAX(AR326:AR337)</f>
        <v/>
      </c>
      <c r="AS338" s="9">
        <f>SUM(AS326:AS337)</f>
        <v/>
      </c>
      <c r="AT338" s="9">
        <f>SUM(AT326:AT337)</f>
        <v/>
      </c>
      <c r="AU338" s="9">
        <f>SUM(AU326:AU337)</f>
        <v/>
      </c>
      <c r="AV338" s="9">
        <f>SUM(AV326:AV337)</f>
        <v/>
      </c>
      <c r="AW338" s="9">
        <f>SUM(AW326:AW337)</f>
        <v/>
      </c>
    </row>
    <row r="339">
      <c r="A339" t="n">
        <v>333</v>
      </c>
      <c r="B339" t="inlineStr">
        <is>
          <t>Бесполденный Кирилл Анатольевич</t>
        </is>
      </c>
      <c r="C339" t="inlineStr">
        <is>
          <t>Отдел технической поддержки</t>
        </is>
      </c>
      <c r="D339" t="inlineStr">
        <is>
          <t>Специалист технической поддержки</t>
        </is>
      </c>
      <c r="E339" t="inlineStr">
        <is>
          <t>Офис</t>
        </is>
      </c>
      <c r="F339" t="inlineStr">
        <is>
          <t>День</t>
        </is>
      </c>
      <c r="W339" t="n">
        <v>12</v>
      </c>
      <c r="X339" t="n">
        <v>12</v>
      </c>
      <c r="Y339" t="n">
        <v>12</v>
      </c>
      <c r="AM339" s="9">
        <f>COUNT(H339:AL339)</f>
        <v/>
      </c>
      <c r="AO339" s="9">
        <f>COUNTIF(H339:AL339,"О")</f>
        <v/>
      </c>
      <c r="AP339" s="9">
        <f>COUNTIF(H339:AL339,"От")</f>
        <v/>
      </c>
      <c r="AQ339" s="9">
        <f>COUNTIF(H339:AL339,"Б")</f>
        <v/>
      </c>
      <c r="AR339" s="9">
        <f>COUNTIF(H339:AL339,"Н")</f>
        <v/>
      </c>
      <c r="AT339" s="9">
        <f>SUM(H339:AL339)</f>
        <v/>
      </c>
      <c r="AV339" s="9">
        <f>SUM(I339,J339,O339,P339,Q339,W339,X339)</f>
        <v/>
      </c>
    </row>
    <row r="340">
      <c r="A340" t="n">
        <v>334</v>
      </c>
      <c r="B340" t="inlineStr">
        <is>
          <t>Бесполденный Кирилл Анатольевич</t>
        </is>
      </c>
      <c r="C340" t="inlineStr">
        <is>
          <t>Отдел технической поддержки</t>
        </is>
      </c>
      <c r="D340" t="inlineStr">
        <is>
          <t>Специалист технической поддержки</t>
        </is>
      </c>
      <c r="E340" t="inlineStr">
        <is>
          <t>Офис</t>
        </is>
      </c>
      <c r="F340" t="inlineStr">
        <is>
          <t>Ночь</t>
        </is>
      </c>
      <c r="H340" t="n">
        <v>12</v>
      </c>
      <c r="K340" t="n">
        <v>12</v>
      </c>
      <c r="N340" t="n">
        <v>12</v>
      </c>
      <c r="Q340" t="n">
        <v>12</v>
      </c>
      <c r="T340" t="n">
        <v>12</v>
      </c>
      <c r="U340" t="n">
        <v>12</v>
      </c>
      <c r="AN340" s="9">
        <f>COUNT(H340:AL340)</f>
        <v/>
      </c>
      <c r="AO340" s="9">
        <f>COUNTIF(H340:AL340,"О")</f>
        <v/>
      </c>
      <c r="AP340" s="9">
        <f>COUNTIF(H340:AL340,"От")</f>
        <v/>
      </c>
      <c r="AQ340" s="9">
        <f>COUNTIF(H340:AL340,"Б")</f>
        <v/>
      </c>
      <c r="AR340" s="9">
        <f>COUNTIF(H340:AL340,"Н")</f>
        <v/>
      </c>
      <c r="AU340" s="9">
        <f>SUM(H340:AL340)</f>
        <v/>
      </c>
      <c r="AW340" s="9">
        <f>SUM(I340,J340,O340,P340,Q340,W340,X340)</f>
        <v/>
      </c>
    </row>
    <row r="341">
      <c r="A341" s="9" t="n">
        <v>335</v>
      </c>
      <c r="B341" s="9" t="inlineStr">
        <is>
          <t>Бесполденный Кирилл Анатольевич</t>
        </is>
      </c>
      <c r="C341" s="9" t="inlineStr">
        <is>
          <t>Отдел технической поддержки</t>
        </is>
      </c>
      <c r="D341" s="9" t="inlineStr">
        <is>
          <t>Специалист технической поддержки</t>
        </is>
      </c>
      <c r="E341" s="9" t="inlineStr">
        <is>
          <t>ИТОГО:</t>
        </is>
      </c>
      <c r="F341" s="9" t="n"/>
      <c r="G341" s="9" t="n"/>
      <c r="H341" s="9" t="n">
        <v>12</v>
      </c>
      <c r="I341" s="9" t="n"/>
      <c r="J341" s="9" t="n"/>
      <c r="K341" s="9" t="n">
        <v>12</v>
      </c>
      <c r="L341" s="9" t="n"/>
      <c r="M341" s="9" t="n"/>
      <c r="N341" s="9" t="n">
        <v>12</v>
      </c>
      <c r="O341" s="9" t="n"/>
      <c r="P341" s="9" t="n"/>
      <c r="Q341" s="9" t="n">
        <v>12</v>
      </c>
      <c r="R341" s="9" t="n"/>
      <c r="S341" s="9" t="n"/>
      <c r="T341" s="9" t="n">
        <v>12</v>
      </c>
      <c r="U341" s="9" t="n">
        <v>12</v>
      </c>
      <c r="V341" s="9" t="n"/>
      <c r="W341" s="9" t="n">
        <v>12</v>
      </c>
      <c r="X341" s="9" t="n">
        <v>12</v>
      </c>
      <c r="Y341" s="9" t="n">
        <v>12</v>
      </c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>
        <f>COUNT(IF(SUM(W339)&gt;0,1,"FALSE"),IF(SUM(X339)&gt;0,1,"FALSE"),IF(SUM(Y339)&gt;0,1,"FALSE"))</f>
        <v/>
      </c>
      <c r="AN341" s="9">
        <f>COUNT(IF(SUM(H340)&gt;0,1,"FALSE"),IF(SUM(K340)&gt;0,1,"FALSE"),IF(SUM(N340)&gt;0,1,"FALSE"),IF(SUM(Q340)&gt;0,1,"FALSE"),IF(SUM(T340)&gt;0,1,"FALSE"),IF(SUM(U340)&gt;0,1,"FALSE"))</f>
        <v/>
      </c>
      <c r="AO341" s="9">
        <f>MAX(AO339:AO340)</f>
        <v/>
      </c>
      <c r="AP341" s="9">
        <f>MAX(AP339:AP340)</f>
        <v/>
      </c>
      <c r="AQ341" s="9">
        <f>MAX(AQ339:AQ340)</f>
        <v/>
      </c>
      <c r="AR341" s="9">
        <f>MAX(AR339:AR340)</f>
        <v/>
      </c>
      <c r="AS341" s="9">
        <f>SUM(AS339:AS340)</f>
        <v/>
      </c>
      <c r="AT341" s="9">
        <f>SUM(AT339:AT340)</f>
        <v/>
      </c>
      <c r="AU341" s="9">
        <f>SUM(AU339:AU340)</f>
        <v/>
      </c>
      <c r="AV341" s="9">
        <f>SUM(AV339:AV340)</f>
        <v/>
      </c>
      <c r="AW341" s="9">
        <f>SUM(AW339:AW340)</f>
        <v/>
      </c>
    </row>
    <row r="342">
      <c r="A342" t="n">
        <v>336</v>
      </c>
      <c r="B342" t="inlineStr">
        <is>
          <t>Буймов Евгений Александрович</t>
        </is>
      </c>
      <c r="C342" t="inlineStr">
        <is>
          <t>Отдел технической поддержки</t>
        </is>
      </c>
      <c r="D342" t="inlineStr">
        <is>
          <t>Системный администратор</t>
        </is>
      </c>
      <c r="E342" t="inlineStr">
        <is>
          <t>Офис</t>
        </is>
      </c>
      <c r="F342" t="inlineStr">
        <is>
          <t>День</t>
        </is>
      </c>
      <c r="H342" t="n">
        <v>8</v>
      </c>
      <c r="I342" t="inlineStr">
        <is>
          <t>В</t>
        </is>
      </c>
      <c r="J342" t="inlineStr">
        <is>
          <t>В</t>
        </is>
      </c>
      <c r="K342" t="n">
        <v>8</v>
      </c>
      <c r="L342" t="n">
        <v>8</v>
      </c>
      <c r="AM342" s="9">
        <f>COUNT(H342:AL342)</f>
        <v/>
      </c>
      <c r="AO342" s="9">
        <f>COUNTIF(H342:AL342,"О")</f>
        <v/>
      </c>
      <c r="AP342" s="9">
        <f>COUNTIF(H342:AL342,"От")</f>
        <v/>
      </c>
      <c r="AQ342" s="9">
        <f>COUNTIF(H342:AL342,"Б")</f>
        <v/>
      </c>
      <c r="AR342" s="9">
        <f>COUNTIF(H342:AL342,"Н")</f>
        <v/>
      </c>
      <c r="AT342" s="9">
        <f>SUM(H342:AL342)</f>
        <v/>
      </c>
      <c r="AV342" s="9">
        <f>SUM(I342,J342,O342,P342,Q342,W342,X342)</f>
        <v/>
      </c>
    </row>
    <row r="343">
      <c r="A343" s="9" t="n">
        <v>337</v>
      </c>
      <c r="B343" s="9" t="inlineStr">
        <is>
          <t>Буймов Евгений Александрович</t>
        </is>
      </c>
      <c r="C343" s="9" t="inlineStr">
        <is>
          <t>Отдел технической поддержки</t>
        </is>
      </c>
      <c r="D343" s="9" t="inlineStr">
        <is>
          <t>Системный администратор</t>
        </is>
      </c>
      <c r="E343" s="9" t="inlineStr">
        <is>
          <t>ИТОГО:</t>
        </is>
      </c>
      <c r="F343" s="9" t="n"/>
      <c r="G343" s="9" t="n"/>
      <c r="H343" s="9" t="n">
        <v>8</v>
      </c>
      <c r="I343" s="9" t="n">
        <v>0</v>
      </c>
      <c r="J343" s="9" t="n">
        <v>0</v>
      </c>
      <c r="K343" s="9" t="n">
        <v>8</v>
      </c>
      <c r="L343" s="9" t="n">
        <v>8</v>
      </c>
      <c r="M343" s="9" t="n"/>
      <c r="N343" s="9" t="n"/>
      <c r="O343" s="9" t="n"/>
      <c r="P343" s="9" t="n"/>
      <c r="Q343" s="9" t="n"/>
      <c r="R343" s="9" t="n"/>
      <c r="S343" s="9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>
        <f>COUNT(IF(SUM(H342)&gt;0,1,"FALSE"),IF(SUM(I342)&gt;0,1,"FALSE"),IF(SUM(J342)&gt;0,1,"FALSE"),IF(SUM(K342)&gt;0,1,"FALSE"),IF(SUM(L342)&gt;0,1,"FALSE"))</f>
        <v/>
      </c>
      <c r="AN343" s="9" t="n"/>
      <c r="AO343" s="9">
        <f>MAX(AO342:AO342)</f>
        <v/>
      </c>
      <c r="AP343" s="9">
        <f>MAX(AP342:AP342)</f>
        <v/>
      </c>
      <c r="AQ343" s="9">
        <f>MAX(AQ342:AQ342)</f>
        <v/>
      </c>
      <c r="AR343" s="9">
        <f>MAX(AR342:AR342)</f>
        <v/>
      </c>
      <c r="AS343" s="9">
        <f>SUM(AS342:AS342)</f>
        <v/>
      </c>
      <c r="AT343" s="9">
        <f>SUM(AT342:AT342)</f>
        <v/>
      </c>
      <c r="AU343" s="9">
        <f>SUM(AU342:AU342)</f>
        <v/>
      </c>
      <c r="AV343" s="9">
        <f>SUM(AV342:AV342)</f>
        <v/>
      </c>
      <c r="AW343" s="9">
        <f>SUM(AW342:AW342)</f>
        <v/>
      </c>
    </row>
    <row r="344">
      <c r="A344" t="n">
        <v>338</v>
      </c>
      <c r="B344" t="inlineStr">
        <is>
          <t>Воронцов Борис Александрович</t>
        </is>
      </c>
      <c r="C344" t="inlineStr">
        <is>
          <t>Отдел технической поддержки</t>
        </is>
      </c>
      <c r="D344" t="inlineStr">
        <is>
          <t>Инженер 1 категории</t>
        </is>
      </c>
      <c r="E344" t="inlineStr">
        <is>
          <t>Общехозяйственный</t>
        </is>
      </c>
      <c r="F344" t="inlineStr">
        <is>
          <t>День</t>
        </is>
      </c>
      <c r="I344" t="inlineStr">
        <is>
          <t>В</t>
        </is>
      </c>
      <c r="J344" t="inlineStr">
        <is>
          <t>В</t>
        </is>
      </c>
      <c r="AM344" s="9">
        <f>COUNT(H344:AL344)</f>
        <v/>
      </c>
      <c r="AO344" s="9">
        <f>COUNTIF(H344:AL344,"О")</f>
        <v/>
      </c>
      <c r="AP344" s="9">
        <f>COUNTIF(H344:AL344,"От")</f>
        <v/>
      </c>
      <c r="AQ344" s="9">
        <f>COUNTIF(H344:AL344,"Б")</f>
        <v/>
      </c>
      <c r="AR344" s="9">
        <f>COUNTIF(H344:AL344,"Н")</f>
        <v/>
      </c>
      <c r="AT344" s="9">
        <f>SUM(H344:AL344)</f>
        <v/>
      </c>
      <c r="AV344" s="9">
        <f>SUM(I344,J344,O344,P344,Q344,W344,X344)</f>
        <v/>
      </c>
    </row>
    <row r="345" ht="15.5" customHeight="1" s="1">
      <c r="A345" t="n">
        <v>339</v>
      </c>
      <c r="B345" t="inlineStr">
        <is>
          <t>Воронцов Борис Александрович</t>
        </is>
      </c>
      <c r="C345" t="inlineStr">
        <is>
          <t>Отдел технической поддержки</t>
        </is>
      </c>
      <c r="D345" t="inlineStr">
        <is>
          <t>Инженер 1 категории</t>
        </is>
      </c>
      <c r="E345" t="inlineStr">
        <is>
          <t>Контракт № 629 - МБУ ГЦОДД</t>
        </is>
      </c>
      <c r="F345" t="inlineStr">
        <is>
          <t>День</t>
        </is>
      </c>
      <c r="H345" s="11" t="n">
        <v>8</v>
      </c>
      <c r="K345" s="11" t="n">
        <v>8</v>
      </c>
      <c r="L345" s="11" t="n">
        <v>8</v>
      </c>
      <c r="AM345" s="9">
        <f>COUNT(H345:AL345)</f>
        <v/>
      </c>
      <c r="AT345" s="9">
        <f>SUM(H345:AL345)</f>
        <v/>
      </c>
      <c r="AV345" s="9">
        <f>SUM(I345,J345,O345,P345,Q345,W345,X345)</f>
        <v/>
      </c>
    </row>
    <row r="346">
      <c r="A346" s="9" t="n">
        <v>340</v>
      </c>
      <c r="B346" s="9" t="inlineStr">
        <is>
          <t>Воронцов Борис Александрович</t>
        </is>
      </c>
      <c r="C346" s="9" t="inlineStr">
        <is>
          <t>Отдел технической поддержки</t>
        </is>
      </c>
      <c r="D346" s="9" t="inlineStr">
        <is>
          <t>Инженер 1 категории</t>
        </is>
      </c>
      <c r="E346" s="9" t="inlineStr">
        <is>
          <t>ИТОГО:</t>
        </is>
      </c>
      <c r="F346" s="9" t="n"/>
      <c r="G346" s="9" t="n"/>
      <c r="H346" s="9" t="n">
        <v>8</v>
      </c>
      <c r="I346" s="9" t="n">
        <v>0</v>
      </c>
      <c r="J346" s="9" t="n">
        <v>0</v>
      </c>
      <c r="K346" s="9" t="n">
        <v>8</v>
      </c>
      <c r="L346" s="9" t="n">
        <v>8</v>
      </c>
      <c r="M346" s="9" t="n"/>
      <c r="N346" s="9" t="n"/>
      <c r="O346" s="9" t="n"/>
      <c r="P346" s="9" t="n"/>
      <c r="Q346" s="9" t="n"/>
      <c r="R346" s="9" t="n"/>
      <c r="S346" s="9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>
        <f>COUNT(IF(SUM(H344,H345)&gt;0,1,"FALSE"),IF(SUM(I345,I344)&gt;0,1,"FALSE"),IF(SUM(J344,J345)&gt;0,1,"FALSE"),IF(SUM(K345,K344)&gt;0,1,"FALSE"),IF(SUM(L344,L345)&gt;0,1,"FALSE"))</f>
        <v/>
      </c>
      <c r="AN346" s="9" t="n"/>
      <c r="AO346" s="9">
        <f>MAX(AO344:AO345)</f>
        <v/>
      </c>
      <c r="AP346" s="9">
        <f>MAX(AP344:AP345)</f>
        <v/>
      </c>
      <c r="AQ346" s="9">
        <f>MAX(AQ344:AQ345)</f>
        <v/>
      </c>
      <c r="AR346" s="9">
        <f>MAX(AR344:AR345)</f>
        <v/>
      </c>
      <c r="AS346" s="9">
        <f>SUM(AS344:AS345)</f>
        <v/>
      </c>
      <c r="AT346" s="9">
        <f>SUM(AT344:AT345)</f>
        <v/>
      </c>
      <c r="AU346" s="9">
        <f>SUM(AU344:AU345)</f>
        <v/>
      </c>
      <c r="AV346" s="9">
        <f>SUM(AV344:AV345)</f>
        <v/>
      </c>
      <c r="AW346" s="9">
        <f>SUM(AW344:AW345)</f>
        <v/>
      </c>
    </row>
    <row r="347">
      <c r="A347" t="n">
        <v>341</v>
      </c>
      <c r="B347" t="inlineStr">
        <is>
          <t>Дмитриев Василий Валерьевич</t>
        </is>
      </c>
      <c r="C347" t="inlineStr">
        <is>
          <t>Отдел технической поддержки</t>
        </is>
      </c>
      <c r="D347" t="inlineStr">
        <is>
          <t>Администратор WIM</t>
        </is>
      </c>
      <c r="E347" t="inlineStr">
        <is>
          <t>Офис</t>
        </is>
      </c>
      <c r="F347" t="inlineStr">
        <is>
          <t>День</t>
        </is>
      </c>
      <c r="H347" t="n">
        <v>8</v>
      </c>
      <c r="I347" t="inlineStr">
        <is>
          <t>В</t>
        </is>
      </c>
      <c r="J347" t="inlineStr">
        <is>
          <t>В</t>
        </is>
      </c>
      <c r="K347" t="n">
        <v>8</v>
      </c>
      <c r="L347" t="n">
        <v>8</v>
      </c>
      <c r="M347" t="n">
        <v>8</v>
      </c>
      <c r="O347" t="inlineStr">
        <is>
          <t>В</t>
        </is>
      </c>
      <c r="P347" t="inlineStr">
        <is>
          <t>В</t>
        </is>
      </c>
      <c r="Q347" t="inlineStr">
        <is>
          <t>В</t>
        </is>
      </c>
      <c r="V347" t="n">
        <v>4.28333</v>
      </c>
      <c r="W347" t="inlineStr">
        <is>
          <t>В</t>
        </is>
      </c>
      <c r="X347" t="inlineStr">
        <is>
          <t>В</t>
        </is>
      </c>
      <c r="Y347" t="n">
        <v>8</v>
      </c>
      <c r="Z347" t="n">
        <v>8</v>
      </c>
      <c r="AM347" s="9">
        <f>COUNT(H347:AL347)</f>
        <v/>
      </c>
      <c r="AO347" s="9">
        <f>COUNTIF(H347:AL347,"О")</f>
        <v/>
      </c>
      <c r="AP347" s="9">
        <f>COUNTIF(H347:AL347,"От")</f>
        <v/>
      </c>
      <c r="AQ347" s="9">
        <f>COUNTIF(H347:AL347,"Б")</f>
        <v/>
      </c>
      <c r="AR347" s="9">
        <f>COUNTIF(H347:AL347,"Н")</f>
        <v/>
      </c>
      <c r="AT347" s="9">
        <f>SUM(H347:AL347)</f>
        <v/>
      </c>
      <c r="AV347" s="9">
        <f>SUM(I347,J347,O347,P347,Q347,W347,X347)</f>
        <v/>
      </c>
    </row>
    <row r="348" ht="15.5" customHeight="1" s="1">
      <c r="A348" t="n">
        <v>342</v>
      </c>
      <c r="B348" t="inlineStr">
        <is>
          <t>Дмитриев Василий Валерьевич</t>
        </is>
      </c>
      <c r="C348" t="inlineStr">
        <is>
          <t>Отдел технической поддержки</t>
        </is>
      </c>
      <c r="D348" t="inlineStr">
        <is>
          <t>Администратор WIM</t>
        </is>
      </c>
      <c r="E348" t="inlineStr">
        <is>
          <t>Контракт № 615 - КГКУ Хабаровскуправтодор</t>
        </is>
      </c>
      <c r="F348" t="inlineStr">
        <is>
          <t>День</t>
        </is>
      </c>
      <c r="N348" s="11" t="n">
        <v>7</v>
      </c>
      <c r="R348" s="11" t="n">
        <v>8</v>
      </c>
      <c r="S348" s="11" t="n">
        <v>8</v>
      </c>
      <c r="T348" s="11" t="n">
        <v>0.8757</v>
      </c>
      <c r="AM348" s="9">
        <f>COUNT(H348:AL348)</f>
        <v/>
      </c>
      <c r="AT348" s="9">
        <f>SUM(H348:AL348)</f>
        <v/>
      </c>
      <c r="AV348" s="9">
        <f>SUM(I348,J348,O348,P348,Q348,W348,X348)</f>
        <v/>
      </c>
    </row>
    <row r="349" ht="15.5" customHeight="1" s="1">
      <c r="A349" t="n">
        <v>343</v>
      </c>
      <c r="B349" t="inlineStr">
        <is>
          <t>Дмитриев Василий Валерьевич</t>
        </is>
      </c>
      <c r="C349" t="inlineStr">
        <is>
          <t>Отдел технической поддержки</t>
        </is>
      </c>
      <c r="D349" t="inlineStr">
        <is>
          <t>Администратор WIM</t>
        </is>
      </c>
      <c r="E349" t="inlineStr">
        <is>
          <t>Контракт № 633 - ПАО Ростелеком Красноярск</t>
        </is>
      </c>
      <c r="F349" t="inlineStr">
        <is>
          <t>День</t>
        </is>
      </c>
      <c r="T349" s="11" t="n">
        <v>7.1243</v>
      </c>
      <c r="U349" s="11" t="n">
        <v>8</v>
      </c>
      <c r="V349" s="11" t="n">
        <v>3.71667</v>
      </c>
      <c r="AM349" s="9">
        <f>COUNT(H349:AL349)</f>
        <v/>
      </c>
      <c r="AT349" s="9">
        <f>SUM(H349:AL349)</f>
        <v/>
      </c>
      <c r="AV349" s="9">
        <f>SUM(I349,J349,O349,P349,Q349,W349,X349)</f>
        <v/>
      </c>
    </row>
    <row r="350">
      <c r="A350" s="9" t="n">
        <v>344</v>
      </c>
      <c r="B350" s="9" t="inlineStr">
        <is>
          <t>Дмитриев Василий Валерьевич</t>
        </is>
      </c>
      <c r="C350" s="9" t="inlineStr">
        <is>
          <t>Отдел технической поддержки</t>
        </is>
      </c>
      <c r="D350" s="9" t="inlineStr">
        <is>
          <t>Администратор WIM</t>
        </is>
      </c>
      <c r="E350" s="9" t="inlineStr">
        <is>
          <t>ИТОГО:</t>
        </is>
      </c>
      <c r="F350" s="9" t="n"/>
      <c r="G350" s="9" t="n"/>
      <c r="H350" s="9" t="n">
        <v>8</v>
      </c>
      <c r="I350" s="9" t="n">
        <v>0</v>
      </c>
      <c r="J350" s="9" t="n">
        <v>0</v>
      </c>
      <c r="K350" s="9" t="n">
        <v>8</v>
      </c>
      <c r="L350" s="9" t="n">
        <v>8</v>
      </c>
      <c r="M350" s="9" t="n">
        <v>8</v>
      </c>
      <c r="N350" s="9" t="n">
        <v>7</v>
      </c>
      <c r="O350" s="9" t="n">
        <v>0</v>
      </c>
      <c r="P350" s="9" t="n">
        <v>0</v>
      </c>
      <c r="Q350" s="9" t="n">
        <v>0</v>
      </c>
      <c r="R350" s="9" t="n">
        <v>8</v>
      </c>
      <c r="S350" s="9" t="n">
        <v>8</v>
      </c>
      <c r="T350" s="9" t="n">
        <v>8</v>
      </c>
      <c r="U350" s="9" t="n">
        <v>8</v>
      </c>
      <c r="V350" s="9" t="n">
        <v>8</v>
      </c>
      <c r="W350" s="9" t="n">
        <v>0</v>
      </c>
      <c r="X350" s="9" t="n">
        <v>0</v>
      </c>
      <c r="Y350" s="9" t="n">
        <v>8</v>
      </c>
      <c r="Z350" s="9" t="n">
        <v>8</v>
      </c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>
        <f>COUNT(IF(SUM(H347)&gt;0,1,"FALSE"),IF(SUM(I347)&gt;0,1,"FALSE"),IF(SUM(J347)&gt;0,1,"FALSE"),IF(SUM(K347)&gt;0,1,"FALSE"),IF(SUM(L347)&gt;0,1,"FALSE"),IF(SUM(M347)&gt;0,1,"FALSE"),IF(SUM(N348,N347)&gt;0,1,"FALSE"),IF(SUM(O348,O347)&gt;0,1,"FALSE"),IF(SUM(P348,P347)&gt;0,1,"FALSE"),IF(SUM(Q348,Q347)&gt;0,1,"FALSE"),IF(SUM(R347,R348)&gt;0,1,"FALSE"),IF(SUM(S348,S347)&gt;0,1,"FALSE"),IF(SUM(T347,T349,T348)&gt;0,1,"FALSE"),IF(SUM(U347,U349)&gt;0,1,"FALSE"),IF(SUM(V349,V347)&gt;0,1,"FALSE"),IF(SUM(W347)&gt;0,1,"FALSE"),IF(SUM(X347)&gt;0,1,"FALSE"),IF(SUM(Y347)&gt;0,1,"FALSE"),IF(SUM(Z347)&gt;0,1,"FALSE"))</f>
        <v/>
      </c>
      <c r="AN350" s="9" t="n"/>
      <c r="AO350" s="9">
        <f>MAX(AO347:AO349)</f>
        <v/>
      </c>
      <c r="AP350" s="9">
        <f>MAX(AP347:AP349)</f>
        <v/>
      </c>
      <c r="AQ350" s="9">
        <f>MAX(AQ347:AQ349)</f>
        <v/>
      </c>
      <c r="AR350" s="9">
        <f>MAX(AR347:AR349)</f>
        <v/>
      </c>
      <c r="AS350" s="9">
        <f>SUM(AS347:AS349)</f>
        <v/>
      </c>
      <c r="AT350" s="9">
        <f>SUM(AT347:AT349)</f>
        <v/>
      </c>
      <c r="AU350" s="9">
        <f>SUM(AU347:AU349)</f>
        <v/>
      </c>
      <c r="AV350" s="9">
        <f>SUM(AV347:AV349)</f>
        <v/>
      </c>
      <c r="AW350" s="9">
        <f>SUM(AW347:AW349)</f>
        <v/>
      </c>
    </row>
    <row r="351">
      <c r="A351" t="n">
        <v>345</v>
      </c>
      <c r="B351" t="inlineStr">
        <is>
          <t>Кадилов Сергей Геннадьевич</t>
        </is>
      </c>
      <c r="C351" t="inlineStr">
        <is>
          <t>Отдел технической поддержки</t>
        </is>
      </c>
      <c r="D351" t="inlineStr">
        <is>
          <t>Техник</t>
        </is>
      </c>
      <c r="E351" t="inlineStr">
        <is>
          <t>Общехозяйственный</t>
        </is>
      </c>
      <c r="F351" t="inlineStr">
        <is>
          <t>День</t>
        </is>
      </c>
      <c r="H351" t="n">
        <v>8</v>
      </c>
      <c r="I351" t="inlineStr">
        <is>
          <t>В</t>
        </is>
      </c>
      <c r="J351" t="inlineStr">
        <is>
          <t>В</t>
        </is>
      </c>
      <c r="K351" t="n">
        <v>8</v>
      </c>
      <c r="L351" t="n">
        <v>8</v>
      </c>
      <c r="AM351" s="9">
        <f>COUNT(H351:AL351)</f>
        <v/>
      </c>
      <c r="AO351" s="9">
        <f>COUNTIF(H351:AL351,"О")</f>
        <v/>
      </c>
      <c r="AP351" s="9">
        <f>COUNTIF(H351:AL351,"От")</f>
        <v/>
      </c>
      <c r="AQ351" s="9">
        <f>COUNTIF(H351:AL351,"Б")</f>
        <v/>
      </c>
      <c r="AR351" s="9">
        <f>COUNTIF(H351:AL351,"Н")</f>
        <v/>
      </c>
      <c r="AT351" s="9">
        <f>SUM(H351:AL351)</f>
        <v/>
      </c>
      <c r="AV351" s="9">
        <f>SUM(I351,J351,O351,P351,Q351,W351,X351)</f>
        <v/>
      </c>
    </row>
    <row r="352">
      <c r="A352" s="9" t="n">
        <v>346</v>
      </c>
      <c r="B352" s="9" t="inlineStr">
        <is>
          <t>Кадилов Сергей Геннадьевич</t>
        </is>
      </c>
      <c r="C352" s="9" t="inlineStr">
        <is>
          <t>Отдел технической поддержки</t>
        </is>
      </c>
      <c r="D352" s="9" t="inlineStr">
        <is>
          <t>Техник</t>
        </is>
      </c>
      <c r="E352" s="9" t="inlineStr">
        <is>
          <t>ИТОГО:</t>
        </is>
      </c>
      <c r="F352" s="9" t="n"/>
      <c r="G352" s="9" t="n"/>
      <c r="H352" s="9" t="n">
        <v>8</v>
      </c>
      <c r="I352" s="9" t="n">
        <v>0</v>
      </c>
      <c r="J352" s="9" t="n">
        <v>0</v>
      </c>
      <c r="K352" s="9" t="n">
        <v>8</v>
      </c>
      <c r="L352" s="9" t="n">
        <v>8</v>
      </c>
      <c r="M352" s="9" t="n"/>
      <c r="N352" s="9" t="n"/>
      <c r="O352" s="9" t="n"/>
      <c r="P352" s="9" t="n"/>
      <c r="Q352" s="9" t="n"/>
      <c r="R352" s="9" t="n"/>
      <c r="S352" s="9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>
        <f>COUNT(IF(SUM(H351)&gt;0,1,"FALSE"),IF(SUM(I351)&gt;0,1,"FALSE"),IF(SUM(J351)&gt;0,1,"FALSE"),IF(SUM(K351)&gt;0,1,"FALSE"),IF(SUM(L351)&gt;0,1,"FALSE"))</f>
        <v/>
      </c>
      <c r="AN352" s="9" t="n"/>
      <c r="AO352" s="9">
        <f>MAX(AO351:AO351)</f>
        <v/>
      </c>
      <c r="AP352" s="9">
        <f>MAX(AP351:AP351)</f>
        <v/>
      </c>
      <c r="AQ352" s="9">
        <f>MAX(AQ351:AQ351)</f>
        <v/>
      </c>
      <c r="AR352" s="9">
        <f>MAX(AR351:AR351)</f>
        <v/>
      </c>
      <c r="AS352" s="9">
        <f>SUM(AS351:AS351)</f>
        <v/>
      </c>
      <c r="AT352" s="9">
        <f>SUM(AT351:AT351)</f>
        <v/>
      </c>
      <c r="AU352" s="9">
        <f>SUM(AU351:AU351)</f>
        <v/>
      </c>
      <c r="AV352" s="9">
        <f>SUM(AV351:AV351)</f>
        <v/>
      </c>
      <c r="AW352" s="9">
        <f>SUM(AW351:AW351)</f>
        <v/>
      </c>
    </row>
    <row r="353">
      <c r="A353" t="n">
        <v>347</v>
      </c>
      <c r="B353" t="inlineStr">
        <is>
          <t>Кирпиков Александр Валерьевич</t>
        </is>
      </c>
      <c r="C353" t="inlineStr">
        <is>
          <t>Отдел технической поддержки</t>
        </is>
      </c>
      <c r="D353" t="inlineStr">
        <is>
          <t>Администратор ФВФ</t>
        </is>
      </c>
      <c r="E353" t="inlineStr">
        <is>
          <t>Офис</t>
        </is>
      </c>
      <c r="F353" t="inlineStr">
        <is>
          <t>День</t>
        </is>
      </c>
      <c r="H353" t="n">
        <v>8</v>
      </c>
      <c r="I353" t="inlineStr">
        <is>
          <t>В</t>
        </is>
      </c>
      <c r="J353" t="inlineStr">
        <is>
          <t>В</t>
        </is>
      </c>
      <c r="K353" t="n">
        <v>8</v>
      </c>
      <c r="L353" t="n">
        <v>8</v>
      </c>
      <c r="M353" t="n">
        <v>8</v>
      </c>
      <c r="N353" t="n">
        <v>7</v>
      </c>
      <c r="O353" t="inlineStr">
        <is>
          <t>В</t>
        </is>
      </c>
      <c r="P353" t="inlineStr">
        <is>
          <t>В</t>
        </is>
      </c>
      <c r="Q353" t="inlineStr">
        <is>
          <t>В</t>
        </is>
      </c>
      <c r="R353" t="n">
        <v>8</v>
      </c>
      <c r="S353" t="n">
        <v>8</v>
      </c>
      <c r="T353" t="n">
        <v>8</v>
      </c>
      <c r="U353" t="n">
        <v>8</v>
      </c>
      <c r="V353" t="n">
        <v>8</v>
      </c>
      <c r="W353" t="inlineStr">
        <is>
          <t>В</t>
        </is>
      </c>
      <c r="X353" t="inlineStr">
        <is>
          <t>В</t>
        </is>
      </c>
      <c r="Y353" t="n">
        <v>8</v>
      </c>
      <c r="Z353" t="n">
        <v>8</v>
      </c>
      <c r="AM353" s="9">
        <f>COUNT(H353:AL353)</f>
        <v/>
      </c>
      <c r="AO353" s="9">
        <f>COUNTIF(H353:AL353,"О")</f>
        <v/>
      </c>
      <c r="AP353" s="9">
        <f>COUNTIF(H353:AL353,"От")</f>
        <v/>
      </c>
      <c r="AQ353" s="9">
        <f>COUNTIF(H353:AL353,"Б")</f>
        <v/>
      </c>
      <c r="AR353" s="9">
        <f>COUNTIF(H353:AL353,"Н")</f>
        <v/>
      </c>
      <c r="AT353" s="9">
        <f>SUM(H353:AL353)</f>
        <v/>
      </c>
      <c r="AV353" s="9">
        <f>SUM(I353,J353,O353,P353,Q353,W353,X353)</f>
        <v/>
      </c>
    </row>
    <row r="354">
      <c r="A354" s="9" t="n">
        <v>348</v>
      </c>
      <c r="B354" s="9" t="inlineStr">
        <is>
          <t>Кирпиков Александр Валерьевич</t>
        </is>
      </c>
      <c r="C354" s="9" t="inlineStr">
        <is>
          <t>Отдел технической поддержки</t>
        </is>
      </c>
      <c r="D354" s="9" t="inlineStr">
        <is>
          <t>Администратор ФВФ</t>
        </is>
      </c>
      <c r="E354" s="9" t="inlineStr">
        <is>
          <t>ИТОГО:</t>
        </is>
      </c>
      <c r="F354" s="9" t="n"/>
      <c r="G354" s="9" t="n"/>
      <c r="H354" s="9" t="n">
        <v>8</v>
      </c>
      <c r="I354" s="9" t="n">
        <v>0</v>
      </c>
      <c r="J354" s="9" t="n">
        <v>0</v>
      </c>
      <c r="K354" s="9" t="n">
        <v>8</v>
      </c>
      <c r="L354" s="9" t="n">
        <v>8</v>
      </c>
      <c r="M354" s="9" t="n">
        <v>8</v>
      </c>
      <c r="N354" s="9" t="n">
        <v>7</v>
      </c>
      <c r="O354" s="9" t="n">
        <v>0</v>
      </c>
      <c r="P354" s="9" t="n">
        <v>0</v>
      </c>
      <c r="Q354" s="9" t="n">
        <v>0</v>
      </c>
      <c r="R354" s="9" t="n">
        <v>8</v>
      </c>
      <c r="S354" s="9" t="n">
        <v>8</v>
      </c>
      <c r="T354" s="9" t="n">
        <v>8</v>
      </c>
      <c r="U354" s="9" t="n">
        <v>8</v>
      </c>
      <c r="V354" s="9" t="n">
        <v>8</v>
      </c>
      <c r="W354" s="9" t="n">
        <v>0</v>
      </c>
      <c r="X354" s="9" t="n">
        <v>0</v>
      </c>
      <c r="Y354" s="9" t="n">
        <v>8</v>
      </c>
      <c r="Z354" s="9" t="n">
        <v>8</v>
      </c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>
        <f>COUNT(IF(SUM(H353)&gt;0,1,"FALSE"),IF(SUM(I353)&gt;0,1,"FALSE"),IF(SUM(J353)&gt;0,1,"FALSE"),IF(SUM(K353)&gt;0,1,"FALSE"),IF(SUM(L353)&gt;0,1,"FALSE"),IF(SUM(M353)&gt;0,1,"FALSE"),IF(SUM(N353)&gt;0,1,"FALSE"),IF(SUM(O353)&gt;0,1,"FALSE"),IF(SUM(P353)&gt;0,1,"FALSE"),IF(SUM(Q353)&gt;0,1,"FALSE"),IF(SUM(R353)&gt;0,1,"FALSE"),IF(SUM(S353)&gt;0,1,"FALSE"),IF(SUM(T353)&gt;0,1,"FALSE"),IF(SUM(U353)&gt;0,1,"FALSE"),IF(SUM(V353)&gt;0,1,"FALSE"),IF(SUM(W353)&gt;0,1,"FALSE"),IF(SUM(X353)&gt;0,1,"FALSE"),IF(SUM(Y353)&gt;0,1,"FALSE"),IF(SUM(Z353)&gt;0,1,"FALSE"))</f>
        <v/>
      </c>
      <c r="AN354" s="9" t="n"/>
      <c r="AO354" s="9">
        <f>MAX(AO353:AO353)</f>
        <v/>
      </c>
      <c r="AP354" s="9">
        <f>MAX(AP353:AP353)</f>
        <v/>
      </c>
      <c r="AQ354" s="9">
        <f>MAX(AQ353:AQ353)</f>
        <v/>
      </c>
      <c r="AR354" s="9">
        <f>MAX(AR353:AR353)</f>
        <v/>
      </c>
      <c r="AS354" s="9">
        <f>SUM(AS353:AS353)</f>
        <v/>
      </c>
      <c r="AT354" s="9">
        <f>SUM(AT353:AT353)</f>
        <v/>
      </c>
      <c r="AU354" s="9">
        <f>SUM(AU353:AU353)</f>
        <v/>
      </c>
      <c r="AV354" s="9">
        <f>SUM(AV353:AV353)</f>
        <v/>
      </c>
      <c r="AW354" s="9">
        <f>SUM(AW353:AW353)</f>
        <v/>
      </c>
    </row>
    <row r="355">
      <c r="A355" t="n">
        <v>349</v>
      </c>
      <c r="B355" t="inlineStr">
        <is>
          <t>Кондратенко Иван Антонович</t>
        </is>
      </c>
      <c r="C355" t="inlineStr">
        <is>
          <t>Отдел технической поддержки</t>
        </is>
      </c>
      <c r="D355" t="inlineStr">
        <is>
          <t>Специалист технической поддержки</t>
        </is>
      </c>
      <c r="E355" t="inlineStr">
        <is>
          <t>Офис</t>
        </is>
      </c>
      <c r="F355" t="inlineStr">
        <is>
          <t>День</t>
        </is>
      </c>
      <c r="R355" t="n">
        <v>12</v>
      </c>
      <c r="U355" t="n">
        <v>12</v>
      </c>
      <c r="V355" t="n">
        <v>12</v>
      </c>
      <c r="AM355" s="9">
        <f>COUNT(H355:AL355)</f>
        <v/>
      </c>
      <c r="AO355" s="9">
        <f>COUNTIF(H355:AL355,"О")</f>
        <v/>
      </c>
      <c r="AP355" s="9">
        <f>COUNTIF(H355:AL355,"От")</f>
        <v/>
      </c>
      <c r="AQ355" s="9">
        <f>COUNTIF(H355:AL355,"Б")</f>
        <v/>
      </c>
      <c r="AR355" s="9">
        <f>COUNTIF(H355:AL355,"Н")</f>
        <v/>
      </c>
      <c r="AT355" s="9">
        <f>SUM(H355:AL355)</f>
        <v/>
      </c>
      <c r="AV355" s="9">
        <f>SUM(I355,J355,O355,P355,Q355,W355,X355)</f>
        <v/>
      </c>
    </row>
    <row r="356">
      <c r="A356" t="n">
        <v>350</v>
      </c>
      <c r="B356" t="inlineStr">
        <is>
          <t>Кондратенко Иван Антонович</t>
        </is>
      </c>
      <c r="C356" t="inlineStr">
        <is>
          <t>Отдел технической поддержки</t>
        </is>
      </c>
      <c r="D356" t="inlineStr">
        <is>
          <t>Специалист технической поддержки</t>
        </is>
      </c>
      <c r="E356" t="inlineStr">
        <is>
          <t>Офис</t>
        </is>
      </c>
      <c r="F356" t="inlineStr">
        <is>
          <t>Ночь</t>
        </is>
      </c>
      <c r="I356" t="n">
        <v>12</v>
      </c>
      <c r="J356" t="n">
        <v>12</v>
      </c>
      <c r="L356" t="n">
        <v>12</v>
      </c>
      <c r="M356" t="n">
        <v>12</v>
      </c>
      <c r="O356" t="n">
        <v>12</v>
      </c>
      <c r="P356" t="n">
        <v>12</v>
      </c>
      <c r="AN356" s="9">
        <f>COUNT(H356:AL356)</f>
        <v/>
      </c>
      <c r="AO356" s="9">
        <f>COUNTIF(H356:AL356,"О")</f>
        <v/>
      </c>
      <c r="AP356" s="9">
        <f>COUNTIF(H356:AL356,"От")</f>
        <v/>
      </c>
      <c r="AQ356" s="9">
        <f>COUNTIF(H356:AL356,"Б")</f>
        <v/>
      </c>
      <c r="AR356" s="9">
        <f>COUNTIF(H356:AL356,"Н")</f>
        <v/>
      </c>
      <c r="AU356" s="9">
        <f>SUM(H356:AL356)</f>
        <v/>
      </c>
      <c r="AW356" s="9">
        <f>SUM(I356,J356,O356,P356,Q356,W356,X356)</f>
        <v/>
      </c>
    </row>
    <row r="357">
      <c r="A357" s="9" t="n">
        <v>351</v>
      </c>
      <c r="B357" s="9" t="inlineStr">
        <is>
          <t>Кондратенко Иван Антонович</t>
        </is>
      </c>
      <c r="C357" s="9" t="inlineStr">
        <is>
          <t>Отдел технической поддержки</t>
        </is>
      </c>
      <c r="D357" s="9" t="inlineStr">
        <is>
          <t>Специалист технической поддержки</t>
        </is>
      </c>
      <c r="E357" s="9" t="inlineStr">
        <is>
          <t>ИТОГО:</t>
        </is>
      </c>
      <c r="F357" s="9" t="n"/>
      <c r="G357" s="9" t="n"/>
      <c r="H357" s="9" t="n"/>
      <c r="I357" s="9" t="n">
        <v>12</v>
      </c>
      <c r="J357" s="9" t="n">
        <v>12</v>
      </c>
      <c r="K357" s="9" t="n"/>
      <c r="L357" s="9" t="n">
        <v>12</v>
      </c>
      <c r="M357" s="9" t="n">
        <v>12</v>
      </c>
      <c r="N357" s="9" t="n"/>
      <c r="O357" s="9" t="n">
        <v>12</v>
      </c>
      <c r="P357" s="9" t="n">
        <v>12</v>
      </c>
      <c r="Q357" s="9" t="n"/>
      <c r="R357" s="9" t="n">
        <v>12</v>
      </c>
      <c r="S357" s="9" t="n"/>
      <c r="T357" s="9" t="n"/>
      <c r="U357" s="9" t="n">
        <v>12</v>
      </c>
      <c r="V357" s="9" t="n">
        <v>12</v>
      </c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>
        <f>COUNT(IF(SUM(R355)&gt;0,1,"FALSE"),IF(SUM(U355)&gt;0,1,"FALSE"),IF(SUM(V355)&gt;0,1,"FALSE"))</f>
        <v/>
      </c>
      <c r="AN357" s="9">
        <f>COUNT(IF(SUM(I356)&gt;0,1,"FALSE"),IF(SUM(J356)&gt;0,1,"FALSE"),IF(SUM(L356)&gt;0,1,"FALSE"),IF(SUM(M356)&gt;0,1,"FALSE"),IF(SUM(O356)&gt;0,1,"FALSE"),IF(SUM(P356)&gt;0,1,"FALSE"))</f>
        <v/>
      </c>
      <c r="AO357" s="9">
        <f>MAX(AO355:AO356)</f>
        <v/>
      </c>
      <c r="AP357" s="9">
        <f>MAX(AP355:AP356)</f>
        <v/>
      </c>
      <c r="AQ357" s="9">
        <f>MAX(AQ355:AQ356)</f>
        <v/>
      </c>
      <c r="AR357" s="9">
        <f>MAX(AR355:AR356)</f>
        <v/>
      </c>
      <c r="AS357" s="9">
        <f>SUM(AS355:AS356)</f>
        <v/>
      </c>
      <c r="AT357" s="9">
        <f>SUM(AT355:AT356)</f>
        <v/>
      </c>
      <c r="AU357" s="9">
        <f>SUM(AU355:AU356)</f>
        <v/>
      </c>
      <c r="AV357" s="9">
        <f>SUM(AV355:AV356)</f>
        <v/>
      </c>
      <c r="AW357" s="9">
        <f>SUM(AW355:AW356)</f>
        <v/>
      </c>
    </row>
    <row r="358">
      <c r="A358" t="n">
        <v>352</v>
      </c>
      <c r="B358" t="inlineStr">
        <is>
          <t>Лавров Владимир Викторович</t>
        </is>
      </c>
      <c r="C358" t="inlineStr">
        <is>
          <t>Отдел технической поддержки</t>
        </is>
      </c>
      <c r="D358" t="inlineStr">
        <is>
          <t>Системный администратор</t>
        </is>
      </c>
      <c r="E358" t="inlineStr">
        <is>
          <t>Офис</t>
        </is>
      </c>
      <c r="F358" t="inlineStr">
        <is>
          <t>День</t>
        </is>
      </c>
      <c r="H358" t="n">
        <v>8</v>
      </c>
      <c r="I358" t="inlineStr">
        <is>
          <t>В</t>
        </is>
      </c>
      <c r="J358" t="inlineStr">
        <is>
          <t>В</t>
        </is>
      </c>
      <c r="K358" t="n">
        <v>8</v>
      </c>
      <c r="L358" t="n">
        <v>8</v>
      </c>
      <c r="AM358" s="9">
        <f>COUNT(H358:AL358)</f>
        <v/>
      </c>
      <c r="AO358" s="9">
        <f>COUNTIF(H358:AL358,"О")</f>
        <v/>
      </c>
      <c r="AP358" s="9">
        <f>COUNTIF(H358:AL358,"От")</f>
        <v/>
      </c>
      <c r="AQ358" s="9">
        <f>COUNTIF(H358:AL358,"Б")</f>
        <v/>
      </c>
      <c r="AR358" s="9">
        <f>COUNTIF(H358:AL358,"Н")</f>
        <v/>
      </c>
      <c r="AT358" s="9">
        <f>SUM(H358:AL358)</f>
        <v/>
      </c>
      <c r="AV358" s="9">
        <f>SUM(I358,J358,O358,P358,Q358,W358,X358)</f>
        <v/>
      </c>
    </row>
    <row r="359">
      <c r="A359" s="9" t="n">
        <v>353</v>
      </c>
      <c r="B359" s="9" t="inlineStr">
        <is>
          <t>Лавров Владимир Викторович</t>
        </is>
      </c>
      <c r="C359" s="9" t="inlineStr">
        <is>
          <t>Отдел технической поддержки</t>
        </is>
      </c>
      <c r="D359" s="9" t="inlineStr">
        <is>
          <t>Системный администратор</t>
        </is>
      </c>
      <c r="E359" s="9" t="inlineStr">
        <is>
          <t>ИТОГО:</t>
        </is>
      </c>
      <c r="F359" s="9" t="n"/>
      <c r="G359" s="9" t="n"/>
      <c r="H359" s="9" t="n">
        <v>8</v>
      </c>
      <c r="I359" s="9" t="n">
        <v>0</v>
      </c>
      <c r="J359" s="9" t="n">
        <v>0</v>
      </c>
      <c r="K359" s="9" t="n">
        <v>8</v>
      </c>
      <c r="L359" s="9" t="n">
        <v>8</v>
      </c>
      <c r="M359" s="9" t="n"/>
      <c r="N359" s="9" t="n"/>
      <c r="O359" s="9" t="n"/>
      <c r="P359" s="9" t="n"/>
      <c r="Q359" s="9" t="n"/>
      <c r="R359" s="9" t="n"/>
      <c r="S359" s="9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>
        <f>COUNT(IF(SUM(H358)&gt;0,1,"FALSE"),IF(SUM(I358)&gt;0,1,"FALSE"),IF(SUM(J358)&gt;0,1,"FALSE"),IF(SUM(K358)&gt;0,1,"FALSE"),IF(SUM(L358)&gt;0,1,"FALSE"))</f>
        <v/>
      </c>
      <c r="AN359" s="9" t="n"/>
      <c r="AO359" s="9">
        <f>MAX(AO358:AO358)</f>
        <v/>
      </c>
      <c r="AP359" s="9">
        <f>MAX(AP358:AP358)</f>
        <v/>
      </c>
      <c r="AQ359" s="9">
        <f>MAX(AQ358:AQ358)</f>
        <v/>
      </c>
      <c r="AR359" s="9">
        <f>MAX(AR358:AR358)</f>
        <v/>
      </c>
      <c r="AS359" s="9">
        <f>SUM(AS358:AS358)</f>
        <v/>
      </c>
      <c r="AT359" s="9">
        <f>SUM(AT358:AT358)</f>
        <v/>
      </c>
      <c r="AU359" s="9">
        <f>SUM(AU358:AU358)</f>
        <v/>
      </c>
      <c r="AV359" s="9">
        <f>SUM(AV358:AV358)</f>
        <v/>
      </c>
      <c r="AW359" s="9">
        <f>SUM(AW358:AW358)</f>
        <v/>
      </c>
    </row>
    <row r="360">
      <c r="A360" t="n">
        <v>354</v>
      </c>
      <c r="B360" t="inlineStr">
        <is>
          <t>Махнев Михаил Евгеньевич</t>
        </is>
      </c>
      <c r="C360" t="inlineStr">
        <is>
          <t>Отдел технической поддержки</t>
        </is>
      </c>
      <c r="D360" t="inlineStr">
        <is>
          <t>Специалист технической поддержки</t>
        </is>
      </c>
      <c r="E360" t="inlineStr">
        <is>
          <t>Офис</t>
        </is>
      </c>
      <c r="F360" t="inlineStr">
        <is>
          <t>День</t>
        </is>
      </c>
      <c r="H360" t="n">
        <v>12</v>
      </c>
      <c r="I360" t="n">
        <v>12</v>
      </c>
      <c r="K360" t="n">
        <v>12</v>
      </c>
      <c r="L360" t="n">
        <v>12</v>
      </c>
      <c r="O360" t="n">
        <v>12</v>
      </c>
      <c r="Q360" t="n">
        <v>12</v>
      </c>
      <c r="AM360" s="9">
        <f>COUNT(H360:AL360)</f>
        <v/>
      </c>
      <c r="AO360" s="9">
        <f>COUNTIF(H360:AL360,"О")</f>
        <v/>
      </c>
      <c r="AP360" s="9">
        <f>COUNTIF(H360:AL360,"От")</f>
        <v/>
      </c>
      <c r="AQ360" s="9">
        <f>COUNTIF(H360:AL360,"Б")</f>
        <v/>
      </c>
      <c r="AR360" s="9">
        <f>COUNTIF(H360:AL360,"Н")</f>
        <v/>
      </c>
      <c r="AT360" s="9">
        <f>SUM(H360:AL360)</f>
        <v/>
      </c>
      <c r="AV360" s="9">
        <f>SUM(I360,J360,O360,P360,Q360,W360,X360)</f>
        <v/>
      </c>
    </row>
    <row r="361">
      <c r="A361" t="n">
        <v>355</v>
      </c>
      <c r="B361" t="inlineStr">
        <is>
          <t>Махнев Михаил Евгеньевич</t>
        </is>
      </c>
      <c r="C361" t="inlineStr">
        <is>
          <t>Отдел технической поддержки</t>
        </is>
      </c>
      <c r="D361" t="inlineStr">
        <is>
          <t>Специалист технической поддержки</t>
        </is>
      </c>
      <c r="E361" t="inlineStr">
        <is>
          <t>Офис</t>
        </is>
      </c>
      <c r="F361" t="inlineStr">
        <is>
          <t>Ночь</t>
        </is>
      </c>
      <c r="X361" t="n">
        <v>12</v>
      </c>
      <c r="Y361" t="n">
        <v>12</v>
      </c>
      <c r="AN361" s="9">
        <f>COUNT(H361:AL361)</f>
        <v/>
      </c>
      <c r="AO361" s="9">
        <f>COUNTIF(H361:AL361,"О")</f>
        <v/>
      </c>
      <c r="AP361" s="9">
        <f>COUNTIF(H361:AL361,"От")</f>
        <v/>
      </c>
      <c r="AQ361" s="9">
        <f>COUNTIF(H361:AL361,"Б")</f>
        <v/>
      </c>
      <c r="AR361" s="9">
        <f>COUNTIF(H361:AL361,"Н")</f>
        <v/>
      </c>
      <c r="AU361" s="9">
        <f>SUM(H361:AL361)</f>
        <v/>
      </c>
      <c r="AW361" s="9">
        <f>SUM(I361,J361,O361,P361,Q361,W361,X361)</f>
        <v/>
      </c>
    </row>
    <row r="362">
      <c r="A362" s="9" t="n">
        <v>356</v>
      </c>
      <c r="B362" s="9" t="inlineStr">
        <is>
          <t>Махнев Михаил Евгеньевич</t>
        </is>
      </c>
      <c r="C362" s="9" t="inlineStr">
        <is>
          <t>Отдел технической поддержки</t>
        </is>
      </c>
      <c r="D362" s="9" t="inlineStr">
        <is>
          <t>Специалист технической поддержки</t>
        </is>
      </c>
      <c r="E362" s="9" t="inlineStr">
        <is>
          <t>ИТОГО:</t>
        </is>
      </c>
      <c r="F362" s="9" t="n"/>
      <c r="G362" s="9" t="n"/>
      <c r="H362" s="9" t="n">
        <v>12</v>
      </c>
      <c r="I362" s="9" t="n">
        <v>12</v>
      </c>
      <c r="J362" s="9" t="n"/>
      <c r="K362" s="9" t="n">
        <v>12</v>
      </c>
      <c r="L362" s="9" t="n">
        <v>12</v>
      </c>
      <c r="M362" s="9" t="n"/>
      <c r="N362" s="9" t="n"/>
      <c r="O362" s="9" t="n">
        <v>12</v>
      </c>
      <c r="P362" s="9" t="n"/>
      <c r="Q362" s="9" t="n">
        <v>12</v>
      </c>
      <c r="R362" s="9" t="n"/>
      <c r="S362" s="9" t="n"/>
      <c r="T362" s="9" t="n"/>
      <c r="U362" s="9" t="n"/>
      <c r="V362" s="9" t="n"/>
      <c r="W362" s="9" t="n"/>
      <c r="X362" s="9" t="n">
        <v>12</v>
      </c>
      <c r="Y362" s="9" t="n">
        <v>12</v>
      </c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>
        <f>COUNT(IF(SUM(H360)&gt;0,1,"FALSE"),IF(SUM(I360)&gt;0,1,"FALSE"),IF(SUM(K360)&gt;0,1,"FALSE"),IF(SUM(L360)&gt;0,1,"FALSE"),IF(SUM(O360)&gt;0,1,"FALSE"),IF(SUM(Q360)&gt;0,1,"FALSE"))</f>
        <v/>
      </c>
      <c r="AN362" s="9">
        <f>COUNT(IF(SUM(X361)&gt;0,1,"FALSE"),IF(SUM(Y361)&gt;0,1,"FALSE"))</f>
        <v/>
      </c>
      <c r="AO362" s="9">
        <f>MAX(AO360:AO361)</f>
        <v/>
      </c>
      <c r="AP362" s="9">
        <f>MAX(AP360:AP361)</f>
        <v/>
      </c>
      <c r="AQ362" s="9">
        <f>MAX(AQ360:AQ361)</f>
        <v/>
      </c>
      <c r="AR362" s="9">
        <f>MAX(AR360:AR361)</f>
        <v/>
      </c>
      <c r="AS362" s="9">
        <f>SUM(AS360:AS361)</f>
        <v/>
      </c>
      <c r="AT362" s="9">
        <f>SUM(AT360:AT361)</f>
        <v/>
      </c>
      <c r="AU362" s="9">
        <f>SUM(AU360:AU361)</f>
        <v/>
      </c>
      <c r="AV362" s="9">
        <f>SUM(AV360:AV361)</f>
        <v/>
      </c>
      <c r="AW362" s="9">
        <f>SUM(AW360:AW361)</f>
        <v/>
      </c>
    </row>
    <row r="363">
      <c r="A363" t="n">
        <v>357</v>
      </c>
      <c r="B363" t="inlineStr">
        <is>
          <t>Маяцкий Сергей Анатольевич</t>
        </is>
      </c>
      <c r="C363" t="inlineStr">
        <is>
          <t>Отдел технической поддержки</t>
        </is>
      </c>
      <c r="D363" t="inlineStr">
        <is>
          <t>Администратор ИТС</t>
        </is>
      </c>
      <c r="E363" t="inlineStr">
        <is>
          <t>Офис</t>
        </is>
      </c>
      <c r="F363" t="inlineStr">
        <is>
          <t>День</t>
        </is>
      </c>
      <c r="H363" t="n">
        <v>8</v>
      </c>
      <c r="I363" t="inlineStr">
        <is>
          <t>В</t>
        </is>
      </c>
      <c r="J363" t="inlineStr">
        <is>
          <t>В</t>
        </is>
      </c>
      <c r="K363" t="n">
        <v>8</v>
      </c>
      <c r="L363" t="n">
        <v>8</v>
      </c>
      <c r="AM363" s="9">
        <f>COUNT(H363:AL363)</f>
        <v/>
      </c>
      <c r="AO363" s="9">
        <f>COUNTIF(H363:AL363,"О")</f>
        <v/>
      </c>
      <c r="AP363" s="9">
        <f>COUNTIF(H363:AL363,"От")</f>
        <v/>
      </c>
      <c r="AQ363" s="9">
        <f>COUNTIF(H363:AL363,"Б")</f>
        <v/>
      </c>
      <c r="AR363" s="9">
        <f>COUNTIF(H363:AL363,"Н")</f>
        <v/>
      </c>
      <c r="AT363" s="9">
        <f>SUM(H363:AL363)</f>
        <v/>
      </c>
      <c r="AV363" s="9">
        <f>SUM(I363,J363,O363,P363,Q363,W363,X363)</f>
        <v/>
      </c>
    </row>
    <row r="364">
      <c r="A364" s="9" t="n">
        <v>358</v>
      </c>
      <c r="B364" s="9" t="inlineStr">
        <is>
          <t>Маяцкий Сергей Анатольевич</t>
        </is>
      </c>
      <c r="C364" s="9" t="inlineStr">
        <is>
          <t>Отдел технической поддержки</t>
        </is>
      </c>
      <c r="D364" s="9" t="inlineStr">
        <is>
          <t>Администратор ИТС</t>
        </is>
      </c>
      <c r="E364" s="9" t="inlineStr">
        <is>
          <t>ИТОГО:</t>
        </is>
      </c>
      <c r="F364" s="9" t="n"/>
      <c r="G364" s="9" t="n"/>
      <c r="H364" s="9" t="n">
        <v>8</v>
      </c>
      <c r="I364" s="9" t="n">
        <v>0</v>
      </c>
      <c r="J364" s="9" t="n">
        <v>0</v>
      </c>
      <c r="K364" s="9" t="n">
        <v>8</v>
      </c>
      <c r="L364" s="9" t="n">
        <v>8</v>
      </c>
      <c r="M364" s="9" t="n"/>
      <c r="N364" s="9" t="n"/>
      <c r="O364" s="9" t="n"/>
      <c r="P364" s="9" t="n"/>
      <c r="Q364" s="9" t="n"/>
      <c r="R364" s="9" t="n"/>
      <c r="S364" s="9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>
        <f>COUNT(IF(SUM(H363)&gt;0,1,"FALSE"),IF(SUM(I363)&gt;0,1,"FALSE"),IF(SUM(J363)&gt;0,1,"FALSE"),IF(SUM(K363)&gt;0,1,"FALSE"),IF(SUM(L363)&gt;0,1,"FALSE"))</f>
        <v/>
      </c>
      <c r="AN364" s="9" t="n"/>
      <c r="AO364" s="9">
        <f>MAX(AO363:AO363)</f>
        <v/>
      </c>
      <c r="AP364" s="9">
        <f>MAX(AP363:AP363)</f>
        <v/>
      </c>
      <c r="AQ364" s="9">
        <f>MAX(AQ363:AQ363)</f>
        <v/>
      </c>
      <c r="AR364" s="9">
        <f>MAX(AR363:AR363)</f>
        <v/>
      </c>
      <c r="AS364" s="9">
        <f>SUM(AS363:AS363)</f>
        <v/>
      </c>
      <c r="AT364" s="9">
        <f>SUM(AT363:AT363)</f>
        <v/>
      </c>
      <c r="AU364" s="9">
        <f>SUM(AU363:AU363)</f>
        <v/>
      </c>
      <c r="AV364" s="9">
        <f>SUM(AV363:AV363)</f>
        <v/>
      </c>
      <c r="AW364" s="9">
        <f>SUM(AW363:AW363)</f>
        <v/>
      </c>
    </row>
    <row r="365">
      <c r="A365" t="n">
        <v>359</v>
      </c>
      <c r="B365" t="inlineStr">
        <is>
          <t>Мезенцев Петр Владимирович</t>
        </is>
      </c>
      <c r="C365" t="inlineStr">
        <is>
          <t>Отдел технической поддержки</t>
        </is>
      </c>
      <c r="D365" t="inlineStr">
        <is>
          <t>Инженер-администратор ИТС-систем</t>
        </is>
      </c>
      <c r="E365" t="inlineStr">
        <is>
          <t>Общехозяйственный</t>
        </is>
      </c>
      <c r="F365" t="inlineStr">
        <is>
          <t>День</t>
        </is>
      </c>
      <c r="H365" t="n">
        <v>8</v>
      </c>
      <c r="I365" t="inlineStr">
        <is>
          <t>В</t>
        </is>
      </c>
      <c r="J365" t="inlineStr">
        <is>
          <t>В</t>
        </is>
      </c>
      <c r="K365" t="n">
        <v>8</v>
      </c>
      <c r="L365" t="n">
        <v>8</v>
      </c>
      <c r="AM365" s="9">
        <f>COUNT(H365:AL365)</f>
        <v/>
      </c>
      <c r="AO365" s="9">
        <f>COUNTIF(H365:AL365,"О")</f>
        <v/>
      </c>
      <c r="AP365" s="9">
        <f>COUNTIF(H365:AL365,"От")</f>
        <v/>
      </c>
      <c r="AQ365" s="9">
        <f>COUNTIF(H365:AL365,"Б")</f>
        <v/>
      </c>
      <c r="AR365" s="9">
        <f>COUNTIF(H365:AL365,"Н")</f>
        <v/>
      </c>
      <c r="AT365" s="9">
        <f>SUM(H365:AL365)</f>
        <v/>
      </c>
      <c r="AV365" s="9">
        <f>SUM(I365,J365,O365,P365,Q365,W365,X365)</f>
        <v/>
      </c>
    </row>
    <row r="366">
      <c r="A366" s="9" t="n">
        <v>360</v>
      </c>
      <c r="B366" s="9" t="inlineStr">
        <is>
          <t>Мезенцев Петр Владимирович</t>
        </is>
      </c>
      <c r="C366" s="9" t="inlineStr">
        <is>
          <t>Отдел технической поддержки</t>
        </is>
      </c>
      <c r="D366" s="9" t="inlineStr">
        <is>
          <t>Инженер-администратор ИТС-систем</t>
        </is>
      </c>
      <c r="E366" s="9" t="inlineStr">
        <is>
          <t>ИТОГО:</t>
        </is>
      </c>
      <c r="F366" s="9" t="n"/>
      <c r="G366" s="9" t="n"/>
      <c r="H366" s="9" t="n">
        <v>8</v>
      </c>
      <c r="I366" s="9" t="n">
        <v>0</v>
      </c>
      <c r="J366" s="9" t="n">
        <v>0</v>
      </c>
      <c r="K366" s="9" t="n">
        <v>8</v>
      </c>
      <c r="L366" s="9" t="n">
        <v>8</v>
      </c>
      <c r="M366" s="9" t="n"/>
      <c r="N366" s="9" t="n"/>
      <c r="O366" s="9" t="n"/>
      <c r="P366" s="9" t="n"/>
      <c r="Q366" s="9" t="n"/>
      <c r="R366" s="9" t="n"/>
      <c r="S366" s="9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>
        <f>COUNT(IF(SUM(H365)&gt;0,1,"FALSE"),IF(SUM(I365)&gt;0,1,"FALSE"),IF(SUM(J365)&gt;0,1,"FALSE"),IF(SUM(K365)&gt;0,1,"FALSE"),IF(SUM(L365)&gt;0,1,"FALSE"))</f>
        <v/>
      </c>
      <c r="AN366" s="9" t="n"/>
      <c r="AO366" s="9">
        <f>MAX(AO365:AO365)</f>
        <v/>
      </c>
      <c r="AP366" s="9">
        <f>MAX(AP365:AP365)</f>
        <v/>
      </c>
      <c r="AQ366" s="9">
        <f>MAX(AQ365:AQ365)</f>
        <v/>
      </c>
      <c r="AR366" s="9">
        <f>MAX(AR365:AR365)</f>
        <v/>
      </c>
      <c r="AS366" s="9">
        <f>SUM(AS365:AS365)</f>
        <v/>
      </c>
      <c r="AT366" s="9">
        <f>SUM(AT365:AT365)</f>
        <v/>
      </c>
      <c r="AU366" s="9">
        <f>SUM(AU365:AU365)</f>
        <v/>
      </c>
      <c r="AV366" s="9">
        <f>SUM(AV365:AV365)</f>
        <v/>
      </c>
      <c r="AW366" s="9">
        <f>SUM(AW365:AW365)</f>
        <v/>
      </c>
    </row>
    <row r="367">
      <c r="A367" t="n">
        <v>361</v>
      </c>
      <c r="B367" t="inlineStr">
        <is>
          <t>Мисевич Павел Викторович</t>
        </is>
      </c>
      <c r="C367" t="inlineStr">
        <is>
          <t>Отдел технической поддержки</t>
        </is>
      </c>
      <c r="D367" t="inlineStr">
        <is>
          <t>Руководитель службы</t>
        </is>
      </c>
      <c r="E367" t="inlineStr">
        <is>
          <t>Офис</t>
        </is>
      </c>
      <c r="F367" t="inlineStr">
        <is>
          <t>День</t>
        </is>
      </c>
      <c r="H367" t="n">
        <v>8</v>
      </c>
      <c r="I367" t="inlineStr">
        <is>
          <t>В</t>
        </is>
      </c>
      <c r="J367" t="inlineStr">
        <is>
          <t>В</t>
        </is>
      </c>
      <c r="K367" t="n">
        <v>8</v>
      </c>
      <c r="L367" t="n">
        <v>8</v>
      </c>
      <c r="AM367" s="9">
        <f>COUNT(H367:AL367)</f>
        <v/>
      </c>
      <c r="AO367" s="9">
        <f>COUNTIF(H367:AL367,"О")</f>
        <v/>
      </c>
      <c r="AP367" s="9">
        <f>COUNTIF(H367:AL367,"От")</f>
        <v/>
      </c>
      <c r="AQ367" s="9">
        <f>COUNTIF(H367:AL367,"Б")</f>
        <v/>
      </c>
      <c r="AR367" s="9">
        <f>COUNTIF(H367:AL367,"Н")</f>
        <v/>
      </c>
      <c r="AT367" s="9">
        <f>SUM(H367:AL367)</f>
        <v/>
      </c>
      <c r="AV367" s="9">
        <f>SUM(I367,J367,O367,P367,Q367,W367,X367)</f>
        <v/>
      </c>
    </row>
    <row r="368">
      <c r="A368" s="9" t="n">
        <v>362</v>
      </c>
      <c r="B368" s="9" t="inlineStr">
        <is>
          <t>Мисевич Павел Викторович</t>
        </is>
      </c>
      <c r="C368" s="9" t="inlineStr">
        <is>
          <t>Отдел технической поддержки</t>
        </is>
      </c>
      <c r="D368" s="9" t="inlineStr">
        <is>
          <t>Руководитель службы</t>
        </is>
      </c>
      <c r="E368" s="9" t="inlineStr">
        <is>
          <t>ИТОГО:</t>
        </is>
      </c>
      <c r="F368" s="9" t="n"/>
      <c r="G368" s="9" t="n"/>
      <c r="H368" s="9" t="n">
        <v>8</v>
      </c>
      <c r="I368" s="9" t="n">
        <v>0</v>
      </c>
      <c r="J368" s="9" t="n">
        <v>0</v>
      </c>
      <c r="K368" s="9" t="n">
        <v>8</v>
      </c>
      <c r="L368" s="9" t="n">
        <v>8</v>
      </c>
      <c r="M368" s="9" t="n"/>
      <c r="N368" s="9" t="n"/>
      <c r="O368" s="9" t="n"/>
      <c r="P368" s="9" t="n"/>
      <c r="Q368" s="9" t="n"/>
      <c r="R368" s="9" t="n"/>
      <c r="S368" s="9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>
        <f>COUNT(IF(SUM(H367)&gt;0,1,"FALSE"),IF(SUM(I367)&gt;0,1,"FALSE"),IF(SUM(J367)&gt;0,1,"FALSE"),IF(SUM(K367)&gt;0,1,"FALSE"),IF(SUM(L367)&gt;0,1,"FALSE"))</f>
        <v/>
      </c>
      <c r="AN368" s="9" t="n"/>
      <c r="AO368" s="9">
        <f>MAX(AO367:AO367)</f>
        <v/>
      </c>
      <c r="AP368" s="9">
        <f>MAX(AP367:AP367)</f>
        <v/>
      </c>
      <c r="AQ368" s="9">
        <f>MAX(AQ367:AQ367)</f>
        <v/>
      </c>
      <c r="AR368" s="9">
        <f>MAX(AR367:AR367)</f>
        <v/>
      </c>
      <c r="AS368" s="9">
        <f>SUM(AS367:AS367)</f>
        <v/>
      </c>
      <c r="AT368" s="9">
        <f>SUM(AT367:AT367)</f>
        <v/>
      </c>
      <c r="AU368" s="9">
        <f>SUM(AU367:AU367)</f>
        <v/>
      </c>
      <c r="AV368" s="9">
        <f>SUM(AV367:AV367)</f>
        <v/>
      </c>
      <c r="AW368" s="9">
        <f>SUM(AW367:AW367)</f>
        <v/>
      </c>
    </row>
    <row r="369">
      <c r="A369" t="n">
        <v>363</v>
      </c>
      <c r="B369" t="inlineStr">
        <is>
          <t>Перевалов Евгений Владимирович</t>
        </is>
      </c>
      <c r="C369" t="inlineStr">
        <is>
          <t>Отдел технической поддержки</t>
        </is>
      </c>
      <c r="D369" t="inlineStr">
        <is>
          <t>Инженер</t>
        </is>
      </c>
      <c r="E369" t="inlineStr">
        <is>
          <t>Общехозяйственный</t>
        </is>
      </c>
      <c r="F369" t="inlineStr">
        <is>
          <t>День</t>
        </is>
      </c>
      <c r="P369" t="inlineStr">
        <is>
          <t>В</t>
        </is>
      </c>
      <c r="Q369" t="inlineStr">
        <is>
          <t>В</t>
        </is>
      </c>
      <c r="S369" t="n">
        <v>7.78333</v>
      </c>
      <c r="T369" t="n">
        <v>8</v>
      </c>
      <c r="AM369" s="9">
        <f>COUNT(H369:AL369)</f>
        <v/>
      </c>
      <c r="AO369" s="9">
        <f>COUNTIF(H369:AL369,"О")</f>
        <v/>
      </c>
      <c r="AP369" s="9">
        <f>COUNTIF(H369:AL369,"От")</f>
        <v/>
      </c>
      <c r="AQ369" s="9">
        <f>COUNTIF(H369:AL369,"Б")</f>
        <v/>
      </c>
      <c r="AR369" s="9">
        <f>COUNTIF(H369:AL369,"Н")</f>
        <v/>
      </c>
      <c r="AT369" s="9">
        <f>SUM(H369:AL369)</f>
        <v/>
      </c>
      <c r="AV369" s="9">
        <f>SUM(I369,J369,O369,P369,Q369,W369,X369)</f>
        <v/>
      </c>
    </row>
    <row r="370" ht="15.5" customHeight="1" s="1">
      <c r="A370" t="n">
        <v>364</v>
      </c>
      <c r="B370" t="inlineStr">
        <is>
          <t>Перевалов Евгений Владимирович</t>
        </is>
      </c>
      <c r="C370" t="inlineStr">
        <is>
          <t>Отдел технической поддержки</t>
        </is>
      </c>
      <c r="D370" t="inlineStr">
        <is>
          <t>Инженер</t>
        </is>
      </c>
      <c r="E370" t="inlineStr">
        <is>
          <t>Контракт № 625 - Нижний Новгород</t>
        </is>
      </c>
      <c r="F370" t="inlineStr">
        <is>
          <t>День</t>
        </is>
      </c>
      <c r="P370" t="n">
        <v>9.5</v>
      </c>
      <c r="R370" s="11" t="n">
        <v>8</v>
      </c>
      <c r="S370" s="11" t="n">
        <v>0.21667</v>
      </c>
      <c r="AM370" s="9">
        <f>COUNT(H370:AL370)</f>
        <v/>
      </c>
      <c r="AT370" s="9">
        <f>SUM(H370:AL370)</f>
        <v/>
      </c>
      <c r="AV370" s="9">
        <f>SUM(I370,J370,O370,P370,Q370,W370,X370)</f>
        <v/>
      </c>
    </row>
    <row r="371" ht="15.5" customHeight="1" s="1">
      <c r="A371" t="n">
        <v>365</v>
      </c>
      <c r="B371" t="inlineStr">
        <is>
          <t>Перевалов Евгений Владимирович</t>
        </is>
      </c>
      <c r="C371" t="inlineStr">
        <is>
          <t>Отдел технической поддержки</t>
        </is>
      </c>
      <c r="D371" t="inlineStr">
        <is>
          <t>Инженер</t>
        </is>
      </c>
      <c r="E371" t="inlineStr">
        <is>
          <t>Контракт № 625 - Нижний Новгород</t>
        </is>
      </c>
      <c r="F371" t="inlineStr">
        <is>
          <t>День</t>
        </is>
      </c>
      <c r="O371" s="11" t="n">
        <v>5</v>
      </c>
      <c r="AM371" s="9">
        <f>COUNT(H371:AL371)</f>
        <v/>
      </c>
      <c r="AT371" s="9">
        <f>SUM(H371:AL371)</f>
        <v/>
      </c>
      <c r="AV371" s="9">
        <f>SUM(I371,J371,O371,P371,Q371,W371,X371)</f>
        <v/>
      </c>
    </row>
    <row r="372" ht="15.5" customHeight="1" s="1">
      <c r="A372" t="n">
        <v>366</v>
      </c>
      <c r="B372" t="inlineStr">
        <is>
          <t>Перевалов Евгений Владимирович</t>
        </is>
      </c>
      <c r="C372" t="inlineStr">
        <is>
          <t>Отдел технической поддержки</t>
        </is>
      </c>
      <c r="D372" t="inlineStr">
        <is>
          <t>Инженер</t>
        </is>
      </c>
      <c r="E372" t="inlineStr">
        <is>
          <t>Контракт № 625 - Нижний Новгород</t>
        </is>
      </c>
      <c r="F372" t="inlineStr">
        <is>
          <t>Ночь</t>
        </is>
      </c>
      <c r="O372" s="11" t="n">
        <v>2</v>
      </c>
      <c r="P372" s="11" t="n">
        <v>6.5</v>
      </c>
      <c r="AN372" s="9">
        <f>COUNT(H372:AL372)</f>
        <v/>
      </c>
      <c r="AU372" s="9">
        <f>SUM(H372:AL372)</f>
        <v/>
      </c>
      <c r="AW372" s="9">
        <f>SUM(I372,J372,O372,P372,Q372,W372,X372)</f>
        <v/>
      </c>
    </row>
    <row r="373" ht="15.5" customHeight="1" s="1">
      <c r="A373" t="n">
        <v>367</v>
      </c>
      <c r="B373" t="inlineStr">
        <is>
          <t>Перевалов Евгений Владимирович</t>
        </is>
      </c>
      <c r="C373" t="inlineStr">
        <is>
          <t>Отдел технической поддержки</t>
        </is>
      </c>
      <c r="D373" t="inlineStr">
        <is>
          <t>Инженер</t>
        </is>
      </c>
      <c r="E373" t="inlineStr">
        <is>
          <t>Контракт № 625 - Нижний Новгород</t>
        </is>
      </c>
      <c r="F373" t="inlineStr">
        <is>
          <t>День</t>
        </is>
      </c>
      <c r="G373" t="inlineStr">
        <is>
          <t>К-ка</t>
        </is>
      </c>
      <c r="H373" s="11" t="n">
        <v>8</v>
      </c>
      <c r="I373" s="11" t="inlineStr">
        <is>
          <t>В</t>
        </is>
      </c>
      <c r="J373" s="11" t="inlineStr">
        <is>
          <t>В</t>
        </is>
      </c>
      <c r="K373" s="11" t="n">
        <v>8</v>
      </c>
      <c r="L373" s="11" t="n">
        <v>8</v>
      </c>
      <c r="M373" s="11" t="n">
        <v>8</v>
      </c>
      <c r="N373" s="11" t="n">
        <v>7</v>
      </c>
      <c r="O373" s="11" t="inlineStr">
        <is>
          <t>В</t>
        </is>
      </c>
      <c r="AM373" s="9">
        <f>SUM(H373:AL373)/8</f>
        <v/>
      </c>
      <c r="AS373" s="9">
        <f>COUNTIF(H373:AL373,"В")+SUM(H373:AL373)/8</f>
        <v/>
      </c>
      <c r="AT373" s="9">
        <f>SUM(H373:AL373)</f>
        <v/>
      </c>
    </row>
    <row r="374" ht="15.5" customHeight="1" s="1">
      <c r="A374" t="n">
        <v>368</v>
      </c>
      <c r="B374" t="inlineStr">
        <is>
          <t>Перевалов Евгений Владимирович</t>
        </is>
      </c>
      <c r="C374" t="inlineStr">
        <is>
          <t>Отдел технической поддержки</t>
        </is>
      </c>
      <c r="D374" t="inlineStr">
        <is>
          <t>Инженер</t>
        </is>
      </c>
      <c r="E374" t="inlineStr">
        <is>
          <t>Контракт № 620 - МариинскАвтодор</t>
        </is>
      </c>
      <c r="F374" t="inlineStr">
        <is>
          <t>День</t>
        </is>
      </c>
      <c r="S374" s="11" t="n">
        <v>2.67</v>
      </c>
      <c r="AM374" s="9">
        <f>COUNT(H374:AL374)</f>
        <v/>
      </c>
      <c r="AT374" s="9">
        <f>SUM(H374:AL374)</f>
        <v/>
      </c>
      <c r="AV374" s="9">
        <f>SUM(I374,J374,O374,P374,Q374,W374,X374)</f>
        <v/>
      </c>
    </row>
    <row r="375">
      <c r="A375" s="9" t="n">
        <v>369</v>
      </c>
      <c r="B375" s="9" t="inlineStr">
        <is>
          <t>Перевалов Евгений Владимирович</t>
        </is>
      </c>
      <c r="C375" s="9" t="inlineStr">
        <is>
          <t>Отдел технической поддержки</t>
        </is>
      </c>
      <c r="D375" s="9" t="inlineStr">
        <is>
          <t>Инженер</t>
        </is>
      </c>
      <c r="E375" s="9" t="inlineStr">
        <is>
          <t>ИТОГО:</t>
        </is>
      </c>
      <c r="F375" s="9" t="n"/>
      <c r="G375" s="9" t="n"/>
      <c r="H375" s="9" t="n">
        <v>8</v>
      </c>
      <c r="I375" s="9" t="n">
        <v>0</v>
      </c>
      <c r="J375" s="9" t="n">
        <v>0</v>
      </c>
      <c r="K375" s="9" t="n">
        <v>8</v>
      </c>
      <c r="L375" s="9" t="n">
        <v>8</v>
      </c>
      <c r="M375" s="9" t="n">
        <v>8</v>
      </c>
      <c r="N375" s="9" t="n">
        <v>7</v>
      </c>
      <c r="O375" s="9" t="n">
        <v>7</v>
      </c>
      <c r="P375" s="9" t="n">
        <v>6.5</v>
      </c>
      <c r="Q375" s="9" t="n">
        <v>0</v>
      </c>
      <c r="R375" s="9" t="n">
        <v>8</v>
      </c>
      <c r="S375" s="9" t="n">
        <v>10.67</v>
      </c>
      <c r="T375" s="9" t="n">
        <v>8</v>
      </c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>
        <f>COUNT(IF(SUM(P370,P369)&gt;0,1,"FALSE"),IF(SUM(Q370,Q369)&gt;0,1,"FALSE"),IF(SUM(R370,R369)&gt;0,1,"FALSE"),IF(SUM(S369,S370,S374)&gt;0,1,"FALSE"),IF(SUM(T369)&gt;0,1,"FALSE"),IF(SUM(O371,O373)&gt;0,1,"FALSE"),IF(SUM(H373)&gt;0,1,"FALSE"),IF(SUM(I373)&gt;0,1,"FALSE"),IF(SUM(J373)&gt;0,1,"FALSE"),IF(SUM(K373)&gt;0,1,"FALSE"),IF(SUM(L373)&gt;0,1,"FALSE"),IF(SUM(M373)&gt;0,1,"FALSE"),IF(SUM(N373)&gt;0,1,"FALSE"))</f>
        <v/>
      </c>
      <c r="AN375" s="9">
        <f>COUNT(IF(SUM(O372)&gt;0,1,"FALSE"),IF(SUM(P372)&gt;0,1,"FALSE"))</f>
        <v/>
      </c>
      <c r="AO375" s="9">
        <f>MAX(AO369:AO374)</f>
        <v/>
      </c>
      <c r="AP375" s="9">
        <f>MAX(AP369:AP374)</f>
        <v/>
      </c>
      <c r="AQ375" s="9">
        <f>MAX(AQ369:AQ374)</f>
        <v/>
      </c>
      <c r="AR375" s="9">
        <f>MAX(AR369:AR374)</f>
        <v/>
      </c>
      <c r="AS375" s="9">
        <f>SUM(AS369:AS374)</f>
        <v/>
      </c>
      <c r="AT375" s="9">
        <f>SUM(AT369:AT374)</f>
        <v/>
      </c>
      <c r="AU375" s="9">
        <f>SUM(AU369:AU374)</f>
        <v/>
      </c>
      <c r="AV375" s="9">
        <f>SUM(AV369:AV374)</f>
        <v/>
      </c>
      <c r="AW375" s="9">
        <f>SUM(AW369:AW374)</f>
        <v/>
      </c>
    </row>
    <row r="376">
      <c r="A376" t="n">
        <v>370</v>
      </c>
      <c r="B376" t="inlineStr">
        <is>
          <t>Пурбуев Аркадий Норбо-Самбуевич</t>
        </is>
      </c>
      <c r="C376" t="inlineStr">
        <is>
          <t>Отдел технической поддержки</t>
        </is>
      </c>
      <c r="D376" t="inlineStr">
        <is>
          <t>Специалист технической поддержки</t>
        </is>
      </c>
      <c r="E376" t="inlineStr">
        <is>
          <t>Офис</t>
        </is>
      </c>
      <c r="F376" t="inlineStr">
        <is>
          <t>День</t>
        </is>
      </c>
      <c r="Z376" t="n">
        <v>12</v>
      </c>
      <c r="AM376" s="9">
        <f>COUNT(H376:AL376)</f>
        <v/>
      </c>
      <c r="AO376" s="9">
        <f>COUNTIF(H376:AL376,"О")</f>
        <v/>
      </c>
      <c r="AP376" s="9">
        <f>COUNTIF(H376:AL376,"От")</f>
        <v/>
      </c>
      <c r="AQ376" s="9">
        <f>COUNTIF(H376:AL376,"Б")</f>
        <v/>
      </c>
      <c r="AR376" s="9">
        <f>COUNTIF(H376:AL376,"Н")</f>
        <v/>
      </c>
      <c r="AT376" s="9">
        <f>SUM(H376:AL376)</f>
        <v/>
      </c>
      <c r="AV376" s="9">
        <f>SUM(I376,J376,O376,P376,Q376,W376,X376)</f>
        <v/>
      </c>
    </row>
    <row r="377">
      <c r="A377" t="n">
        <v>371</v>
      </c>
      <c r="B377" t="inlineStr">
        <is>
          <t>Пурбуев Аркадий Норбо-Самбуевич</t>
        </is>
      </c>
      <c r="C377" t="inlineStr">
        <is>
          <t>Отдел технической поддержки</t>
        </is>
      </c>
      <c r="D377" t="inlineStr">
        <is>
          <t>Специалист технической поддержки</t>
        </is>
      </c>
      <c r="E377" t="inlineStr">
        <is>
          <t>Офис</t>
        </is>
      </c>
      <c r="F377" t="inlineStr">
        <is>
          <t>Ночь</t>
        </is>
      </c>
      <c r="R377" t="n">
        <v>12</v>
      </c>
      <c r="S377" t="n">
        <v>12</v>
      </c>
      <c r="V377" t="n">
        <v>12</v>
      </c>
      <c r="W377" t="n">
        <v>12</v>
      </c>
      <c r="AN377" s="9">
        <f>COUNT(H377:AL377)</f>
        <v/>
      </c>
      <c r="AO377" s="9">
        <f>COUNTIF(H377:AL377,"О")</f>
        <v/>
      </c>
      <c r="AP377" s="9">
        <f>COUNTIF(H377:AL377,"От")</f>
        <v/>
      </c>
      <c r="AQ377" s="9">
        <f>COUNTIF(H377:AL377,"Б")</f>
        <v/>
      </c>
      <c r="AR377" s="9">
        <f>COUNTIF(H377:AL377,"Н")</f>
        <v/>
      </c>
      <c r="AU377" s="9">
        <f>SUM(H377:AL377)</f>
        <v/>
      </c>
      <c r="AW377" s="9">
        <f>SUM(I377,J377,O377,P377,Q377,W377,X377)</f>
        <v/>
      </c>
    </row>
    <row r="378">
      <c r="A378" s="9" t="n">
        <v>372</v>
      </c>
      <c r="B378" s="9" t="inlineStr">
        <is>
          <t>Пурбуев Аркадий Норбо-Самбуевич</t>
        </is>
      </c>
      <c r="C378" s="9" t="inlineStr">
        <is>
          <t>Отдел технической поддержки</t>
        </is>
      </c>
      <c r="D378" s="9" t="inlineStr">
        <is>
          <t>Специалист технической поддержки</t>
        </is>
      </c>
      <c r="E378" s="9" t="inlineStr">
        <is>
          <t>ИТОГО:</t>
        </is>
      </c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>
        <v>12</v>
      </c>
      <c r="S378" s="9" t="n">
        <v>12</v>
      </c>
      <c r="T378" s="9" t="n"/>
      <c r="U378" s="9" t="n"/>
      <c r="V378" s="9" t="n">
        <v>12</v>
      </c>
      <c r="W378" s="9" t="n">
        <v>12</v>
      </c>
      <c r="X378" s="9" t="n"/>
      <c r="Y378" s="9" t="n"/>
      <c r="Z378" s="9" t="n">
        <v>12</v>
      </c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>
        <f>COUNT(IF(SUM(Z376)&gt;0,1,"FALSE"))</f>
        <v/>
      </c>
      <c r="AN378" s="9">
        <f>COUNT(IF(SUM(R377)&gt;0,1,"FALSE"),IF(SUM(S377)&gt;0,1,"FALSE"),IF(SUM(V377)&gt;0,1,"FALSE"),IF(SUM(W377)&gt;0,1,"FALSE"))</f>
        <v/>
      </c>
      <c r="AO378" s="9">
        <f>MAX(AO376:AO377)</f>
        <v/>
      </c>
      <c r="AP378" s="9">
        <f>MAX(AP376:AP377)</f>
        <v/>
      </c>
      <c r="AQ378" s="9">
        <f>MAX(AQ376:AQ377)</f>
        <v/>
      </c>
      <c r="AR378" s="9">
        <f>MAX(AR376:AR377)</f>
        <v/>
      </c>
      <c r="AS378" s="9">
        <f>SUM(AS376:AS377)</f>
        <v/>
      </c>
      <c r="AT378" s="9">
        <f>SUM(AT376:AT377)</f>
        <v/>
      </c>
      <c r="AU378" s="9">
        <f>SUM(AU376:AU377)</f>
        <v/>
      </c>
      <c r="AV378" s="9">
        <f>SUM(AV376:AV377)</f>
        <v/>
      </c>
      <c r="AW378" s="9">
        <f>SUM(AW376:AW377)</f>
        <v/>
      </c>
    </row>
    <row r="379">
      <c r="A379" t="n">
        <v>373</v>
      </c>
      <c r="B379" t="inlineStr">
        <is>
          <t>Пыкин Михаил Алексеевич</t>
        </is>
      </c>
      <c r="C379" t="inlineStr">
        <is>
          <t>Отдел технической поддержки</t>
        </is>
      </c>
      <c r="D379" t="inlineStr">
        <is>
          <t>Администратор WIM</t>
        </is>
      </c>
      <c r="E379" t="inlineStr">
        <is>
          <t>Офис</t>
        </is>
      </c>
      <c r="F379" t="inlineStr">
        <is>
          <t>День</t>
        </is>
      </c>
      <c r="I379" t="inlineStr">
        <is>
          <t>В</t>
        </is>
      </c>
      <c r="J379" t="inlineStr">
        <is>
          <t>В</t>
        </is>
      </c>
      <c r="M379" t="n">
        <v>7</v>
      </c>
      <c r="N379" t="n">
        <v>7</v>
      </c>
      <c r="O379" t="inlineStr">
        <is>
          <t>В</t>
        </is>
      </c>
      <c r="P379" t="inlineStr">
        <is>
          <t>В</t>
        </is>
      </c>
      <c r="Q379" t="inlineStr">
        <is>
          <t>В</t>
        </is>
      </c>
      <c r="S379" t="n">
        <v>0.95</v>
      </c>
      <c r="T379" t="n">
        <v>7.66667</v>
      </c>
      <c r="U379" t="n">
        <v>7.7</v>
      </c>
      <c r="V379" t="n">
        <v>6.55</v>
      </c>
      <c r="W379" t="inlineStr">
        <is>
          <t>В</t>
        </is>
      </c>
      <c r="X379" t="inlineStr">
        <is>
          <t>В</t>
        </is>
      </c>
      <c r="Y379" t="n">
        <v>8</v>
      </c>
      <c r="Z379" t="n">
        <v>8</v>
      </c>
      <c r="AM379" s="9">
        <f>COUNT(H379:AL379)</f>
        <v/>
      </c>
      <c r="AO379" s="9">
        <f>COUNTIF(H379:AL379,"О")</f>
        <v/>
      </c>
      <c r="AP379" s="9">
        <f>COUNTIF(H379:AL379,"От")</f>
        <v/>
      </c>
      <c r="AQ379" s="9">
        <f>COUNTIF(H379:AL379,"Б")</f>
        <v/>
      </c>
      <c r="AR379" s="9">
        <f>COUNTIF(H379:AL379,"Н")</f>
        <v/>
      </c>
      <c r="AT379" s="9">
        <f>SUM(H379:AL379)</f>
        <v/>
      </c>
      <c r="AV379" s="9">
        <f>SUM(I379,J379,O379,P379,Q379,W379,X379)</f>
        <v/>
      </c>
    </row>
    <row r="380" ht="15.5" customHeight="1" s="1">
      <c r="A380" t="n">
        <v>374</v>
      </c>
      <c r="B380" t="inlineStr">
        <is>
          <t>Пыкин Михаил Алексеевич</t>
        </is>
      </c>
      <c r="C380" t="inlineStr">
        <is>
          <t>Отдел технической поддержки</t>
        </is>
      </c>
      <c r="D380" t="inlineStr">
        <is>
          <t>Администратор WIM</t>
        </is>
      </c>
      <c r="E380" t="inlineStr">
        <is>
          <t>Контракт № 617 - КУ РК Управтодор РК</t>
        </is>
      </c>
      <c r="F380" t="inlineStr">
        <is>
          <t>День</t>
        </is>
      </c>
      <c r="H380" s="11" t="n">
        <v>4.91979</v>
      </c>
      <c r="AM380" s="9">
        <f>COUNT(H380:AL380)</f>
        <v/>
      </c>
      <c r="AT380" s="9">
        <f>SUM(H380:AL380)</f>
        <v/>
      </c>
      <c r="AV380" s="9">
        <f>SUM(I380,J380,O380,P380,Q380,W380,X380)</f>
        <v/>
      </c>
    </row>
    <row r="381" ht="15.5" customHeight="1" s="1">
      <c r="A381" t="n">
        <v>375</v>
      </c>
      <c r="B381" t="inlineStr">
        <is>
          <t>Пыкин Михаил Алексеевич</t>
        </is>
      </c>
      <c r="C381" t="inlineStr">
        <is>
          <t>Отдел технической поддержки</t>
        </is>
      </c>
      <c r="D381" t="inlineStr">
        <is>
          <t>Администратор WIM</t>
        </is>
      </c>
      <c r="E381" t="inlineStr">
        <is>
          <t>Контракт № 622 - ГКУ СО  Управление дорог</t>
        </is>
      </c>
      <c r="F381" t="inlineStr">
        <is>
          <t>День</t>
        </is>
      </c>
      <c r="H381" s="11" t="n">
        <v>3.08021</v>
      </c>
      <c r="K381" s="11" t="n">
        <v>7.74768</v>
      </c>
      <c r="L381" s="11" t="n">
        <v>8</v>
      </c>
      <c r="M381" s="11" t="n">
        <v>1</v>
      </c>
      <c r="AM381" s="9">
        <f>COUNT(H381:AL381)</f>
        <v/>
      </c>
      <c r="AT381" s="9">
        <f>SUM(H381:AL381)</f>
        <v/>
      </c>
      <c r="AV381" s="9">
        <f>SUM(I381,J381,O381,P381,Q381,W381,X381)</f>
        <v/>
      </c>
    </row>
    <row r="382" ht="15.5" customHeight="1" s="1">
      <c r="A382" t="n">
        <v>376</v>
      </c>
      <c r="B382" t="inlineStr">
        <is>
          <t>Пыкин Михаил Алексеевич</t>
        </is>
      </c>
      <c r="C382" t="inlineStr">
        <is>
          <t>Отдел технической поддержки</t>
        </is>
      </c>
      <c r="D382" t="inlineStr">
        <is>
          <t>Администратор WIM</t>
        </is>
      </c>
      <c r="E382" t="inlineStr">
        <is>
          <t>Контракт № 626 - ТЕХНО-СЕРВИС</t>
        </is>
      </c>
      <c r="F382" t="inlineStr">
        <is>
          <t>День</t>
        </is>
      </c>
      <c r="K382" s="11" t="n">
        <v>0.25232</v>
      </c>
      <c r="S382" s="11" t="n">
        <v>0.51667</v>
      </c>
      <c r="U382" s="11" t="n">
        <v>0.3</v>
      </c>
      <c r="AM382" s="9">
        <f>COUNT(H382:AL382)</f>
        <v/>
      </c>
      <c r="AT382" s="9">
        <f>SUM(H382:AL382)</f>
        <v/>
      </c>
      <c r="AV382" s="9">
        <f>SUM(I382,J382,O382,P382,Q382,W382,X382)</f>
        <v/>
      </c>
    </row>
    <row r="383" ht="15.5" customHeight="1" s="1">
      <c r="A383" t="n">
        <v>377</v>
      </c>
      <c r="B383" t="inlineStr">
        <is>
          <t>Пыкин Михаил Алексеевич</t>
        </is>
      </c>
      <c r="C383" t="inlineStr">
        <is>
          <t>Отдел технической поддержки</t>
        </is>
      </c>
      <c r="D383" t="inlineStr">
        <is>
          <t>Администратор WIM</t>
        </is>
      </c>
      <c r="E383" t="inlineStr">
        <is>
          <t>Контракт № 600 - ГКУ Бурятрегионавтодор</t>
        </is>
      </c>
      <c r="F383" t="inlineStr">
        <is>
          <t>День</t>
        </is>
      </c>
      <c r="L383" s="11" t="inlineStr">
        <is>
          <t>https://jira.its-sib.ru/issues/?jql=issue%20in%20(TECHWIM-3233)</t>
        </is>
      </c>
      <c r="T383" s="11" t="n">
        <v>0.33333</v>
      </c>
      <c r="AM383" s="9">
        <f>COUNT(H383:AL383)</f>
        <v/>
      </c>
      <c r="AT383" s="9">
        <f>SUM(H383:AL383)</f>
        <v/>
      </c>
      <c r="AV383" s="9">
        <f>SUM(I383,J383,O383,P383,Q383,W383,X383)</f>
        <v/>
      </c>
    </row>
    <row r="384" ht="15.5" customHeight="1" s="1">
      <c r="A384" t="n">
        <v>378</v>
      </c>
      <c r="B384" t="inlineStr">
        <is>
          <t>Пыкин Михаил Алексеевич</t>
        </is>
      </c>
      <c r="C384" t="inlineStr">
        <is>
          <t>Отдел технической поддержки</t>
        </is>
      </c>
      <c r="D384" t="inlineStr">
        <is>
          <t>Администратор WIM</t>
        </is>
      </c>
      <c r="E384" t="inlineStr">
        <is>
          <t>Контракт № 494 - КГКУ «Алтайавтодор»</t>
        </is>
      </c>
      <c r="F384" t="inlineStr">
        <is>
          <t>День</t>
        </is>
      </c>
      <c r="R384" s="11" t="n">
        <v>8</v>
      </c>
      <c r="S384" s="11" t="inlineStr">
        <is>
          <t>https://jira.its-sib.ru/issues/?jql=issue%20in%20(TECHWIM-3860)</t>
        </is>
      </c>
      <c r="AM384" s="9">
        <f>COUNT(H384:AL384)</f>
        <v/>
      </c>
      <c r="AT384" s="9">
        <f>SUM(H384:AL384)</f>
        <v/>
      </c>
      <c r="AV384" s="9">
        <f>SUM(I384,J384,O384,P384,Q384,W384,X384)</f>
        <v/>
      </c>
    </row>
    <row r="385" ht="15.5" customHeight="1" s="1">
      <c r="A385" t="n">
        <v>379</v>
      </c>
      <c r="B385" t="inlineStr">
        <is>
          <t>Пыкин Михаил Алексеевич</t>
        </is>
      </c>
      <c r="C385" t="inlineStr">
        <is>
          <t>Отдел технической поддержки</t>
        </is>
      </c>
      <c r="D385" t="inlineStr">
        <is>
          <t>Администратор WIM</t>
        </is>
      </c>
      <c r="E385" t="inlineStr">
        <is>
          <t>Контракт № 632 - ГКУ НСО ТУАД</t>
        </is>
      </c>
      <c r="F385" t="inlineStr">
        <is>
          <t>День</t>
        </is>
      </c>
      <c r="S385" s="11" t="n">
        <v>6.53333</v>
      </c>
      <c r="AM385" s="9">
        <f>COUNT(H385:AL385)</f>
        <v/>
      </c>
      <c r="AT385" s="9">
        <f>SUM(H385:AL385)</f>
        <v/>
      </c>
      <c r="AV385" s="9">
        <f>SUM(I385,J385,O385,P385,Q385,W385,X385)</f>
        <v/>
      </c>
    </row>
    <row r="386" ht="15.5" customHeight="1" s="1">
      <c r="A386" t="n">
        <v>380</v>
      </c>
      <c r="B386" t="inlineStr">
        <is>
          <t>Пыкин Михаил Алексеевич</t>
        </is>
      </c>
      <c r="C386" t="inlineStr">
        <is>
          <t>Отдел технической поддержки</t>
        </is>
      </c>
      <c r="D386" t="inlineStr">
        <is>
          <t>Администратор WIM</t>
        </is>
      </c>
      <c r="E386" t="inlineStr">
        <is>
          <t>Контракт № 580 - ОГКУ «Томскавтодор»</t>
        </is>
      </c>
      <c r="F386" t="inlineStr">
        <is>
          <t>День</t>
        </is>
      </c>
      <c r="V386" s="11" t="n">
        <v>1.45</v>
      </c>
      <c r="AM386" s="9">
        <f>COUNT(H386:AL386)</f>
        <v/>
      </c>
      <c r="AT386" s="9">
        <f>SUM(H386:AL386)</f>
        <v/>
      </c>
      <c r="AV386" s="9">
        <f>SUM(I386,J386,O386,P386,Q386,W386,X386)</f>
        <v/>
      </c>
    </row>
    <row r="387">
      <c r="A387" s="9" t="n">
        <v>381</v>
      </c>
      <c r="B387" s="9" t="inlineStr">
        <is>
          <t>Пыкин Михаил Алексеевич</t>
        </is>
      </c>
      <c r="C387" s="9" t="inlineStr">
        <is>
          <t>Отдел технической поддержки</t>
        </is>
      </c>
      <c r="D387" s="9" t="inlineStr">
        <is>
          <t>Администратор WIM</t>
        </is>
      </c>
      <c r="E387" s="9" t="inlineStr">
        <is>
          <t>ИТОГО:</t>
        </is>
      </c>
      <c r="F387" s="9" t="n"/>
      <c r="G387" s="9" t="n"/>
      <c r="H387" s="9" t="n">
        <v>8</v>
      </c>
      <c r="I387" s="9" t="n">
        <v>0</v>
      </c>
      <c r="J387" s="9" t="n">
        <v>0</v>
      </c>
      <c r="K387" s="9" t="n">
        <v>8</v>
      </c>
      <c r="L387" s="9" t="n">
        <v>8</v>
      </c>
      <c r="M387" s="9" t="n">
        <v>8</v>
      </c>
      <c r="N387" s="9" t="n">
        <v>7</v>
      </c>
      <c r="O387" s="9" t="n">
        <v>0</v>
      </c>
      <c r="P387" s="9" t="n">
        <v>0</v>
      </c>
      <c r="Q387" s="9" t="n">
        <v>0</v>
      </c>
      <c r="R387" s="9" t="n">
        <v>8</v>
      </c>
      <c r="S387" s="9" t="n">
        <v>8</v>
      </c>
      <c r="T387" s="9" t="n">
        <v>8</v>
      </c>
      <c r="U387" s="9" t="n">
        <v>8</v>
      </c>
      <c r="V387" s="9" t="n">
        <v>8</v>
      </c>
      <c r="W387" s="9" t="n">
        <v>0</v>
      </c>
      <c r="X387" s="9" t="n">
        <v>0</v>
      </c>
      <c r="Y387" s="9" t="n">
        <v>8</v>
      </c>
      <c r="Z387" s="9" t="n">
        <v>8</v>
      </c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>
        <f>COUNT(IF(SUM(H380,H379,H381)&gt;0,1,"FALSE"),IF(SUM(I381,I379)&gt;0,1,"FALSE"),IF(SUM(J381,J379)&gt;0,1,"FALSE"),IF(SUM(K382,K379,K381)&gt;0,1,"FALSE"),IF(SUM(L379,L383,L381)&gt;0,1,"FALSE"),IF(SUM(M379,M381)&gt;0,1,"FALSE"),IF(SUM(N379)&gt;0,1,"FALSE"),IF(SUM(O379)&gt;0,1,"FALSE"),IF(SUM(P379)&gt;0,1,"FALSE"),IF(SUM(Q379)&gt;0,1,"FALSE"),IF(SUM(R379,R384)&gt;0,1,"FALSE"),IF(SUM(S384,S385,S379,S382)&gt;0,1,"FALSE"),IF(SUM(T383,T379)&gt;0,1,"FALSE"),IF(SUM(U379,U382)&gt;0,1,"FALSE"),IF(SUM(V379,V386)&gt;0,1,"FALSE"),IF(SUM(W379)&gt;0,1,"FALSE"),IF(SUM(X379)&gt;0,1,"FALSE"),IF(SUM(Y379)&gt;0,1,"FALSE"),IF(SUM(Z379)&gt;0,1,"FALSE"))</f>
        <v/>
      </c>
      <c r="AN387" s="9" t="n"/>
      <c r="AO387" s="9">
        <f>MAX(AO379:AO386)</f>
        <v/>
      </c>
      <c r="AP387" s="9">
        <f>MAX(AP379:AP386)</f>
        <v/>
      </c>
      <c r="AQ387" s="9">
        <f>MAX(AQ379:AQ386)</f>
        <v/>
      </c>
      <c r="AR387" s="9">
        <f>MAX(AR379:AR386)</f>
        <v/>
      </c>
      <c r="AS387" s="9">
        <f>SUM(AS379:AS386)</f>
        <v/>
      </c>
      <c r="AT387" s="9">
        <f>SUM(AT379:AT386)</f>
        <v/>
      </c>
      <c r="AU387" s="9">
        <f>SUM(AU379:AU386)</f>
        <v/>
      </c>
      <c r="AV387" s="9">
        <f>SUM(AV379:AV386)</f>
        <v/>
      </c>
      <c r="AW387" s="9">
        <f>SUM(AW379:AW386)</f>
        <v/>
      </c>
    </row>
    <row r="388">
      <c r="A388" t="n">
        <v>382</v>
      </c>
      <c r="B388" t="inlineStr">
        <is>
          <t>Сушко Алексей Викторович</t>
        </is>
      </c>
      <c r="C388" t="inlineStr">
        <is>
          <t>Отдел технической поддержки</t>
        </is>
      </c>
      <c r="D388" t="inlineStr">
        <is>
          <t>Ведущий специалист по комплексам ФВФ</t>
        </is>
      </c>
      <c r="E388" t="inlineStr">
        <is>
          <t>Офис</t>
        </is>
      </c>
      <c r="F388" t="inlineStr">
        <is>
          <t>День</t>
        </is>
      </c>
      <c r="I388" t="inlineStr">
        <is>
          <t>В</t>
        </is>
      </c>
      <c r="J388" t="inlineStr">
        <is>
          <t>В</t>
        </is>
      </c>
      <c r="O388" t="inlineStr">
        <is>
          <t>В</t>
        </is>
      </c>
      <c r="P388" t="inlineStr">
        <is>
          <t>В</t>
        </is>
      </c>
      <c r="Q388" t="inlineStr">
        <is>
          <t>В</t>
        </is>
      </c>
      <c r="W388" t="inlineStr">
        <is>
          <t>В</t>
        </is>
      </c>
      <c r="X388" t="inlineStr">
        <is>
          <t>В</t>
        </is>
      </c>
      <c r="AM388" s="9">
        <f>COUNT(H388:AL388)</f>
        <v/>
      </c>
      <c r="AO388" s="9">
        <f>COUNTIF(H388:AL388,"О")</f>
        <v/>
      </c>
      <c r="AP388" s="9">
        <f>COUNTIF(H388:AL388,"От")</f>
        <v/>
      </c>
      <c r="AQ388" s="9">
        <f>COUNTIF(H388:AL388,"Б")</f>
        <v/>
      </c>
      <c r="AR388" s="9">
        <f>COUNTIF(H388:AL388,"Н")</f>
        <v/>
      </c>
      <c r="AT388" s="9">
        <f>SUM(H388:AL388)</f>
        <v/>
      </c>
      <c r="AV388" s="9">
        <f>SUM(I388,J388,O388,P388,Q388,W388,X388)</f>
        <v/>
      </c>
    </row>
    <row r="389" ht="15.5" customHeight="1" s="1">
      <c r="A389" t="n">
        <v>383</v>
      </c>
      <c r="B389" t="inlineStr">
        <is>
          <t>Сушко Алексей Викторович</t>
        </is>
      </c>
      <c r="C389" t="inlineStr">
        <is>
          <t>Отдел технической поддержки</t>
        </is>
      </c>
      <c r="D389" t="inlineStr">
        <is>
          <t>Ведущий специалист по комплексам ФВФ</t>
        </is>
      </c>
      <c r="E389" t="inlineStr">
        <is>
          <t>Контракт № 617 - КУ РК Управтодор РК</t>
        </is>
      </c>
      <c r="F389" t="inlineStr">
        <is>
          <t>День</t>
        </is>
      </c>
      <c r="H389" s="11" t="n">
        <v>0.23022</v>
      </c>
      <c r="AM389" s="9">
        <f>COUNT(H389:AL389)</f>
        <v/>
      </c>
      <c r="AT389" s="9">
        <f>SUM(H389:AL389)</f>
        <v/>
      </c>
      <c r="AV389" s="9">
        <f>SUM(I389,J389,O389,P389,Q389,W389,X389)</f>
        <v/>
      </c>
    </row>
    <row r="390" ht="15.5" customHeight="1" s="1">
      <c r="A390" t="n">
        <v>384</v>
      </c>
      <c r="B390" t="inlineStr">
        <is>
          <t>Сушко Алексей Викторович</t>
        </is>
      </c>
      <c r="C390" t="inlineStr">
        <is>
          <t>Отдел технической поддержки</t>
        </is>
      </c>
      <c r="D390" t="inlineStr">
        <is>
          <t>Ведущий специалист по комплексам ФВФ</t>
        </is>
      </c>
      <c r="E390" t="inlineStr">
        <is>
          <t>Контракт № 626 - ТЕХНО-СЕРВИС</t>
        </is>
      </c>
      <c r="F390" t="inlineStr">
        <is>
          <t>День</t>
        </is>
      </c>
      <c r="H390" s="11" t="n">
        <v>7.76978</v>
      </c>
      <c r="K390" s="11" t="n">
        <v>7.5102</v>
      </c>
      <c r="L390" s="11" t="n">
        <v>8</v>
      </c>
      <c r="M390" s="11" t="n">
        <v>8</v>
      </c>
      <c r="N390" s="11" t="n">
        <v>4.27844</v>
      </c>
      <c r="R390" s="11" t="n">
        <v>8</v>
      </c>
      <c r="S390" s="11" t="n">
        <v>8</v>
      </c>
      <c r="T390" s="11" t="n">
        <v>8</v>
      </c>
      <c r="U390" s="11" t="n">
        <v>5.90724</v>
      </c>
      <c r="V390" s="11" t="n">
        <v>5.33333</v>
      </c>
      <c r="Y390" s="11" t="n">
        <v>5.33333</v>
      </c>
      <c r="Z390" s="11" t="n">
        <v>5.33333</v>
      </c>
      <c r="AM390" s="9">
        <f>COUNT(H390:AL390)</f>
        <v/>
      </c>
      <c r="AT390" s="9">
        <f>SUM(H390:AL390)</f>
        <v/>
      </c>
      <c r="AV390" s="9">
        <f>SUM(I390,J390,O390,P390,Q390,W390,X390)</f>
        <v/>
      </c>
    </row>
    <row r="391" ht="15.5" customHeight="1" s="1">
      <c r="A391" t="n">
        <v>385</v>
      </c>
      <c r="B391" t="inlineStr">
        <is>
          <t>Сушко Алексей Викторович</t>
        </is>
      </c>
      <c r="C391" t="inlineStr">
        <is>
          <t>Отдел технической поддержки</t>
        </is>
      </c>
      <c r="D391" t="inlineStr">
        <is>
          <t>Ведущий специалист по комплексам ФВФ</t>
        </is>
      </c>
      <c r="E391" t="inlineStr">
        <is>
          <t>Контракт № 548 - ГКУ Управление Региональных автомобильных дорог Республики Бурятия</t>
        </is>
      </c>
      <c r="F391" t="inlineStr">
        <is>
          <t>День</t>
        </is>
      </c>
      <c r="K391" s="11" t="n">
        <v>0.4898</v>
      </c>
      <c r="AM391" s="9">
        <f>COUNT(H391:AL391)</f>
        <v/>
      </c>
      <c r="AT391" s="9">
        <f>SUM(H391:AL391)</f>
        <v/>
      </c>
      <c r="AV391" s="9">
        <f>SUM(I391,J391,O391,P391,Q391,W391,X391)</f>
        <v/>
      </c>
    </row>
    <row r="392" ht="15.5" customHeight="1" s="1">
      <c r="A392" t="n">
        <v>386</v>
      </c>
      <c r="B392" t="inlineStr">
        <is>
          <t>Сушко Алексей Викторович</t>
        </is>
      </c>
      <c r="C392" t="inlineStr">
        <is>
          <t>Отдел технической поддержки</t>
        </is>
      </c>
      <c r="D392" t="inlineStr">
        <is>
          <t>Ведущий специалист по комплексам ФВФ</t>
        </is>
      </c>
      <c r="E392" t="inlineStr">
        <is>
          <t>Контракт № 632 - ГКУ НСО ТУАД</t>
        </is>
      </c>
      <c r="F392" t="inlineStr">
        <is>
          <t>День</t>
        </is>
      </c>
      <c r="N392" s="11" t="n">
        <v>2.72156</v>
      </c>
      <c r="R392" s="11" t="inlineStr">
        <is>
          <t>https://jira.its-sib.ru/issues/?jql=issue%20in%20(TECHWIM-3780)</t>
        </is>
      </c>
      <c r="AM392" s="9">
        <f>COUNT(H392:AL392)</f>
        <v/>
      </c>
      <c r="AT392" s="9">
        <f>SUM(H392:AL392)</f>
        <v/>
      </c>
      <c r="AV392" s="9">
        <f>SUM(I392,J392,O392,P392,Q392,W392,X392)</f>
        <v/>
      </c>
    </row>
    <row r="393" ht="15.5" customHeight="1" s="1">
      <c r="A393" t="n">
        <v>387</v>
      </c>
      <c r="B393" t="inlineStr">
        <is>
          <t>Сушко Алексей Викторович</t>
        </is>
      </c>
      <c r="C393" t="inlineStr">
        <is>
          <t>Отдел технической поддержки</t>
        </is>
      </c>
      <c r="D393" t="inlineStr">
        <is>
          <t>Ведущий специалист по комплексам ФВФ</t>
        </is>
      </c>
      <c r="E393" t="inlineStr">
        <is>
          <t>Контракт № 625 - Нижний Новгород</t>
        </is>
      </c>
      <c r="F393" t="inlineStr">
        <is>
          <t>День</t>
        </is>
      </c>
      <c r="U393" s="11" t="n">
        <v>2.09276</v>
      </c>
      <c r="V393" s="11" t="n">
        <v>2.66667</v>
      </c>
      <c r="Y393" s="11" t="n">
        <v>2.66667</v>
      </c>
      <c r="Z393" s="11" t="n">
        <v>2.66667</v>
      </c>
      <c r="AM393" s="9">
        <f>COUNT(H393:AL393)</f>
        <v/>
      </c>
      <c r="AT393" s="9">
        <f>SUM(H393:AL393)</f>
        <v/>
      </c>
      <c r="AV393" s="9">
        <f>SUM(I393,J393,O393,P393,Q393,W393,X393)</f>
        <v/>
      </c>
    </row>
    <row r="394">
      <c r="A394" s="9" t="n">
        <v>388</v>
      </c>
      <c r="B394" s="9" t="inlineStr">
        <is>
          <t>Сушко Алексей Викторович</t>
        </is>
      </c>
      <c r="C394" s="9" t="inlineStr">
        <is>
          <t>Отдел технической поддержки</t>
        </is>
      </c>
      <c r="D394" s="9" t="inlineStr">
        <is>
          <t>Ведущий специалист по комплексам ФВФ</t>
        </is>
      </c>
      <c r="E394" s="9" t="inlineStr">
        <is>
          <t>ИТОГО:</t>
        </is>
      </c>
      <c r="F394" s="9" t="n"/>
      <c r="G394" s="9" t="n"/>
      <c r="H394" s="9" t="n">
        <v>8</v>
      </c>
      <c r="I394" s="9" t="n">
        <v>0</v>
      </c>
      <c r="J394" s="9" t="n">
        <v>0</v>
      </c>
      <c r="K394" s="9" t="n">
        <v>8</v>
      </c>
      <c r="L394" s="9" t="n">
        <v>8</v>
      </c>
      <c r="M394" s="9" t="n">
        <v>8</v>
      </c>
      <c r="N394" s="9" t="n">
        <v>7</v>
      </c>
      <c r="O394" s="9" t="n">
        <v>0</v>
      </c>
      <c r="P394" s="9" t="n">
        <v>0</v>
      </c>
      <c r="Q394" s="9" t="n">
        <v>0</v>
      </c>
      <c r="R394" s="9" t="n">
        <v>8</v>
      </c>
      <c r="S394" s="9" t="n">
        <v>8</v>
      </c>
      <c r="T394" s="9" t="n">
        <v>8</v>
      </c>
      <c r="U394" s="9" t="n">
        <v>8</v>
      </c>
      <c r="V394" s="9" t="n">
        <v>8</v>
      </c>
      <c r="W394" s="9" t="n">
        <v>0</v>
      </c>
      <c r="X394" s="9" t="n">
        <v>0</v>
      </c>
      <c r="Y394" s="9" t="n">
        <v>8</v>
      </c>
      <c r="Z394" s="9" t="n">
        <v>8</v>
      </c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>
        <f>COUNT(IF(SUM(H388,H390,H389)&gt;0,1,"FALSE"),IF(SUM(I390,I388)&gt;0,1,"FALSE"),IF(SUM(J390,J388)&gt;0,1,"FALSE"),IF(SUM(K388,K391,K390)&gt;0,1,"FALSE"),IF(SUM(L388,L390)&gt;0,1,"FALSE"),IF(SUM(M388,M390)&gt;0,1,"FALSE"),IF(SUM(N392,N390,N388)&gt;0,1,"FALSE"),IF(SUM(O392,O388,O390)&gt;0,1,"FALSE"),IF(SUM(P388,P392,P390)&gt;0,1,"FALSE"),IF(SUM(Q392,Q388,Q390)&gt;0,1,"FALSE"),IF(SUM(R392,R390,R388)&gt;0,1,"FALSE"),IF(SUM(S388,S390)&gt;0,1,"FALSE"),IF(SUM(T390,T388)&gt;0,1,"FALSE"),IF(SUM(U393,U388,U390)&gt;0,1,"FALSE"),IF(SUM(V388,V393,V390)&gt;0,1,"FALSE"),IF(SUM(W393,W390,W388)&gt;0,1,"FALSE"),IF(SUM(X388,X390,X393)&gt;0,1,"FALSE"),IF(SUM(Y388,Y390,Y393)&gt;0,1,"FALSE"),IF(SUM(Z390,Z393,Z388)&gt;0,1,"FALSE"))</f>
        <v/>
      </c>
      <c r="AN394" s="9" t="n"/>
      <c r="AO394" s="9">
        <f>MAX(AO388:AO393)</f>
        <v/>
      </c>
      <c r="AP394" s="9">
        <f>MAX(AP388:AP393)</f>
        <v/>
      </c>
      <c r="AQ394" s="9">
        <f>MAX(AQ388:AQ393)</f>
        <v/>
      </c>
      <c r="AR394" s="9">
        <f>MAX(AR388:AR393)</f>
        <v/>
      </c>
      <c r="AS394" s="9">
        <f>SUM(AS388:AS393)</f>
        <v/>
      </c>
      <c r="AT394" s="9">
        <f>SUM(AT388:AT393)</f>
        <v/>
      </c>
      <c r="AU394" s="9">
        <f>SUM(AU388:AU393)</f>
        <v/>
      </c>
      <c r="AV394" s="9">
        <f>SUM(AV388:AV393)</f>
        <v/>
      </c>
      <c r="AW394" s="9">
        <f>SUM(AW388:AW393)</f>
        <v/>
      </c>
    </row>
    <row r="395">
      <c r="A395" t="n">
        <v>389</v>
      </c>
      <c r="B395" t="inlineStr">
        <is>
          <t>Мальгин Денис Михайлович</t>
        </is>
      </c>
      <c r="C395" t="inlineStr">
        <is>
          <t>ПТО</t>
        </is>
      </c>
      <c r="D395" t="inlineStr">
        <is>
          <t>Инженер ПТО</t>
        </is>
      </c>
      <c r="E395" t="inlineStr">
        <is>
          <t>Общехозяйственный</t>
        </is>
      </c>
      <c r="F395" t="inlineStr">
        <is>
          <t>День</t>
        </is>
      </c>
      <c r="H395" t="n">
        <v>8</v>
      </c>
      <c r="I395" t="inlineStr">
        <is>
          <t>В</t>
        </is>
      </c>
      <c r="J395" t="inlineStr">
        <is>
          <t>В</t>
        </is>
      </c>
      <c r="K395" t="n">
        <v>8</v>
      </c>
      <c r="L395" t="n">
        <v>8</v>
      </c>
      <c r="M395" t="n">
        <v>8</v>
      </c>
      <c r="N395" t="n">
        <v>7</v>
      </c>
      <c r="O395" t="inlineStr">
        <is>
          <t>В</t>
        </is>
      </c>
      <c r="P395" t="inlineStr">
        <is>
          <t>В</t>
        </is>
      </c>
      <c r="Q395" t="inlineStr">
        <is>
          <t>В</t>
        </is>
      </c>
      <c r="R395" t="n">
        <v>8</v>
      </c>
      <c r="S395" t="n">
        <v>8</v>
      </c>
      <c r="T395" t="n">
        <v>8</v>
      </c>
      <c r="U395" t="n">
        <v>8</v>
      </c>
      <c r="V395" t="n">
        <v>8</v>
      </c>
      <c r="W395" t="inlineStr">
        <is>
          <t>В</t>
        </is>
      </c>
      <c r="X395" t="inlineStr">
        <is>
          <t>В</t>
        </is>
      </c>
      <c r="Y395" t="n">
        <v>8</v>
      </c>
      <c r="Z395" t="n">
        <v>8</v>
      </c>
      <c r="AM395" s="9">
        <f>COUNT(H395:AL395)</f>
        <v/>
      </c>
      <c r="AO395" s="9">
        <f>COUNTIF(H395:AL395,"О")</f>
        <v/>
      </c>
      <c r="AP395" s="9">
        <f>COUNTIF(H395:AL395,"От")</f>
        <v/>
      </c>
      <c r="AQ395" s="9">
        <f>COUNTIF(H395:AL395,"Б")</f>
        <v/>
      </c>
      <c r="AR395" s="9">
        <f>COUNTIF(H395:AL395,"Н")</f>
        <v/>
      </c>
      <c r="AT395" s="9">
        <f>SUM(H395:AL395)</f>
        <v/>
      </c>
      <c r="AV395" s="9">
        <f>SUM(I395,J395,O395,P395,Q395,W395,X395)</f>
        <v/>
      </c>
    </row>
    <row r="396">
      <c r="A396" s="9" t="n">
        <v>390</v>
      </c>
      <c r="B396" s="9" t="inlineStr">
        <is>
          <t>Мальгин Денис Михайлович</t>
        </is>
      </c>
      <c r="C396" s="9" t="inlineStr">
        <is>
          <t>ПТО</t>
        </is>
      </c>
      <c r="D396" s="9" t="inlineStr">
        <is>
          <t>Инженер ПТО</t>
        </is>
      </c>
      <c r="E396" s="9" t="inlineStr">
        <is>
          <t>ИТОГО:</t>
        </is>
      </c>
      <c r="F396" s="9" t="n"/>
      <c r="G396" s="9" t="n"/>
      <c r="H396" s="9" t="n">
        <v>8</v>
      </c>
      <c r="I396" s="9" t="n">
        <v>0</v>
      </c>
      <c r="J396" s="9" t="n">
        <v>0</v>
      </c>
      <c r="K396" s="9" t="n">
        <v>8</v>
      </c>
      <c r="L396" s="9" t="n">
        <v>8</v>
      </c>
      <c r="M396" s="9" t="n">
        <v>8</v>
      </c>
      <c r="N396" s="9" t="n">
        <v>7</v>
      </c>
      <c r="O396" s="9" t="n">
        <v>0</v>
      </c>
      <c r="P396" s="9" t="n">
        <v>0</v>
      </c>
      <c r="Q396" s="9" t="n">
        <v>0</v>
      </c>
      <c r="R396" s="9" t="n">
        <v>8</v>
      </c>
      <c r="S396" s="9" t="n">
        <v>8</v>
      </c>
      <c r="T396" s="9" t="n">
        <v>8</v>
      </c>
      <c r="U396" s="9" t="n">
        <v>8</v>
      </c>
      <c r="V396" s="9" t="n">
        <v>8</v>
      </c>
      <c r="W396" s="9" t="n">
        <v>0</v>
      </c>
      <c r="X396" s="9" t="n">
        <v>0</v>
      </c>
      <c r="Y396" s="9" t="n">
        <v>8</v>
      </c>
      <c r="Z396" s="9" t="n">
        <v>8</v>
      </c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>
        <f>COUNT(IF(SUM(H395)&gt;0,1,"FALSE"),IF(SUM(I395)&gt;0,1,"FALSE"),IF(SUM(J395)&gt;0,1,"FALSE"),IF(SUM(K395)&gt;0,1,"FALSE"),IF(SUM(L395)&gt;0,1,"FALSE"),IF(SUM(M395)&gt;0,1,"FALSE"),IF(SUM(N395)&gt;0,1,"FALSE"),IF(SUM(O395)&gt;0,1,"FALSE"),IF(SUM(P395)&gt;0,1,"FALSE"),IF(SUM(Q395)&gt;0,1,"FALSE"),IF(SUM(R395)&gt;0,1,"FALSE"),IF(SUM(S395)&gt;0,1,"FALSE"),IF(SUM(T395)&gt;0,1,"FALSE"),IF(SUM(U395)&gt;0,1,"FALSE"),IF(SUM(V395)&gt;0,1,"FALSE"),IF(SUM(W395)&gt;0,1,"FALSE"),IF(SUM(X395)&gt;0,1,"FALSE"),IF(SUM(Y395)&gt;0,1,"FALSE"),IF(SUM(Z395)&gt;0,1,"FALSE"))</f>
        <v/>
      </c>
      <c r="AN396" s="9" t="n"/>
      <c r="AO396" s="9">
        <f>MAX(AO395:AO395)</f>
        <v/>
      </c>
      <c r="AP396" s="9">
        <f>MAX(AP395:AP395)</f>
        <v/>
      </c>
      <c r="AQ396" s="9">
        <f>MAX(AQ395:AQ395)</f>
        <v/>
      </c>
      <c r="AR396" s="9">
        <f>MAX(AR395:AR395)</f>
        <v/>
      </c>
      <c r="AS396" s="9">
        <f>SUM(AS395:AS395)</f>
        <v/>
      </c>
      <c r="AT396" s="9">
        <f>SUM(AT395:AT395)</f>
        <v/>
      </c>
      <c r="AU396" s="9">
        <f>SUM(AU395:AU395)</f>
        <v/>
      </c>
      <c r="AV396" s="9">
        <f>SUM(AV395:AV395)</f>
        <v/>
      </c>
      <c r="AW396" s="9">
        <f>SUM(AW395:AW395)</f>
        <v/>
      </c>
    </row>
    <row r="397">
      <c r="A397" t="n">
        <v>391</v>
      </c>
      <c r="B397" t="inlineStr">
        <is>
          <t>Селезнева Анна Евгеньевна</t>
        </is>
      </c>
      <c r="C397" t="inlineStr">
        <is>
          <t>ПТО</t>
        </is>
      </c>
      <c r="D397" t="inlineStr">
        <is>
          <t>Инженер ПТО</t>
        </is>
      </c>
      <c r="E397" t="inlineStr">
        <is>
          <t>Общехозяйственный</t>
        </is>
      </c>
      <c r="F397" t="inlineStr">
        <is>
          <t>День</t>
        </is>
      </c>
      <c r="H397" t="n">
        <v>8</v>
      </c>
      <c r="I397" t="inlineStr">
        <is>
          <t>В</t>
        </is>
      </c>
      <c r="J397" t="inlineStr">
        <is>
          <t>В</t>
        </is>
      </c>
      <c r="K397" t="n">
        <v>8</v>
      </c>
      <c r="L397" t="n">
        <v>8</v>
      </c>
      <c r="M397" t="n">
        <v>8</v>
      </c>
      <c r="N397" t="n">
        <v>7</v>
      </c>
      <c r="O397" t="inlineStr">
        <is>
          <t>В</t>
        </is>
      </c>
      <c r="P397" t="inlineStr">
        <is>
          <t>В</t>
        </is>
      </c>
      <c r="Q397" t="inlineStr">
        <is>
          <t>В</t>
        </is>
      </c>
      <c r="R397" t="n">
        <v>8</v>
      </c>
      <c r="S397" t="n">
        <v>8</v>
      </c>
      <c r="T397" t="n">
        <v>8</v>
      </c>
      <c r="U397" t="n">
        <v>8</v>
      </c>
      <c r="V397" t="n">
        <v>8</v>
      </c>
      <c r="W397" t="inlineStr">
        <is>
          <t>В</t>
        </is>
      </c>
      <c r="X397" t="inlineStr">
        <is>
          <t>В</t>
        </is>
      </c>
      <c r="Y397" t="n">
        <v>8</v>
      </c>
      <c r="Z397" t="n">
        <v>8</v>
      </c>
      <c r="AM397" s="9">
        <f>COUNT(H397:AL397)</f>
        <v/>
      </c>
      <c r="AO397" s="9">
        <f>COUNTIF(H397:AL397,"О")</f>
        <v/>
      </c>
      <c r="AP397" s="9">
        <f>COUNTIF(H397:AL397,"От")</f>
        <v/>
      </c>
      <c r="AQ397" s="9">
        <f>COUNTIF(H397:AL397,"Б")</f>
        <v/>
      </c>
      <c r="AR397" s="9">
        <f>COUNTIF(H397:AL397,"Н")</f>
        <v/>
      </c>
      <c r="AT397" s="9">
        <f>SUM(H397:AL397)</f>
        <v/>
      </c>
      <c r="AV397" s="9">
        <f>SUM(I397,J397,O397,P397,Q397,W397,X397)</f>
        <v/>
      </c>
    </row>
    <row r="398">
      <c r="A398" s="9" t="n">
        <v>392</v>
      </c>
      <c r="B398" s="9" t="inlineStr">
        <is>
          <t>Селезнева Анна Евгеньевна</t>
        </is>
      </c>
      <c r="C398" s="9" t="inlineStr">
        <is>
          <t>ПТО</t>
        </is>
      </c>
      <c r="D398" s="9" t="inlineStr">
        <is>
          <t>Инженер ПТО</t>
        </is>
      </c>
      <c r="E398" s="9" t="inlineStr">
        <is>
          <t>ИТОГО:</t>
        </is>
      </c>
      <c r="F398" s="9" t="n"/>
      <c r="G398" s="9" t="n"/>
      <c r="H398" s="9" t="n">
        <v>8</v>
      </c>
      <c r="I398" s="9" t="n">
        <v>0</v>
      </c>
      <c r="J398" s="9" t="n">
        <v>0</v>
      </c>
      <c r="K398" s="9" t="n">
        <v>8</v>
      </c>
      <c r="L398" s="9" t="n">
        <v>8</v>
      </c>
      <c r="M398" s="9" t="n">
        <v>8</v>
      </c>
      <c r="N398" s="9" t="n">
        <v>7</v>
      </c>
      <c r="O398" s="9" t="n">
        <v>0</v>
      </c>
      <c r="P398" s="9" t="n">
        <v>0</v>
      </c>
      <c r="Q398" s="9" t="n">
        <v>0</v>
      </c>
      <c r="R398" s="9" t="n">
        <v>8</v>
      </c>
      <c r="S398" s="9" t="n">
        <v>8</v>
      </c>
      <c r="T398" s="9" t="n">
        <v>8</v>
      </c>
      <c r="U398" s="9" t="n">
        <v>8</v>
      </c>
      <c r="V398" s="9" t="n">
        <v>8</v>
      </c>
      <c r="W398" s="9" t="n">
        <v>0</v>
      </c>
      <c r="X398" s="9" t="n">
        <v>0</v>
      </c>
      <c r="Y398" s="9" t="n">
        <v>8</v>
      </c>
      <c r="Z398" s="9" t="n">
        <v>8</v>
      </c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>
        <f>COUNT(IF(SUM(H397)&gt;0,1,"FALSE"),IF(SUM(I397)&gt;0,1,"FALSE"),IF(SUM(J397)&gt;0,1,"FALSE"),IF(SUM(K397)&gt;0,1,"FALSE"),IF(SUM(L397)&gt;0,1,"FALSE"),IF(SUM(M397)&gt;0,1,"FALSE"),IF(SUM(N397)&gt;0,1,"FALSE"),IF(SUM(O397)&gt;0,1,"FALSE"),IF(SUM(P397)&gt;0,1,"FALSE"),IF(SUM(Q397)&gt;0,1,"FALSE"),IF(SUM(R397)&gt;0,1,"FALSE"),IF(SUM(S397)&gt;0,1,"FALSE"),IF(SUM(T397)&gt;0,1,"FALSE"),IF(SUM(U397)&gt;0,1,"FALSE"),IF(SUM(V397)&gt;0,1,"FALSE"),IF(SUM(W397)&gt;0,1,"FALSE"),IF(SUM(X397)&gt;0,1,"FALSE"),IF(SUM(Y397)&gt;0,1,"FALSE"),IF(SUM(Z397)&gt;0,1,"FALSE"))</f>
        <v/>
      </c>
      <c r="AN398" s="9" t="n"/>
      <c r="AO398" s="9">
        <f>MAX(AO397:AO397)</f>
        <v/>
      </c>
      <c r="AP398" s="9">
        <f>MAX(AP397:AP397)</f>
        <v/>
      </c>
      <c r="AQ398" s="9">
        <f>MAX(AQ397:AQ397)</f>
        <v/>
      </c>
      <c r="AR398" s="9">
        <f>MAX(AR397:AR397)</f>
        <v/>
      </c>
      <c r="AS398" s="9">
        <f>SUM(AS397:AS397)</f>
        <v/>
      </c>
      <c r="AT398" s="9">
        <f>SUM(AT397:AT397)</f>
        <v/>
      </c>
      <c r="AU398" s="9">
        <f>SUM(AU397:AU397)</f>
        <v/>
      </c>
      <c r="AV398" s="9">
        <f>SUM(AV397:AV397)</f>
        <v/>
      </c>
      <c r="AW398" s="9">
        <f>SUM(AW397:AW397)</f>
        <v/>
      </c>
    </row>
    <row r="399" ht="15.5" customHeight="1" s="1">
      <c r="A399" t="n">
        <v>393</v>
      </c>
      <c r="B399" t="inlineStr">
        <is>
          <t>Сорокин Андрей Анатольевич</t>
        </is>
      </c>
      <c r="C399" t="inlineStr">
        <is>
          <t>ПТО</t>
        </is>
      </c>
      <c r="D399" t="inlineStr">
        <is>
          <t>Начальник ПТО</t>
        </is>
      </c>
      <c r="E399" t="inlineStr">
        <is>
          <t>Общехозяйственный</t>
        </is>
      </c>
      <c r="F399" t="inlineStr">
        <is>
          <t>День</t>
        </is>
      </c>
      <c r="H399" t="n">
        <v>8</v>
      </c>
      <c r="I399" t="inlineStr">
        <is>
          <t>В</t>
        </is>
      </c>
      <c r="J399" t="inlineStr">
        <is>
          <t>В</t>
        </is>
      </c>
      <c r="K399" t="n">
        <v>8</v>
      </c>
      <c r="L399" t="n">
        <v>8</v>
      </c>
      <c r="M399" t="n">
        <v>8</v>
      </c>
      <c r="N399" t="n">
        <v>7</v>
      </c>
      <c r="O399" t="inlineStr">
        <is>
          <t>В</t>
        </is>
      </c>
      <c r="P399" t="inlineStr">
        <is>
          <t>В</t>
        </is>
      </c>
      <c r="Q399" t="inlineStr">
        <is>
          <t>В</t>
        </is>
      </c>
      <c r="R399" t="n">
        <v>8</v>
      </c>
      <c r="S399" t="n">
        <v>8</v>
      </c>
      <c r="T399" t="n">
        <v>8</v>
      </c>
      <c r="U399" t="n">
        <v>8</v>
      </c>
      <c r="V399" s="11" t="inlineStr">
        <is>
          <t>О</t>
        </is>
      </c>
      <c r="W399" s="11" t="inlineStr">
        <is>
          <t>О</t>
        </is>
      </c>
      <c r="X399" s="11" t="inlineStr">
        <is>
          <t>О</t>
        </is>
      </c>
      <c r="Y399" s="11" t="inlineStr">
        <is>
          <t>О</t>
        </is>
      </c>
      <c r="Z399" s="11" t="inlineStr">
        <is>
          <t>О</t>
        </is>
      </c>
      <c r="AM399" s="9">
        <f>COUNT(H399:AL399)</f>
        <v/>
      </c>
      <c r="AO399" s="9">
        <f>COUNTIF(H399:AL399,"О")</f>
        <v/>
      </c>
      <c r="AP399" s="9">
        <f>COUNTIF(H399:AL399,"От")</f>
        <v/>
      </c>
      <c r="AQ399" s="9">
        <f>COUNTIF(H399:AL399,"Б")</f>
        <v/>
      </c>
      <c r="AR399" s="9">
        <f>COUNTIF(H399:AL399,"Н")</f>
        <v/>
      </c>
      <c r="AT399" s="9">
        <f>SUM(H399:AL399)</f>
        <v/>
      </c>
      <c r="AV399" s="9">
        <f>SUM(I399,J399,O399,P399,Q399,W399,X399)</f>
        <v/>
      </c>
    </row>
    <row r="400">
      <c r="A400" s="9" t="n">
        <v>394</v>
      </c>
      <c r="B400" s="9" t="inlineStr">
        <is>
          <t>Сорокин Андрей Анатольевич</t>
        </is>
      </c>
      <c r="C400" s="9" t="inlineStr">
        <is>
          <t>ПТО</t>
        </is>
      </c>
      <c r="D400" s="9" t="inlineStr">
        <is>
          <t>Начальник ПТО</t>
        </is>
      </c>
      <c r="E400" s="9" t="inlineStr">
        <is>
          <t>ИТОГО:</t>
        </is>
      </c>
      <c r="F400" s="9" t="n"/>
      <c r="G400" s="9" t="n"/>
      <c r="H400" s="9" t="n">
        <v>8</v>
      </c>
      <c r="I400" s="9" t="n">
        <v>0</v>
      </c>
      <c r="J400" s="9" t="n">
        <v>0</v>
      </c>
      <c r="K400" s="9" t="n">
        <v>8</v>
      </c>
      <c r="L400" s="9" t="n">
        <v>8</v>
      </c>
      <c r="M400" s="9" t="n">
        <v>8</v>
      </c>
      <c r="N400" s="9" t="n">
        <v>7</v>
      </c>
      <c r="O400" s="9" t="n">
        <v>0</v>
      </c>
      <c r="P400" s="9" t="n">
        <v>0</v>
      </c>
      <c r="Q400" s="9" t="n">
        <v>0</v>
      </c>
      <c r="R400" s="9" t="n">
        <v>8</v>
      </c>
      <c r="S400" s="9" t="n">
        <v>8</v>
      </c>
      <c r="T400" s="9" t="n">
        <v>8</v>
      </c>
      <c r="U400" s="9" t="n">
        <v>8</v>
      </c>
      <c r="V400" s="9" t="n">
        <v>0</v>
      </c>
      <c r="W400" s="9" t="n">
        <v>0</v>
      </c>
      <c r="X400" s="9" t="n">
        <v>0</v>
      </c>
      <c r="Y400" s="9" t="n">
        <v>0</v>
      </c>
      <c r="Z400" s="9" t="n">
        <v>0</v>
      </c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>
        <f>COUNT(IF(SUM(H399)&gt;0,1,"FALSE"),IF(SUM(I399)&gt;0,1,"FALSE"),IF(SUM(J399)&gt;0,1,"FALSE"),IF(SUM(K399)&gt;0,1,"FALSE"),IF(SUM(L399)&gt;0,1,"FALSE"),IF(SUM(M399)&gt;0,1,"FALSE"),IF(SUM(N399)&gt;0,1,"FALSE"),IF(SUM(O399)&gt;0,1,"FALSE"),IF(SUM(P399)&gt;0,1,"FALSE"),IF(SUM(Q399)&gt;0,1,"FALSE"),IF(SUM(R399)&gt;0,1,"FALSE"),IF(SUM(S399)&gt;0,1,"FALSE"),IF(SUM(T399)&gt;0,1,"FALSE"),IF(SUM(U399)&gt;0,1,"FALSE"),IF(SUM(V399)&gt;0,1,"FALSE"),IF(SUM(W399)&gt;0,1,"FALSE"),IF(SUM(X399)&gt;0,1,"FALSE"),IF(SUM(Y399)&gt;0,1,"FALSE"),IF(SUM(Z399)&gt;0,1,"FALSE"))</f>
        <v/>
      </c>
      <c r="AN400" s="9" t="n"/>
      <c r="AO400" s="9">
        <f>MAX(AO399:AO399)</f>
        <v/>
      </c>
      <c r="AP400" s="9">
        <f>MAX(AP399:AP399)</f>
        <v/>
      </c>
      <c r="AQ400" s="9">
        <f>MAX(AQ399:AQ399)</f>
        <v/>
      </c>
      <c r="AR400" s="9">
        <f>MAX(AR399:AR399)</f>
        <v/>
      </c>
      <c r="AS400" s="9">
        <f>SUM(AS399:AS399)</f>
        <v/>
      </c>
      <c r="AT400" s="9">
        <f>SUM(AT399:AT399)</f>
        <v/>
      </c>
      <c r="AU400" s="9">
        <f>SUM(AU399:AU399)</f>
        <v/>
      </c>
      <c r="AV400" s="9">
        <f>SUM(AV399:AV399)</f>
        <v/>
      </c>
      <c r="AW400" s="9">
        <f>SUM(AW399:AW399)</f>
        <v/>
      </c>
    </row>
    <row r="401">
      <c r="A401" t="n">
        <v>395</v>
      </c>
      <c r="B401" t="inlineStr">
        <is>
          <t>Магута Софья Сергеевна</t>
        </is>
      </c>
      <c r="C401" t="inlineStr">
        <is>
          <t>Планово-экономический отдел</t>
        </is>
      </c>
      <c r="D401" t="inlineStr">
        <is>
          <t>Начальник ПЭО</t>
        </is>
      </c>
      <c r="E401" t="inlineStr">
        <is>
          <t>Офис</t>
        </is>
      </c>
      <c r="F401" t="inlineStr">
        <is>
          <t>День</t>
        </is>
      </c>
      <c r="H401" t="n">
        <v>8</v>
      </c>
      <c r="I401" t="inlineStr">
        <is>
          <t>В</t>
        </is>
      </c>
      <c r="J401" t="inlineStr">
        <is>
          <t>В</t>
        </is>
      </c>
      <c r="K401" t="n">
        <v>8</v>
      </c>
      <c r="L401" t="n">
        <v>8</v>
      </c>
      <c r="M401" t="n">
        <v>8</v>
      </c>
      <c r="N401" t="n">
        <v>7</v>
      </c>
      <c r="O401" t="inlineStr">
        <is>
          <t>В</t>
        </is>
      </c>
      <c r="P401" t="inlineStr">
        <is>
          <t>В</t>
        </is>
      </c>
      <c r="Q401" t="inlineStr">
        <is>
          <t>В</t>
        </is>
      </c>
      <c r="R401" t="n">
        <v>8</v>
      </c>
      <c r="S401" t="n">
        <v>8</v>
      </c>
      <c r="T401" t="n">
        <v>8</v>
      </c>
      <c r="U401" t="n">
        <v>8</v>
      </c>
      <c r="V401" t="n">
        <v>8</v>
      </c>
      <c r="W401" t="inlineStr">
        <is>
          <t>В</t>
        </is>
      </c>
      <c r="X401" t="inlineStr">
        <is>
          <t>В</t>
        </is>
      </c>
      <c r="Y401" t="n">
        <v>8</v>
      </c>
      <c r="Z401" t="n">
        <v>8</v>
      </c>
      <c r="AM401" s="9">
        <f>COUNT(H401:AL401)</f>
        <v/>
      </c>
      <c r="AO401" s="9">
        <f>COUNTIF(H401:AL401,"О")</f>
        <v/>
      </c>
      <c r="AP401" s="9">
        <f>COUNTIF(H401:AL401,"От")</f>
        <v/>
      </c>
      <c r="AQ401" s="9">
        <f>COUNTIF(H401:AL401,"Б")</f>
        <v/>
      </c>
      <c r="AR401" s="9">
        <f>COUNTIF(H401:AL401,"Н")</f>
        <v/>
      </c>
      <c r="AT401" s="9">
        <f>SUM(H401:AL401)</f>
        <v/>
      </c>
      <c r="AV401" s="9">
        <f>SUM(I401,J401,O401,P401,Q401,W401,X401)</f>
        <v/>
      </c>
    </row>
    <row r="402">
      <c r="A402" s="9" t="n">
        <v>396</v>
      </c>
      <c r="B402" s="9" t="inlineStr">
        <is>
          <t>Магута Софья Сергеевна</t>
        </is>
      </c>
      <c r="C402" s="9" t="inlineStr">
        <is>
          <t>Планово-экономический отдел</t>
        </is>
      </c>
      <c r="D402" s="9" t="inlineStr">
        <is>
          <t>Начальник ПЭО</t>
        </is>
      </c>
      <c r="E402" s="9" t="inlineStr">
        <is>
          <t>ИТОГО:</t>
        </is>
      </c>
      <c r="F402" s="9" t="n"/>
      <c r="G402" s="9" t="n"/>
      <c r="H402" s="9" t="n">
        <v>8</v>
      </c>
      <c r="I402" s="9" t="n">
        <v>0</v>
      </c>
      <c r="J402" s="9" t="n">
        <v>0</v>
      </c>
      <c r="K402" s="9" t="n">
        <v>8</v>
      </c>
      <c r="L402" s="9" t="n">
        <v>8</v>
      </c>
      <c r="M402" s="9" t="n">
        <v>8</v>
      </c>
      <c r="N402" s="9" t="n">
        <v>7</v>
      </c>
      <c r="O402" s="9" t="n">
        <v>0</v>
      </c>
      <c r="P402" s="9" t="n">
        <v>0</v>
      </c>
      <c r="Q402" s="9" t="n">
        <v>0</v>
      </c>
      <c r="R402" s="9" t="n">
        <v>8</v>
      </c>
      <c r="S402" s="9" t="n">
        <v>8</v>
      </c>
      <c r="T402" s="9" t="n">
        <v>8</v>
      </c>
      <c r="U402" s="9" t="n">
        <v>8</v>
      </c>
      <c r="V402" s="9" t="n">
        <v>8</v>
      </c>
      <c r="W402" s="9" t="n">
        <v>0</v>
      </c>
      <c r="X402" s="9" t="n">
        <v>0</v>
      </c>
      <c r="Y402" s="9" t="n">
        <v>8</v>
      </c>
      <c r="Z402" s="9" t="n">
        <v>8</v>
      </c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>
        <f>COUNT(IF(SUM(H401)&gt;0,1,"FALSE"),IF(SUM(I401)&gt;0,1,"FALSE"),IF(SUM(J401)&gt;0,1,"FALSE"),IF(SUM(K401)&gt;0,1,"FALSE"),IF(SUM(L401)&gt;0,1,"FALSE"),IF(SUM(M401)&gt;0,1,"FALSE"),IF(SUM(N401)&gt;0,1,"FALSE"),IF(SUM(O401)&gt;0,1,"FALSE"),IF(SUM(P401)&gt;0,1,"FALSE"),IF(SUM(Q401)&gt;0,1,"FALSE"),IF(SUM(R401)&gt;0,1,"FALSE"),IF(SUM(S401)&gt;0,1,"FALSE"),IF(SUM(T401)&gt;0,1,"FALSE"),IF(SUM(U401)&gt;0,1,"FALSE"),IF(SUM(V401)&gt;0,1,"FALSE"),IF(SUM(W401)&gt;0,1,"FALSE"),IF(SUM(X401)&gt;0,1,"FALSE"),IF(SUM(Y401)&gt;0,1,"FALSE"),IF(SUM(Z401)&gt;0,1,"FALSE"))</f>
        <v/>
      </c>
      <c r="AN402" s="9" t="n"/>
      <c r="AO402" s="9">
        <f>MAX(AO401:AO401)</f>
        <v/>
      </c>
      <c r="AP402" s="9">
        <f>MAX(AP401:AP401)</f>
        <v/>
      </c>
      <c r="AQ402" s="9">
        <f>MAX(AQ401:AQ401)</f>
        <v/>
      </c>
      <c r="AR402" s="9">
        <f>MAX(AR401:AR401)</f>
        <v/>
      </c>
      <c r="AS402" s="9">
        <f>SUM(AS401:AS401)</f>
        <v/>
      </c>
      <c r="AT402" s="9">
        <f>SUM(AT401:AT401)</f>
        <v/>
      </c>
      <c r="AU402" s="9">
        <f>SUM(AU401:AU401)</f>
        <v/>
      </c>
      <c r="AV402" s="9">
        <f>SUM(AV401:AV401)</f>
        <v/>
      </c>
      <c r="AW402" s="9">
        <f>SUM(AW401:AW401)</f>
        <v/>
      </c>
    </row>
    <row r="403">
      <c r="A403" t="n">
        <v>397</v>
      </c>
      <c r="B403" t="inlineStr">
        <is>
          <t>Егоров Валентин Александрович</t>
        </is>
      </c>
      <c r="C403" t="inlineStr">
        <is>
          <t>Служба механика</t>
        </is>
      </c>
      <c r="D403" t="inlineStr">
        <is>
          <t>Водитель автомобиля</t>
        </is>
      </c>
      <c r="E403" t="inlineStr">
        <is>
          <t>Общехозяйственный</t>
        </is>
      </c>
      <c r="F403" t="inlineStr">
        <is>
          <t>День</t>
        </is>
      </c>
      <c r="H403" t="n">
        <v>8</v>
      </c>
      <c r="I403" t="inlineStr">
        <is>
          <t>В</t>
        </is>
      </c>
      <c r="J403" t="inlineStr">
        <is>
          <t>В</t>
        </is>
      </c>
      <c r="K403" t="n">
        <v>8</v>
      </c>
      <c r="L403" t="n">
        <v>8</v>
      </c>
      <c r="M403" t="n">
        <v>8</v>
      </c>
      <c r="N403" t="n">
        <v>7</v>
      </c>
      <c r="O403" t="inlineStr">
        <is>
          <t>В</t>
        </is>
      </c>
      <c r="P403" t="inlineStr">
        <is>
          <t>В</t>
        </is>
      </c>
      <c r="Q403" t="inlineStr">
        <is>
          <t>В</t>
        </is>
      </c>
      <c r="R403" t="n">
        <v>8</v>
      </c>
      <c r="S403" t="n">
        <v>8</v>
      </c>
      <c r="T403" t="n">
        <v>8</v>
      </c>
      <c r="U403" t="n">
        <v>8</v>
      </c>
      <c r="V403" t="n">
        <v>8</v>
      </c>
      <c r="W403" t="inlineStr">
        <is>
          <t>В</t>
        </is>
      </c>
      <c r="X403" t="inlineStr">
        <is>
          <t>В</t>
        </is>
      </c>
      <c r="Y403" t="n">
        <v>8</v>
      </c>
      <c r="Z403" t="n">
        <v>8</v>
      </c>
      <c r="AM403" s="9">
        <f>COUNT(H403:AL403)</f>
        <v/>
      </c>
      <c r="AO403" s="9">
        <f>COUNTIF(H403:AL403,"О")</f>
        <v/>
      </c>
      <c r="AP403" s="9">
        <f>COUNTIF(H403:AL403,"От")</f>
        <v/>
      </c>
      <c r="AQ403" s="9">
        <f>COUNTIF(H403:AL403,"Б")</f>
        <v/>
      </c>
      <c r="AR403" s="9">
        <f>COUNTIF(H403:AL403,"Н")</f>
        <v/>
      </c>
      <c r="AT403" s="9">
        <f>SUM(H403:AL403)</f>
        <v/>
      </c>
      <c r="AV403" s="9">
        <f>SUM(I403,J403,O403,P403,Q403,W403,X403)</f>
        <v/>
      </c>
    </row>
    <row r="404">
      <c r="A404" s="9" t="n">
        <v>398</v>
      </c>
      <c r="B404" s="9" t="inlineStr">
        <is>
          <t>Егоров Валентин Александрович</t>
        </is>
      </c>
      <c r="C404" s="9" t="inlineStr">
        <is>
          <t>Служба механика</t>
        </is>
      </c>
      <c r="D404" s="9" t="inlineStr">
        <is>
          <t>Водитель автомобиля</t>
        </is>
      </c>
      <c r="E404" s="9" t="inlineStr">
        <is>
          <t>ИТОГО:</t>
        </is>
      </c>
      <c r="F404" s="9" t="n"/>
      <c r="G404" s="9" t="n"/>
      <c r="H404" s="9" t="n">
        <v>8</v>
      </c>
      <c r="I404" s="9" t="n">
        <v>0</v>
      </c>
      <c r="J404" s="9" t="n">
        <v>0</v>
      </c>
      <c r="K404" s="9" t="n">
        <v>8</v>
      </c>
      <c r="L404" s="9" t="n">
        <v>8</v>
      </c>
      <c r="M404" s="9" t="n">
        <v>8</v>
      </c>
      <c r="N404" s="9" t="n">
        <v>7</v>
      </c>
      <c r="O404" s="9" t="n">
        <v>0</v>
      </c>
      <c r="P404" s="9" t="n">
        <v>0</v>
      </c>
      <c r="Q404" s="9" t="n">
        <v>0</v>
      </c>
      <c r="R404" s="9" t="n">
        <v>8</v>
      </c>
      <c r="S404" s="9" t="n">
        <v>8</v>
      </c>
      <c r="T404" s="9" t="n">
        <v>8</v>
      </c>
      <c r="U404" s="9" t="n">
        <v>8</v>
      </c>
      <c r="V404" s="9" t="n">
        <v>8</v>
      </c>
      <c r="W404" s="9" t="n">
        <v>0</v>
      </c>
      <c r="X404" s="9" t="n">
        <v>0</v>
      </c>
      <c r="Y404" s="9" t="n">
        <v>8</v>
      </c>
      <c r="Z404" s="9" t="n">
        <v>8</v>
      </c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>
        <f>COUNT(IF(SUM(H403)&gt;0,1,"FALSE"),IF(SUM(I403)&gt;0,1,"FALSE"),IF(SUM(J403)&gt;0,1,"FALSE"),IF(SUM(K403)&gt;0,1,"FALSE"),IF(SUM(L403)&gt;0,1,"FALSE"),IF(SUM(M403)&gt;0,1,"FALSE"),IF(SUM(N403)&gt;0,1,"FALSE"),IF(SUM(O403)&gt;0,1,"FALSE"),IF(SUM(P403)&gt;0,1,"FALSE"),IF(SUM(Q403)&gt;0,1,"FALSE"),IF(SUM(R403)&gt;0,1,"FALSE"),IF(SUM(S403)&gt;0,1,"FALSE"),IF(SUM(T403)&gt;0,1,"FALSE"),IF(SUM(U403)&gt;0,1,"FALSE"),IF(SUM(V403)&gt;0,1,"FALSE"),IF(SUM(W403)&gt;0,1,"FALSE"),IF(SUM(X403)&gt;0,1,"FALSE"),IF(SUM(Y403)&gt;0,1,"FALSE"),IF(SUM(Z403)&gt;0,1,"FALSE"))</f>
        <v/>
      </c>
      <c r="AN404" s="9" t="n"/>
      <c r="AO404" s="9">
        <f>MAX(AO403:AO403)</f>
        <v/>
      </c>
      <c r="AP404" s="9">
        <f>MAX(AP403:AP403)</f>
        <v/>
      </c>
      <c r="AQ404" s="9">
        <f>MAX(AQ403:AQ403)</f>
        <v/>
      </c>
      <c r="AR404" s="9">
        <f>MAX(AR403:AR403)</f>
        <v/>
      </c>
      <c r="AS404" s="9">
        <f>SUM(AS403:AS403)</f>
        <v/>
      </c>
      <c r="AT404" s="9">
        <f>SUM(AT403:AT403)</f>
        <v/>
      </c>
      <c r="AU404" s="9">
        <f>SUM(AU403:AU403)</f>
        <v/>
      </c>
      <c r="AV404" s="9">
        <f>SUM(AV403:AV403)</f>
        <v/>
      </c>
      <c r="AW404" s="9">
        <f>SUM(AW403:AW403)</f>
        <v/>
      </c>
    </row>
    <row r="405">
      <c r="A405" t="n">
        <v>399</v>
      </c>
      <c r="B405" t="inlineStr">
        <is>
          <t>Егоров Сергей Сергеевич</t>
        </is>
      </c>
      <c r="C405" t="inlineStr">
        <is>
          <t>Служба механика</t>
        </is>
      </c>
      <c r="D405" t="inlineStr">
        <is>
          <t>Водитель автомобиля</t>
        </is>
      </c>
      <c r="E405" t="inlineStr">
        <is>
          <t>Общехозяйственный</t>
        </is>
      </c>
      <c r="F405" t="inlineStr">
        <is>
          <t>День</t>
        </is>
      </c>
      <c r="H405" t="n">
        <v>8</v>
      </c>
      <c r="I405" t="inlineStr">
        <is>
          <t>В</t>
        </is>
      </c>
      <c r="J405" t="inlineStr">
        <is>
          <t>В</t>
        </is>
      </c>
      <c r="K405" t="n">
        <v>8</v>
      </c>
      <c r="L405" t="n">
        <v>8</v>
      </c>
      <c r="M405" t="n">
        <v>4.08333</v>
      </c>
      <c r="N405" t="n">
        <v>7</v>
      </c>
      <c r="O405" t="inlineStr">
        <is>
          <t>В</t>
        </is>
      </c>
      <c r="P405" t="inlineStr">
        <is>
          <t>В</t>
        </is>
      </c>
      <c r="Q405" t="inlineStr">
        <is>
          <t>В</t>
        </is>
      </c>
      <c r="R405" t="n">
        <v>8</v>
      </c>
      <c r="S405" t="n">
        <v>8</v>
      </c>
      <c r="T405" t="n">
        <v>8</v>
      </c>
      <c r="U405" t="n">
        <v>8</v>
      </c>
      <c r="V405" t="n">
        <v>8</v>
      </c>
      <c r="W405" t="inlineStr">
        <is>
          <t>В</t>
        </is>
      </c>
      <c r="X405" t="inlineStr">
        <is>
          <t>В</t>
        </is>
      </c>
      <c r="AM405" s="9">
        <f>COUNT(H405:AL405)</f>
        <v/>
      </c>
      <c r="AO405" s="9">
        <f>COUNTIF(H405:AL405,"О")</f>
        <v/>
      </c>
      <c r="AP405" s="9">
        <f>COUNTIF(H405:AL405,"От")</f>
        <v/>
      </c>
      <c r="AQ405" s="9">
        <f>COUNTIF(H405:AL405,"Б")</f>
        <v/>
      </c>
      <c r="AR405" s="9">
        <f>COUNTIF(H405:AL405,"Н")</f>
        <v/>
      </c>
      <c r="AT405" s="9">
        <f>SUM(H405:AL405)</f>
        <v/>
      </c>
      <c r="AV405" s="9">
        <f>SUM(I405,J405,O405,P405,Q405,W405,X405)</f>
        <v/>
      </c>
    </row>
    <row r="406" ht="15.5" customHeight="1" s="1">
      <c r="A406" t="n">
        <v>400</v>
      </c>
      <c r="B406" t="inlineStr">
        <is>
          <t>Егоров Сергей Сергеевич</t>
        </is>
      </c>
      <c r="C406" t="inlineStr">
        <is>
          <t>Служба механика</t>
        </is>
      </c>
      <c r="D406" t="inlineStr">
        <is>
          <t>Водитель автомобиля</t>
        </is>
      </c>
      <c r="E406" t="inlineStr">
        <is>
          <t>Контракт № 631 - ГКУ НСО ТУАД</t>
        </is>
      </c>
      <c r="F406" t="inlineStr">
        <is>
          <t>День</t>
        </is>
      </c>
      <c r="M406" s="11" t="n">
        <v>3.91667</v>
      </c>
      <c r="N406" s="11" t="inlineStr">
        <is>
          <t>https://jira.its-sib.ru/issues/?jql=issue%20in%20(SPAUTO-682)</t>
        </is>
      </c>
      <c r="AM406" s="9">
        <f>COUNT(H406:AL406)</f>
        <v/>
      </c>
      <c r="AT406" s="9">
        <f>SUM(H406:AL406)</f>
        <v/>
      </c>
      <c r="AV406" s="9">
        <f>SUM(I406,J406,O406,P406,Q406,W406,X406)</f>
        <v/>
      </c>
    </row>
    <row r="407">
      <c r="A407" s="9" t="n">
        <v>401</v>
      </c>
      <c r="B407" s="9" t="inlineStr">
        <is>
          <t>Егоров Сергей Сергеевич</t>
        </is>
      </c>
      <c r="C407" s="9" t="inlineStr">
        <is>
          <t>Служба механика</t>
        </is>
      </c>
      <c r="D407" s="9" t="inlineStr">
        <is>
          <t>Водитель автомобиля</t>
        </is>
      </c>
      <c r="E407" s="9" t="inlineStr">
        <is>
          <t>ИТОГО:</t>
        </is>
      </c>
      <c r="F407" s="9" t="n"/>
      <c r="G407" s="9" t="n"/>
      <c r="H407" s="9" t="n">
        <v>8</v>
      </c>
      <c r="I407" s="9" t="n">
        <v>0</v>
      </c>
      <c r="J407" s="9" t="n">
        <v>0</v>
      </c>
      <c r="K407" s="9" t="n">
        <v>8</v>
      </c>
      <c r="L407" s="9" t="n">
        <v>8</v>
      </c>
      <c r="M407" s="9" t="n">
        <v>8</v>
      </c>
      <c r="N407" s="9" t="n">
        <v>7</v>
      </c>
      <c r="O407" s="9" t="n">
        <v>0</v>
      </c>
      <c r="P407" s="9" t="n">
        <v>0</v>
      </c>
      <c r="Q407" s="9" t="n">
        <v>0</v>
      </c>
      <c r="R407" s="9" t="n">
        <v>8</v>
      </c>
      <c r="S407" s="9" t="n">
        <v>8</v>
      </c>
      <c r="T407" s="9" t="n">
        <v>8</v>
      </c>
      <c r="U407" s="9" t="n">
        <v>8</v>
      </c>
      <c r="V407" s="9" t="n">
        <v>8</v>
      </c>
      <c r="W407" s="9" t="n">
        <v>0</v>
      </c>
      <c r="X407" s="9" t="n">
        <v>0</v>
      </c>
      <c r="Y407" s="9" t="n">
        <v>8</v>
      </c>
      <c r="Z407" s="9" t="n">
        <v>0</v>
      </c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>
        <f>COUNT(IF(SUM(H405)&gt;0,1,"FALSE"),IF(SUM(I405)&gt;0,1,"FALSE"),IF(SUM(J405)&gt;0,1,"FALSE"),IF(SUM(K405)&gt;0,1,"FALSE"),IF(SUM(L405)&gt;0,1,"FALSE"),IF(SUM(M406,M405)&gt;0,1,"FALSE"),IF(SUM(N405,N406)&gt;0,1,"FALSE"),IF(SUM(O405)&gt;0,1,"FALSE"),IF(SUM(P405)&gt;0,1,"FALSE"),IF(SUM(Q405)&gt;0,1,"FALSE"),IF(SUM(R405)&gt;0,1,"FALSE"),IF(SUM(S405)&gt;0,1,"FALSE"),IF(SUM(T405)&gt;0,1,"FALSE"),IF(SUM(U405)&gt;0,1,"FALSE"),IF(SUM(V405)&gt;0,1,"FALSE"),IF(SUM(W405)&gt;0,1,"FALSE"),IF(SUM(X405)&gt;0,1,"FALSE"),IF(SUM(Y405)&gt;0,1,"FALSE"),IF(SUM(Z405)&gt;0,1,"FALSE"))</f>
        <v/>
      </c>
      <c r="AN407" s="9" t="n"/>
      <c r="AO407" s="9">
        <f>MAX(AO405:AO406)</f>
        <v/>
      </c>
      <c r="AP407" s="9">
        <f>MAX(AP405:AP406)</f>
        <v/>
      </c>
      <c r="AQ407" s="9">
        <f>MAX(AQ405:AQ406)</f>
        <v/>
      </c>
      <c r="AR407" s="9">
        <f>MAX(AR405:AR406)</f>
        <v/>
      </c>
      <c r="AS407" s="9">
        <f>SUM(AS405:AS406)</f>
        <v/>
      </c>
      <c r="AT407" s="9">
        <f>SUM(AT405:AT406)</f>
        <v/>
      </c>
      <c r="AU407" s="9">
        <f>SUM(AU405:AU406)</f>
        <v/>
      </c>
      <c r="AV407" s="9">
        <f>SUM(AV405:AV406)</f>
        <v/>
      </c>
      <c r="AW407" s="9">
        <f>SUM(AW405:AW406)</f>
        <v/>
      </c>
    </row>
    <row r="408">
      <c r="A408" t="n">
        <v>402</v>
      </c>
      <c r="B408" t="inlineStr">
        <is>
          <t>Зубрицкий Дмитрий Геннадьевич</t>
        </is>
      </c>
      <c r="C408" t="inlineStr">
        <is>
          <t>Служба механика</t>
        </is>
      </c>
      <c r="D408" t="inlineStr">
        <is>
          <t>Главный механик</t>
        </is>
      </c>
      <c r="E408" t="inlineStr">
        <is>
          <t>Общехозяйственный</t>
        </is>
      </c>
      <c r="F408" t="inlineStr">
        <is>
          <t>День</t>
        </is>
      </c>
      <c r="H408" t="n">
        <v>8</v>
      </c>
      <c r="I408" t="inlineStr">
        <is>
          <t>В</t>
        </is>
      </c>
      <c r="J408" t="inlineStr">
        <is>
          <t>В</t>
        </is>
      </c>
      <c r="K408" t="n">
        <v>8</v>
      </c>
      <c r="L408" t="n">
        <v>8</v>
      </c>
      <c r="M408" t="n">
        <v>8</v>
      </c>
      <c r="N408" t="n">
        <v>7</v>
      </c>
      <c r="O408" t="inlineStr">
        <is>
          <t>В</t>
        </is>
      </c>
      <c r="P408" t="inlineStr">
        <is>
          <t>В</t>
        </is>
      </c>
      <c r="Q408" t="inlineStr">
        <is>
          <t>В</t>
        </is>
      </c>
      <c r="R408" t="n">
        <v>8</v>
      </c>
      <c r="S408" t="n">
        <v>8</v>
      </c>
      <c r="T408" t="n">
        <v>8</v>
      </c>
      <c r="U408" t="n">
        <v>8</v>
      </c>
      <c r="V408" t="n">
        <v>8</v>
      </c>
      <c r="W408" t="inlineStr">
        <is>
          <t>В</t>
        </is>
      </c>
      <c r="X408" t="inlineStr">
        <is>
          <t>В</t>
        </is>
      </c>
      <c r="Y408" t="n">
        <v>8</v>
      </c>
      <c r="Z408" t="n">
        <v>8</v>
      </c>
      <c r="AM408" s="9">
        <f>COUNT(H408:AL408)</f>
        <v/>
      </c>
      <c r="AO408" s="9">
        <f>COUNTIF(H408:AL408,"О")</f>
        <v/>
      </c>
      <c r="AP408" s="9">
        <f>COUNTIF(H408:AL408,"От")</f>
        <v/>
      </c>
      <c r="AQ408" s="9">
        <f>COUNTIF(H408:AL408,"Б")</f>
        <v/>
      </c>
      <c r="AR408" s="9">
        <f>COUNTIF(H408:AL408,"Н")</f>
        <v/>
      </c>
      <c r="AT408" s="9">
        <f>SUM(H408:AL408)</f>
        <v/>
      </c>
      <c r="AV408" s="9">
        <f>SUM(I408,J408,O408,P408,Q408,W408,X408)</f>
        <v/>
      </c>
    </row>
    <row r="409">
      <c r="A409" s="9" t="n">
        <v>403</v>
      </c>
      <c r="B409" s="9" t="inlineStr">
        <is>
          <t>Зубрицкий Дмитрий Геннадьевич</t>
        </is>
      </c>
      <c r="C409" s="9" t="inlineStr">
        <is>
          <t>Служба механика</t>
        </is>
      </c>
      <c r="D409" s="9" t="inlineStr">
        <is>
          <t>Главный механик</t>
        </is>
      </c>
      <c r="E409" s="9" t="inlineStr">
        <is>
          <t>ИТОГО:</t>
        </is>
      </c>
      <c r="F409" s="9" t="n"/>
      <c r="G409" s="9" t="n"/>
      <c r="H409" s="9" t="n">
        <v>8</v>
      </c>
      <c r="I409" s="9" t="n">
        <v>0</v>
      </c>
      <c r="J409" s="9" t="n">
        <v>0</v>
      </c>
      <c r="K409" s="9" t="n">
        <v>8</v>
      </c>
      <c r="L409" s="9" t="n">
        <v>8</v>
      </c>
      <c r="M409" s="9" t="n">
        <v>8</v>
      </c>
      <c r="N409" s="9" t="n">
        <v>7</v>
      </c>
      <c r="O409" s="9" t="n">
        <v>0</v>
      </c>
      <c r="P409" s="9" t="n">
        <v>0</v>
      </c>
      <c r="Q409" s="9" t="n">
        <v>0</v>
      </c>
      <c r="R409" s="9" t="n">
        <v>8</v>
      </c>
      <c r="S409" s="9" t="n">
        <v>8</v>
      </c>
      <c r="T409" s="9" t="n">
        <v>8</v>
      </c>
      <c r="U409" s="9" t="n">
        <v>8</v>
      </c>
      <c r="V409" s="9" t="n">
        <v>8</v>
      </c>
      <c r="W409" s="9" t="n">
        <v>0</v>
      </c>
      <c r="X409" s="9" t="n">
        <v>0</v>
      </c>
      <c r="Y409" s="9" t="n">
        <v>8</v>
      </c>
      <c r="Z409" s="9" t="n">
        <v>8</v>
      </c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>
        <f>COUNT(IF(SUM(H408)&gt;0,1,"FALSE"),IF(SUM(I408)&gt;0,1,"FALSE"),IF(SUM(J408)&gt;0,1,"FALSE"),IF(SUM(K408)&gt;0,1,"FALSE"),IF(SUM(L408)&gt;0,1,"FALSE"),IF(SUM(M408)&gt;0,1,"FALSE"),IF(SUM(N408)&gt;0,1,"FALSE"),IF(SUM(O408)&gt;0,1,"FALSE"),IF(SUM(P408)&gt;0,1,"FALSE"),IF(SUM(Q408)&gt;0,1,"FALSE"),IF(SUM(R408)&gt;0,1,"FALSE"),IF(SUM(S408)&gt;0,1,"FALSE"),IF(SUM(T408)&gt;0,1,"FALSE"),IF(SUM(U408)&gt;0,1,"FALSE"),IF(SUM(V408)&gt;0,1,"FALSE"),IF(SUM(W408)&gt;0,1,"FALSE"),IF(SUM(X408)&gt;0,1,"FALSE"),IF(SUM(Y408)&gt;0,1,"FALSE"),IF(SUM(Z408)&gt;0,1,"FALSE"))</f>
        <v/>
      </c>
      <c r="AN409" s="9" t="n"/>
      <c r="AO409" s="9">
        <f>MAX(AO408:AO408)</f>
        <v/>
      </c>
      <c r="AP409" s="9">
        <f>MAX(AP408:AP408)</f>
        <v/>
      </c>
      <c r="AQ409" s="9">
        <f>MAX(AQ408:AQ408)</f>
        <v/>
      </c>
      <c r="AR409" s="9">
        <f>MAX(AR408:AR408)</f>
        <v/>
      </c>
      <c r="AS409" s="9">
        <f>SUM(AS408:AS408)</f>
        <v/>
      </c>
      <c r="AT409" s="9">
        <f>SUM(AT408:AT408)</f>
        <v/>
      </c>
      <c r="AU409" s="9">
        <f>SUM(AU408:AU408)</f>
        <v/>
      </c>
      <c r="AV409" s="9">
        <f>SUM(AV408:AV408)</f>
        <v/>
      </c>
      <c r="AW409" s="9">
        <f>SUM(AW408:AW408)</f>
        <v/>
      </c>
    </row>
    <row r="410">
      <c r="A410" t="n">
        <v>404</v>
      </c>
      <c r="B410" t="inlineStr">
        <is>
          <t>Ильенко Вячеслав Владимирович</t>
        </is>
      </c>
      <c r="C410" t="inlineStr">
        <is>
          <t>Служба механика</t>
        </is>
      </c>
      <c r="D410" t="inlineStr">
        <is>
          <t>Водитель автомобиля</t>
        </is>
      </c>
      <c r="E410" t="inlineStr">
        <is>
          <t>Общехозяйственный</t>
        </is>
      </c>
      <c r="F410" t="inlineStr">
        <is>
          <t>День</t>
        </is>
      </c>
      <c r="H410" t="n">
        <v>8</v>
      </c>
      <c r="I410" t="inlineStr">
        <is>
          <t>В</t>
        </is>
      </c>
      <c r="J410" t="inlineStr">
        <is>
          <t>В</t>
        </is>
      </c>
      <c r="K410" t="n">
        <v>8</v>
      </c>
      <c r="L410" t="n">
        <v>8</v>
      </c>
      <c r="M410" t="n">
        <v>8</v>
      </c>
      <c r="N410" t="n">
        <v>7</v>
      </c>
      <c r="O410" t="inlineStr">
        <is>
          <t>В</t>
        </is>
      </c>
      <c r="P410" t="inlineStr">
        <is>
          <t>В</t>
        </is>
      </c>
      <c r="Q410" t="inlineStr">
        <is>
          <t>В</t>
        </is>
      </c>
      <c r="R410" t="n">
        <v>8</v>
      </c>
      <c r="S410" t="n">
        <v>8</v>
      </c>
      <c r="T410" t="n">
        <v>8</v>
      </c>
      <c r="U410" t="n">
        <v>3.2</v>
      </c>
      <c r="V410" t="n">
        <v>8</v>
      </c>
      <c r="W410" t="inlineStr">
        <is>
          <t>В</t>
        </is>
      </c>
      <c r="X410" t="inlineStr">
        <is>
          <t>В</t>
        </is>
      </c>
      <c r="Y410" t="n">
        <v>1.95</v>
      </c>
      <c r="Z410" t="n">
        <v>8</v>
      </c>
      <c r="AM410" s="9">
        <f>COUNT(H410:AL410)</f>
        <v/>
      </c>
      <c r="AO410" s="9">
        <f>COUNTIF(H410:AL410,"О")</f>
        <v/>
      </c>
      <c r="AP410" s="9">
        <f>COUNTIF(H410:AL410,"От")</f>
        <v/>
      </c>
      <c r="AQ410" s="9">
        <f>COUNTIF(H410:AL410,"Б")</f>
        <v/>
      </c>
      <c r="AR410" s="9">
        <f>COUNTIF(H410:AL410,"Н")</f>
        <v/>
      </c>
      <c r="AT410" s="9">
        <f>SUM(H410:AL410)</f>
        <v/>
      </c>
      <c r="AV410" s="9">
        <f>SUM(I410,J410,O410,P410,Q410,W410,X410)</f>
        <v/>
      </c>
    </row>
    <row r="411" ht="15.5" customHeight="1" s="1">
      <c r="A411" t="n">
        <v>405</v>
      </c>
      <c r="B411" t="inlineStr">
        <is>
          <t>Ильенко Вячеслав Владимирович</t>
        </is>
      </c>
      <c r="C411" t="inlineStr">
        <is>
          <t>Служба механика</t>
        </is>
      </c>
      <c r="D411" t="inlineStr">
        <is>
          <t>Водитель автомобиля</t>
        </is>
      </c>
      <c r="E411" t="inlineStr">
        <is>
          <t>Контракт № 631 - ГКУ НСО ТУАД</t>
        </is>
      </c>
      <c r="F411" t="inlineStr">
        <is>
          <t>День</t>
        </is>
      </c>
      <c r="U411" s="11" t="n">
        <v>4.8</v>
      </c>
      <c r="V411" s="11" t="inlineStr">
        <is>
          <t>https://jira.its-sib.ru/issues/?jql=issue%20in%20(SPAUTO-687)</t>
        </is>
      </c>
      <c r="AM411" s="9">
        <f>COUNT(H411:AL411)</f>
        <v/>
      </c>
      <c r="AT411" s="9">
        <f>SUM(H411:AL411)</f>
        <v/>
      </c>
      <c r="AV411" s="9">
        <f>SUM(I411,J411,O411,P411,Q411,W411,X411)</f>
        <v/>
      </c>
    </row>
    <row r="412" ht="15.5" customHeight="1" s="1">
      <c r="A412" t="n">
        <v>406</v>
      </c>
      <c r="B412" t="inlineStr">
        <is>
          <t>Ильенко Вячеслав Владимирович</t>
        </is>
      </c>
      <c r="C412" t="inlineStr">
        <is>
          <t>Служба механика</t>
        </is>
      </c>
      <c r="D412" t="inlineStr">
        <is>
          <t>Водитель автомобиля</t>
        </is>
      </c>
      <c r="E412" t="inlineStr">
        <is>
          <t>Контракт № 641 - МБУ ГЦОДД</t>
        </is>
      </c>
      <c r="F412" t="inlineStr">
        <is>
          <t>День</t>
        </is>
      </c>
      <c r="Y412" s="11" t="n">
        <v>6.05</v>
      </c>
      <c r="AM412" s="9">
        <f>COUNT(H412:AL412)</f>
        <v/>
      </c>
      <c r="AT412" s="9">
        <f>SUM(H412:AL412)</f>
        <v/>
      </c>
      <c r="AV412" s="9">
        <f>SUM(I412,J412,O412,P412,Q412,W412,X412)</f>
        <v/>
      </c>
    </row>
    <row r="413">
      <c r="A413" s="9" t="n">
        <v>407</v>
      </c>
      <c r="B413" s="9" t="inlineStr">
        <is>
          <t>Ильенко Вячеслав Владимирович</t>
        </is>
      </c>
      <c r="C413" s="9" t="inlineStr">
        <is>
          <t>Служба механика</t>
        </is>
      </c>
      <c r="D413" s="9" t="inlineStr">
        <is>
          <t>Водитель автомобиля</t>
        </is>
      </c>
      <c r="E413" s="9" t="inlineStr">
        <is>
          <t>ИТОГО:</t>
        </is>
      </c>
      <c r="F413" s="9" t="n"/>
      <c r="G413" s="9" t="n"/>
      <c r="H413" s="9" t="n">
        <v>8</v>
      </c>
      <c r="I413" s="9" t="n">
        <v>0</v>
      </c>
      <c r="J413" s="9" t="n">
        <v>0</v>
      </c>
      <c r="K413" s="9" t="n">
        <v>8</v>
      </c>
      <c r="L413" s="9" t="n">
        <v>8</v>
      </c>
      <c r="M413" s="9" t="n">
        <v>8</v>
      </c>
      <c r="N413" s="9" t="n">
        <v>7</v>
      </c>
      <c r="O413" s="9" t="n">
        <v>0</v>
      </c>
      <c r="P413" s="9" t="n">
        <v>0</v>
      </c>
      <c r="Q413" s="9" t="n">
        <v>0</v>
      </c>
      <c r="R413" s="9" t="n">
        <v>8</v>
      </c>
      <c r="S413" s="9" t="n">
        <v>8</v>
      </c>
      <c r="T413" s="9" t="n">
        <v>8</v>
      </c>
      <c r="U413" s="9" t="n">
        <v>8</v>
      </c>
      <c r="V413" s="9" t="n">
        <v>8</v>
      </c>
      <c r="W413" s="9" t="n">
        <v>0</v>
      </c>
      <c r="X413" s="9" t="n">
        <v>0</v>
      </c>
      <c r="Y413" s="9" t="n">
        <v>8</v>
      </c>
      <c r="Z413" s="9" t="n">
        <v>8</v>
      </c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>
        <f>COUNT(IF(SUM(H410)&gt;0,1,"FALSE"),IF(SUM(I410)&gt;0,1,"FALSE"),IF(SUM(J410)&gt;0,1,"FALSE"),IF(SUM(K410)&gt;0,1,"FALSE"),IF(SUM(L410)&gt;0,1,"FALSE"),IF(SUM(M410)&gt;0,1,"FALSE"),IF(SUM(N410)&gt;0,1,"FALSE"),IF(SUM(O410)&gt;0,1,"FALSE"),IF(SUM(P410)&gt;0,1,"FALSE"),IF(SUM(Q410)&gt;0,1,"FALSE"),IF(SUM(R410)&gt;0,1,"FALSE"),IF(SUM(S410)&gt;0,1,"FALSE"),IF(SUM(T410)&gt;0,1,"FALSE"),IF(SUM(U411,U410)&gt;0,1,"FALSE"),IF(SUM(V410,V411)&gt;0,1,"FALSE"),IF(SUM(W410)&gt;0,1,"FALSE"),IF(SUM(X410)&gt;0,1,"FALSE"),IF(SUM(Y412,Y410)&gt;0,1,"FALSE"),IF(SUM(Z410)&gt;0,1,"FALSE"))</f>
        <v/>
      </c>
      <c r="AN413" s="9" t="n"/>
      <c r="AO413" s="9">
        <f>MAX(AO410:AO412)</f>
        <v/>
      </c>
      <c r="AP413" s="9">
        <f>MAX(AP410:AP412)</f>
        <v/>
      </c>
      <c r="AQ413" s="9">
        <f>MAX(AQ410:AQ412)</f>
        <v/>
      </c>
      <c r="AR413" s="9">
        <f>MAX(AR410:AR412)</f>
        <v/>
      </c>
      <c r="AS413" s="9">
        <f>SUM(AS410:AS412)</f>
        <v/>
      </c>
      <c r="AT413" s="9">
        <f>SUM(AT410:AT412)</f>
        <v/>
      </c>
      <c r="AU413" s="9">
        <f>SUM(AU410:AU412)</f>
        <v/>
      </c>
      <c r="AV413" s="9">
        <f>SUM(AV410:AV412)</f>
        <v/>
      </c>
      <c r="AW413" s="9">
        <f>SUM(AW410:AW412)</f>
        <v/>
      </c>
    </row>
    <row r="414">
      <c r="A414" t="n">
        <v>408</v>
      </c>
      <c r="B414" t="inlineStr">
        <is>
          <t>Капустин Владимир Александрович</t>
        </is>
      </c>
      <c r="C414" t="inlineStr">
        <is>
          <t>Служба механика</t>
        </is>
      </c>
      <c r="D414" t="inlineStr">
        <is>
          <t>Водитель автомобиля</t>
        </is>
      </c>
      <c r="E414" t="inlineStr">
        <is>
          <t>Общехозяйственный</t>
        </is>
      </c>
      <c r="F414" t="inlineStr">
        <is>
          <t>День</t>
        </is>
      </c>
      <c r="H414" t="n">
        <v>8</v>
      </c>
      <c r="I414" t="inlineStr">
        <is>
          <t>В</t>
        </is>
      </c>
      <c r="J414" t="inlineStr">
        <is>
          <t>В</t>
        </is>
      </c>
      <c r="K414" t="n">
        <v>8</v>
      </c>
      <c r="L414" t="n">
        <v>8</v>
      </c>
      <c r="M414" t="n">
        <v>4.25</v>
      </c>
      <c r="N414" t="n">
        <v>0.08333</v>
      </c>
      <c r="O414" t="inlineStr">
        <is>
          <t>В</t>
        </is>
      </c>
      <c r="P414" t="inlineStr">
        <is>
          <t>В</t>
        </is>
      </c>
      <c r="Q414" t="inlineStr">
        <is>
          <t>В</t>
        </is>
      </c>
      <c r="R414" t="n">
        <v>8</v>
      </c>
      <c r="S414" t="n">
        <v>5.95</v>
      </c>
      <c r="T414" t="n">
        <v>1.66667</v>
      </c>
      <c r="U414" t="n">
        <v>8</v>
      </c>
      <c r="V414" t="n">
        <v>8</v>
      </c>
      <c r="W414" t="inlineStr">
        <is>
          <t>В</t>
        </is>
      </c>
      <c r="X414" t="inlineStr">
        <is>
          <t>В</t>
        </is>
      </c>
      <c r="Y414" t="n">
        <v>8</v>
      </c>
      <c r="AM414" s="9">
        <f>COUNT(H414:AL414)</f>
        <v/>
      </c>
      <c r="AO414" s="9">
        <f>COUNTIF(H414:AL414,"О")</f>
        <v/>
      </c>
      <c r="AP414" s="9">
        <f>COUNTIF(H414:AL414,"От")</f>
        <v/>
      </c>
      <c r="AQ414" s="9">
        <f>COUNTIF(H414:AL414,"Б")</f>
        <v/>
      </c>
      <c r="AR414" s="9">
        <f>COUNTIF(H414:AL414,"Н")</f>
        <v/>
      </c>
      <c r="AT414" s="9">
        <f>SUM(H414:AL414)</f>
        <v/>
      </c>
      <c r="AV414" s="9">
        <f>SUM(I414,J414,O414,P414,Q414,W414,X414)</f>
        <v/>
      </c>
    </row>
    <row r="415" ht="15.5" customHeight="1" s="1">
      <c r="A415" t="n">
        <v>409</v>
      </c>
      <c r="B415" t="inlineStr">
        <is>
          <t>Капустин Владимир Александрович</t>
        </is>
      </c>
      <c r="C415" t="inlineStr">
        <is>
          <t>Служба механика</t>
        </is>
      </c>
      <c r="D415" t="inlineStr">
        <is>
          <t>Водитель автомобиля</t>
        </is>
      </c>
      <c r="E415" t="inlineStr">
        <is>
          <t>Контракт № 632 - ГКУ НСО ТУАД</t>
        </is>
      </c>
      <c r="F415" t="inlineStr">
        <is>
          <t>День</t>
        </is>
      </c>
      <c r="M415" s="11" t="n">
        <v>3.75</v>
      </c>
      <c r="N415" s="11" t="n">
        <v>6.91667</v>
      </c>
      <c r="S415" s="11" t="n">
        <v>2.05</v>
      </c>
      <c r="T415" s="11" t="n">
        <v>6.33333</v>
      </c>
      <c r="AM415" s="9">
        <f>COUNT(H415:AL415)</f>
        <v/>
      </c>
      <c r="AT415" s="9">
        <f>SUM(H415:AL415)</f>
        <v/>
      </c>
      <c r="AV415" s="9">
        <f>SUM(I415,J415,O415,P415,Q415,W415,X415)</f>
        <v/>
      </c>
    </row>
    <row r="416" ht="15.5" customHeight="1" s="1">
      <c r="A416" t="n">
        <v>410</v>
      </c>
      <c r="B416" t="inlineStr">
        <is>
          <t>Капустин Владимир Александрович</t>
        </is>
      </c>
      <c r="C416" t="inlineStr">
        <is>
          <t>Служба механика</t>
        </is>
      </c>
      <c r="D416" t="inlineStr">
        <is>
          <t>Водитель автомобиля</t>
        </is>
      </c>
      <c r="E416" t="inlineStr">
        <is>
          <t>Контракт № 632 - ГКУ НСО ТУАД</t>
        </is>
      </c>
      <c r="F416" t="inlineStr">
        <is>
          <t>День</t>
        </is>
      </c>
      <c r="G416" t="inlineStr">
        <is>
          <t>К-ка</t>
        </is>
      </c>
      <c r="Z416" s="11" t="n">
        <v>2.66667</v>
      </c>
      <c r="AM416" s="9">
        <f>SUM(H416:AL416)/8</f>
        <v/>
      </c>
      <c r="AS416" s="9">
        <f>COUNTIF(H416:AL416,"В")+SUM(H416:AL416)/8</f>
        <v/>
      </c>
      <c r="AT416" s="9">
        <f>SUM(H416:AL416)</f>
        <v/>
      </c>
    </row>
    <row r="417" ht="15.5" customHeight="1" s="1">
      <c r="A417" t="n">
        <v>411</v>
      </c>
      <c r="B417" t="inlineStr">
        <is>
          <t>Капустин Владимир Александрович</t>
        </is>
      </c>
      <c r="C417" t="inlineStr">
        <is>
          <t>Служба механика</t>
        </is>
      </c>
      <c r="D417" t="inlineStr">
        <is>
          <t>Водитель автомобиля</t>
        </is>
      </c>
      <c r="E417" t="inlineStr">
        <is>
          <t>Контракт № 621 - Томскавтодор</t>
        </is>
      </c>
      <c r="F417" t="inlineStr">
        <is>
          <t>День</t>
        </is>
      </c>
      <c r="G417" t="inlineStr">
        <is>
          <t>К-ка</t>
        </is>
      </c>
      <c r="Z417" s="11" t="n">
        <v>2.66667</v>
      </c>
      <c r="AM417" s="9">
        <f>SUM(H417:AL417)/8</f>
        <v/>
      </c>
      <c r="AS417" s="9">
        <f>COUNTIF(H417:AL417,"В")+SUM(H417:AL417)/8</f>
        <v/>
      </c>
      <c r="AT417" s="9">
        <f>SUM(H417:AL417)</f>
        <v/>
      </c>
    </row>
    <row r="418" ht="15.5" customHeight="1" s="1">
      <c r="A418" t="n">
        <v>412</v>
      </c>
      <c r="B418" t="inlineStr">
        <is>
          <t>Капустин Владимир Александрович</t>
        </is>
      </c>
      <c r="C418" t="inlineStr">
        <is>
          <t>Служба механика</t>
        </is>
      </c>
      <c r="D418" t="inlineStr">
        <is>
          <t>Водитель автомобиля</t>
        </is>
      </c>
      <c r="E418" t="inlineStr">
        <is>
          <t>Контракт № 580 - ОГКУ «Томскавтодор»</t>
        </is>
      </c>
      <c r="F418" t="inlineStr">
        <is>
          <t>День</t>
        </is>
      </c>
      <c r="G418" t="inlineStr">
        <is>
          <t>К-ка</t>
        </is>
      </c>
      <c r="Z418" s="11" t="n">
        <v>2.66667</v>
      </c>
      <c r="AM418" s="9">
        <f>SUM(H418:AL418)/8</f>
        <v/>
      </c>
      <c r="AS418" s="9">
        <f>COUNTIF(H418:AL418,"В")+SUM(H418:AL418)/8</f>
        <v/>
      </c>
      <c r="AT418" s="9">
        <f>SUM(H418:AL418)</f>
        <v/>
      </c>
    </row>
    <row r="419">
      <c r="A419" s="9" t="n">
        <v>413</v>
      </c>
      <c r="B419" s="9" t="inlineStr">
        <is>
          <t>Капустин Владимир Александрович</t>
        </is>
      </c>
      <c r="C419" s="9" t="inlineStr">
        <is>
          <t>Служба механика</t>
        </is>
      </c>
      <c r="D419" s="9" t="inlineStr">
        <is>
          <t>Водитель автомобиля</t>
        </is>
      </c>
      <c r="E419" s="9" t="inlineStr">
        <is>
          <t>ИТОГО:</t>
        </is>
      </c>
      <c r="F419" s="9" t="n"/>
      <c r="G419" s="9" t="n"/>
      <c r="H419" s="9" t="n">
        <v>8</v>
      </c>
      <c r="I419" s="9" t="n">
        <v>0</v>
      </c>
      <c r="J419" s="9" t="n">
        <v>0</v>
      </c>
      <c r="K419" s="9" t="n">
        <v>8</v>
      </c>
      <c r="L419" s="9" t="n">
        <v>8</v>
      </c>
      <c r="M419" s="9" t="n">
        <v>8</v>
      </c>
      <c r="N419" s="9" t="n">
        <v>7</v>
      </c>
      <c r="O419" s="9" t="n">
        <v>0</v>
      </c>
      <c r="P419" s="9" t="n">
        <v>0</v>
      </c>
      <c r="Q419" s="9" t="n">
        <v>0</v>
      </c>
      <c r="R419" s="9" t="n">
        <v>8</v>
      </c>
      <c r="S419" s="9" t="n">
        <v>8</v>
      </c>
      <c r="T419" s="9" t="n">
        <v>8</v>
      </c>
      <c r="U419" s="9" t="n">
        <v>8</v>
      </c>
      <c r="V419" s="9" t="n">
        <v>8</v>
      </c>
      <c r="W419" s="9" t="n">
        <v>0</v>
      </c>
      <c r="X419" s="9" t="n">
        <v>0</v>
      </c>
      <c r="Y419" s="9" t="n">
        <v>8</v>
      </c>
      <c r="Z419" s="9" t="n">
        <v>8</v>
      </c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>
        <f>COUNT(IF(SUM(H414)&gt;0,1,"FALSE"),IF(SUM(I414)&gt;0,1,"FALSE"),IF(SUM(J414)&gt;0,1,"FALSE"),IF(SUM(K414)&gt;0,1,"FALSE"),IF(SUM(L414)&gt;0,1,"FALSE"),IF(SUM(M414,M415)&gt;0,1,"FALSE"),IF(SUM(N415,N414)&gt;0,1,"FALSE"),IF(SUM(O414)&gt;0,1,"FALSE"),IF(SUM(P414)&gt;0,1,"FALSE"),IF(SUM(Q414)&gt;0,1,"FALSE"),IF(SUM(R414)&gt;0,1,"FALSE"),IF(SUM(S415,S414)&gt;0,1,"FALSE"),IF(SUM(T415,T414)&gt;0,1,"FALSE"),IF(SUM(U414)&gt;0,1,"FALSE"),IF(SUM(V414)&gt;0,1,"FALSE"),IF(SUM(W414)&gt;0,1,"FALSE"),IF(SUM(X414)&gt;0,1,"FALSE"),IF(SUM(Y414)&gt;0,1,"FALSE"),IF(SUM(Z418,Z416,Z417)&gt;0,1,"FALSE"))</f>
        <v/>
      </c>
      <c r="AN419" s="9" t="n"/>
      <c r="AO419" s="9">
        <f>MAX(AO414:AO418)</f>
        <v/>
      </c>
      <c r="AP419" s="9">
        <f>MAX(AP414:AP418)</f>
        <v/>
      </c>
      <c r="AQ419" s="9">
        <f>MAX(AQ414:AQ418)</f>
        <v/>
      </c>
      <c r="AR419" s="9">
        <f>MAX(AR414:AR418)</f>
        <v/>
      </c>
      <c r="AS419" s="9">
        <f>SUM(AS414:AS418)</f>
        <v/>
      </c>
      <c r="AT419" s="9">
        <f>SUM(AT414:AT418)</f>
        <v/>
      </c>
      <c r="AU419" s="9">
        <f>SUM(AU414:AU418)</f>
        <v/>
      </c>
      <c r="AV419" s="9">
        <f>SUM(AV414:AV418)</f>
        <v/>
      </c>
      <c r="AW419" s="9">
        <f>SUM(AW414:AW418)</f>
        <v/>
      </c>
    </row>
    <row r="420" ht="15.5" customHeight="1" s="1">
      <c r="A420" t="n">
        <v>414</v>
      </c>
      <c r="B420" t="inlineStr">
        <is>
          <t>Яворский Игорь Сергеевич</t>
        </is>
      </c>
      <c r="C420" t="inlineStr">
        <is>
          <t>Служба энергетика</t>
        </is>
      </c>
      <c r="D420" t="inlineStr">
        <is>
          <t>Главный энергетик</t>
        </is>
      </c>
      <c r="E420" t="inlineStr">
        <is>
          <t>Общехозяйственный</t>
        </is>
      </c>
      <c r="F420" t="inlineStr">
        <is>
          <t>День</t>
        </is>
      </c>
      <c r="I420" t="inlineStr">
        <is>
          <t>В</t>
        </is>
      </c>
      <c r="J420" t="inlineStr">
        <is>
          <t>В</t>
        </is>
      </c>
      <c r="K420" s="11" t="inlineStr">
        <is>
          <t>О</t>
        </is>
      </c>
      <c r="L420" s="11" t="inlineStr">
        <is>
          <t>О</t>
        </is>
      </c>
      <c r="M420" s="11" t="inlineStr">
        <is>
          <t>О</t>
        </is>
      </c>
      <c r="N420" s="11" t="inlineStr">
        <is>
          <t>О</t>
        </is>
      </c>
      <c r="O420" t="inlineStr">
        <is>
          <t>В</t>
        </is>
      </c>
      <c r="P420" t="inlineStr">
        <is>
          <t>В</t>
        </is>
      </c>
      <c r="Q420" t="inlineStr">
        <is>
          <t>В</t>
        </is>
      </c>
      <c r="V420" t="n">
        <v>6.61667</v>
      </c>
      <c r="W420" t="inlineStr">
        <is>
          <t>В</t>
        </is>
      </c>
      <c r="X420" t="inlineStr">
        <is>
          <t>В</t>
        </is>
      </c>
      <c r="Y420" t="n">
        <v>8</v>
      </c>
      <c r="Z420" t="n">
        <v>8</v>
      </c>
      <c r="AM420" s="9">
        <f>COUNT(H420:AL420)</f>
        <v/>
      </c>
      <c r="AO420" s="9">
        <f>COUNTIF(H420:AL420,"О")</f>
        <v/>
      </c>
      <c r="AP420" s="9">
        <f>COUNTIF(H420:AL420,"От")</f>
        <v/>
      </c>
      <c r="AQ420" s="9">
        <f>COUNTIF(H420:AL420,"Б")</f>
        <v/>
      </c>
      <c r="AR420" s="9">
        <f>COUNTIF(H420:AL420,"Н")</f>
        <v/>
      </c>
      <c r="AT420" s="9">
        <f>SUM(H420:AL420)</f>
        <v/>
      </c>
      <c r="AV420" s="9">
        <f>SUM(I420,J420,O420,P420,Q420,W420,X420)</f>
        <v/>
      </c>
    </row>
    <row r="421" ht="15.5" customHeight="1" s="1">
      <c r="A421" t="n">
        <v>415</v>
      </c>
      <c r="B421" t="inlineStr">
        <is>
          <t>Яворский Игорь Сергеевич</t>
        </is>
      </c>
      <c r="C421" t="inlineStr">
        <is>
          <t>Служба энергетика</t>
        </is>
      </c>
      <c r="D421" t="inlineStr">
        <is>
          <t>Главный энергетик</t>
        </is>
      </c>
      <c r="E421" t="inlineStr">
        <is>
          <t>Контракт № 632 - ГКУ НСО ТУАД</t>
        </is>
      </c>
      <c r="F421" t="inlineStr">
        <is>
          <t>День</t>
        </is>
      </c>
      <c r="H421" s="11" t="n">
        <v>8</v>
      </c>
      <c r="R421" s="11" t="n">
        <v>8</v>
      </c>
      <c r="S421" s="11" t="n">
        <v>8</v>
      </c>
      <c r="T421" s="11" t="n">
        <v>8</v>
      </c>
      <c r="U421" s="11" t="n">
        <v>6.7034</v>
      </c>
      <c r="V421" s="11" t="n">
        <v>1.38333</v>
      </c>
      <c r="AM421" s="9">
        <f>COUNT(H421:AL421)</f>
        <v/>
      </c>
      <c r="AT421" s="9">
        <f>SUM(H421:AL421)</f>
        <v/>
      </c>
      <c r="AV421" s="9">
        <f>SUM(I421,J421,O421,P421,Q421,W421,X421)</f>
        <v/>
      </c>
    </row>
    <row r="422" ht="15.5" customHeight="1" s="1">
      <c r="A422" t="n">
        <v>416</v>
      </c>
      <c r="B422" t="inlineStr">
        <is>
          <t>Яворский Игорь Сергеевич</t>
        </is>
      </c>
      <c r="C422" t="inlineStr">
        <is>
          <t>Служба энергетика</t>
        </is>
      </c>
      <c r="D422" t="inlineStr">
        <is>
          <t>Главный энергетик</t>
        </is>
      </c>
      <c r="E422" t="inlineStr">
        <is>
          <t>Контракт № 630 - ГКУ НСО ТУАД</t>
        </is>
      </c>
      <c r="F422" t="inlineStr">
        <is>
          <t>День</t>
        </is>
      </c>
      <c r="H422" s="11" t="inlineStr">
        <is>
          <t>https://jira.its-sib.ru/issues/?jql=issue%20in%20(TECHITS-1661)</t>
        </is>
      </c>
      <c r="AM422" s="9">
        <f>COUNT(H422:AL422)</f>
        <v/>
      </c>
      <c r="AT422" s="9">
        <f>SUM(H422:AL422)</f>
        <v/>
      </c>
      <c r="AV422" s="9">
        <f>SUM(I422,J422,O422,P422,Q422,W422,X422)</f>
        <v/>
      </c>
    </row>
    <row r="423" ht="15.5" customHeight="1" s="1">
      <c r="A423" t="n">
        <v>417</v>
      </c>
      <c r="B423" t="inlineStr">
        <is>
          <t>Яворский Игорь Сергеевич</t>
        </is>
      </c>
      <c r="C423" t="inlineStr">
        <is>
          <t>Служба энергетика</t>
        </is>
      </c>
      <c r="D423" t="inlineStr">
        <is>
          <t>Главный энергетик</t>
        </is>
      </c>
      <c r="E423" t="inlineStr">
        <is>
          <t>Контракт № 631 - ГКУ НСО ТУАД</t>
        </is>
      </c>
      <c r="F423" t="inlineStr">
        <is>
          <t>День</t>
        </is>
      </c>
      <c r="U423" s="11" t="n">
        <v>1.2966</v>
      </c>
      <c r="AM423" s="9">
        <f>COUNT(H423:AL423)</f>
        <v/>
      </c>
      <c r="AT423" s="9">
        <f>SUM(H423:AL423)</f>
        <v/>
      </c>
      <c r="AV423" s="9">
        <f>SUM(I423,J423,O423,P423,Q423,W423,X423)</f>
        <v/>
      </c>
    </row>
    <row r="424">
      <c r="A424" s="9" t="n">
        <v>418</v>
      </c>
      <c r="B424" s="9" t="inlineStr">
        <is>
          <t>Яворский Игорь Сергеевич</t>
        </is>
      </c>
      <c r="C424" s="9" t="inlineStr">
        <is>
          <t>Служба энергетика</t>
        </is>
      </c>
      <c r="D424" s="9" t="inlineStr">
        <is>
          <t>Главный энергетик</t>
        </is>
      </c>
      <c r="E424" s="9" t="inlineStr">
        <is>
          <t>ИТОГО:</t>
        </is>
      </c>
      <c r="F424" s="9" t="n"/>
      <c r="G424" s="9" t="n"/>
      <c r="H424" s="9" t="n">
        <v>8</v>
      </c>
      <c r="I424" s="9" t="n">
        <v>0</v>
      </c>
      <c r="J424" s="9" t="n">
        <v>0</v>
      </c>
      <c r="K424" s="9" t="n">
        <v>0</v>
      </c>
      <c r="L424" s="9" t="n">
        <v>0</v>
      </c>
      <c r="M424" s="9" t="n">
        <v>0</v>
      </c>
      <c r="N424" s="9" t="n">
        <v>0</v>
      </c>
      <c r="O424" s="9" t="n">
        <v>0</v>
      </c>
      <c r="P424" s="9" t="n">
        <v>0</v>
      </c>
      <c r="Q424" s="9" t="n">
        <v>0</v>
      </c>
      <c r="R424" s="9" t="n">
        <v>8</v>
      </c>
      <c r="S424" s="9" t="n">
        <v>8</v>
      </c>
      <c r="T424" s="9" t="n">
        <v>8</v>
      </c>
      <c r="U424" s="9" t="n">
        <v>8</v>
      </c>
      <c r="V424" s="9" t="n">
        <v>8</v>
      </c>
      <c r="W424" s="9" t="n">
        <v>0</v>
      </c>
      <c r="X424" s="9" t="n">
        <v>0</v>
      </c>
      <c r="Y424" s="9" t="n">
        <v>8</v>
      </c>
      <c r="Z424" s="9" t="n">
        <v>8</v>
      </c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>
        <f>COUNT(IF(SUM(H422,H420,H421)&gt;0,1,"FALSE"),IF(SUM(I420,I421)&gt;0,1,"FALSE"),IF(SUM(J420,J421)&gt;0,1,"FALSE"),IF(SUM(K420)&gt;0,1,"FALSE"),IF(SUM(L420)&gt;0,1,"FALSE"),IF(SUM(M420)&gt;0,1,"FALSE"),IF(SUM(N420)&gt;0,1,"FALSE"),IF(SUM(O420,O421)&gt;0,1,"FALSE"),IF(SUM(P420,P421)&gt;0,1,"FALSE"),IF(SUM(Q421,Q420)&gt;0,1,"FALSE"),IF(SUM(R420,R421)&gt;0,1,"FALSE"),IF(SUM(S420,S421)&gt;0,1,"FALSE"),IF(SUM(T421,T420)&gt;0,1,"FALSE"),IF(SUM(U420,U423,U421)&gt;0,1,"FALSE"),IF(SUM(V421,V420)&gt;0,1,"FALSE"),IF(SUM(W420)&gt;0,1,"FALSE"),IF(SUM(X420)&gt;0,1,"FALSE"),IF(SUM(Y420)&gt;0,1,"FALSE"),IF(SUM(Z420)&gt;0,1,"FALSE"))</f>
        <v/>
      </c>
      <c r="AN424" s="9" t="n"/>
      <c r="AO424" s="9">
        <f>MAX(AO420:AO423)</f>
        <v/>
      </c>
      <c r="AP424" s="9">
        <f>MAX(AP420:AP423)</f>
        <v/>
      </c>
      <c r="AQ424" s="9">
        <f>MAX(AQ420:AQ423)</f>
        <v/>
      </c>
      <c r="AR424" s="9">
        <f>MAX(AR420:AR423)</f>
        <v/>
      </c>
      <c r="AS424" s="9">
        <f>SUM(AS420:AS423)</f>
        <v/>
      </c>
      <c r="AT424" s="9">
        <f>SUM(AT420:AT423)</f>
        <v/>
      </c>
      <c r="AU424" s="9">
        <f>SUM(AU420:AU423)</f>
        <v/>
      </c>
      <c r="AV424" s="9">
        <f>SUM(AV420:AV423)</f>
        <v/>
      </c>
      <c r="AW424" s="9">
        <f>SUM(AW420:AW423)</f>
        <v/>
      </c>
    </row>
    <row r="425">
      <c r="A425" t="n">
        <v>419</v>
      </c>
      <c r="B425" t="inlineStr">
        <is>
          <t>Большанин Сергей Андреевич</t>
        </is>
      </c>
      <c r="C425" t="inlineStr">
        <is>
          <t>Группа содержания</t>
        </is>
      </c>
      <c r="D425" t="inlineStr">
        <is>
          <t>Ведущий инженер</t>
        </is>
      </c>
      <c r="E425" t="inlineStr">
        <is>
          <t>Общехозяйственный</t>
        </is>
      </c>
      <c r="F425" t="inlineStr">
        <is>
          <t>День</t>
        </is>
      </c>
      <c r="P425" t="inlineStr">
        <is>
          <t>В</t>
        </is>
      </c>
      <c r="Q425" t="inlineStr">
        <is>
          <t>В</t>
        </is>
      </c>
      <c r="S425" t="n">
        <v>8</v>
      </c>
      <c r="T425" t="n">
        <v>8</v>
      </c>
      <c r="U425" t="n">
        <v>8</v>
      </c>
      <c r="V425" t="n">
        <v>8</v>
      </c>
      <c r="W425" t="inlineStr">
        <is>
          <t>В</t>
        </is>
      </c>
      <c r="X425" t="inlineStr">
        <is>
          <t>В</t>
        </is>
      </c>
      <c r="Z425" t="n">
        <v>8</v>
      </c>
      <c r="AM425" s="9">
        <f>COUNT(H425:AL425)</f>
        <v/>
      </c>
      <c r="AO425" s="9">
        <f>COUNTIF(H425:AL425,"О")</f>
        <v/>
      </c>
      <c r="AP425" s="9">
        <f>COUNTIF(H425:AL425,"От")</f>
        <v/>
      </c>
      <c r="AQ425" s="9">
        <f>COUNTIF(H425:AL425,"Б")</f>
        <v/>
      </c>
      <c r="AR425" s="9">
        <f>COUNTIF(H425:AL425,"Н")</f>
        <v/>
      </c>
      <c r="AT425" s="9">
        <f>SUM(H425:AL425)</f>
        <v/>
      </c>
      <c r="AV425" s="9">
        <f>SUM(I425,J425,O425,P425,Q425,W425,X425)</f>
        <v/>
      </c>
    </row>
    <row r="426">
      <c r="A426" t="n">
        <v>420</v>
      </c>
      <c r="B426" t="inlineStr">
        <is>
          <t>Большанин Сергей Андреевич</t>
        </is>
      </c>
      <c r="C426" t="inlineStr">
        <is>
          <t>Группа содержания</t>
        </is>
      </c>
      <c r="D426" t="inlineStr">
        <is>
          <t>Ведущий инженер</t>
        </is>
      </c>
      <c r="E426" t="inlineStr">
        <is>
          <t>Контракт № 633 - ПАО Ростелеком Красноярск</t>
        </is>
      </c>
      <c r="F426" t="inlineStr">
        <is>
          <t>День</t>
        </is>
      </c>
      <c r="AM426" s="9">
        <f>COUNT(H426:AL426)</f>
        <v/>
      </c>
      <c r="AT426" s="9">
        <f>SUM(H426:AL426)</f>
        <v/>
      </c>
      <c r="AV426" s="9">
        <f>SUM(I426,J426,O426,P426,Q426,W426,X426)</f>
        <v/>
      </c>
    </row>
    <row r="427" ht="15.5" customHeight="1" s="1">
      <c r="A427" t="n">
        <v>421</v>
      </c>
      <c r="B427" t="inlineStr">
        <is>
          <t>Большанин Сергей Андреевич</t>
        </is>
      </c>
      <c r="C427" t="inlineStr">
        <is>
          <t>Группа содержания</t>
        </is>
      </c>
      <c r="D427" t="inlineStr">
        <is>
          <t>Ведущий инженер</t>
        </is>
      </c>
      <c r="E427" t="inlineStr">
        <is>
          <t>Контракт № 632 - ГКУ НСО ТУАД</t>
        </is>
      </c>
      <c r="F427" t="inlineStr">
        <is>
          <t>День</t>
        </is>
      </c>
      <c r="R427" s="11" t="n">
        <v>5.06579</v>
      </c>
      <c r="AM427" s="9">
        <f>COUNT(H427:AL427)</f>
        <v/>
      </c>
      <c r="AT427" s="9">
        <f>SUM(H427:AL427)</f>
        <v/>
      </c>
      <c r="AV427" s="9">
        <f>SUM(I427,J427,O427,P427,Q427,W427,X427)</f>
        <v/>
      </c>
    </row>
    <row r="428">
      <c r="A428" t="n">
        <v>422</v>
      </c>
      <c r="B428" t="inlineStr">
        <is>
          <t>Большанин Сергей Андреевич</t>
        </is>
      </c>
      <c r="C428" t="inlineStr">
        <is>
          <t>Группа содержания</t>
        </is>
      </c>
      <c r="D428" t="inlineStr">
        <is>
          <t>Ведущий инженер</t>
        </is>
      </c>
      <c r="E428" t="inlineStr">
        <is>
          <t>Контракт № 631 - ГКУ НСО ТУАД</t>
        </is>
      </c>
      <c r="F428" t="inlineStr">
        <is>
          <t>День</t>
        </is>
      </c>
      <c r="AM428" s="9">
        <f>COUNT(H428:AL428)</f>
        <v/>
      </c>
      <c r="AT428" s="9">
        <f>SUM(H428:AL428)</f>
        <v/>
      </c>
      <c r="AV428" s="9">
        <f>SUM(I428,J428,O428,P428,Q428,W428,X428)</f>
        <v/>
      </c>
    </row>
    <row r="429" ht="15.5" customHeight="1" s="1">
      <c r="A429" t="n">
        <v>423</v>
      </c>
      <c r="B429" t="inlineStr">
        <is>
          <t>Большанин Сергей Андреевич</t>
        </is>
      </c>
      <c r="C429" t="inlineStr">
        <is>
          <t>Группа содержания</t>
        </is>
      </c>
      <c r="D429" t="inlineStr">
        <is>
          <t>Ведущий инженер</t>
        </is>
      </c>
      <c r="E429" t="inlineStr">
        <is>
          <t>Контракт № 630 - ГКУ НСО ТУАД</t>
        </is>
      </c>
      <c r="F429" t="inlineStr">
        <is>
          <t>День</t>
        </is>
      </c>
      <c r="R429" s="11" t="n">
        <v>2.93421</v>
      </c>
      <c r="Y429" s="11" t="n">
        <v>7.63422</v>
      </c>
      <c r="AM429" s="9">
        <f>COUNT(H429:AL429)</f>
        <v/>
      </c>
      <c r="AT429" s="9">
        <f>SUM(H429:AL429)</f>
        <v/>
      </c>
      <c r="AV429" s="9">
        <f>SUM(I429,J429,O429,P429,Q429,W429,X429)</f>
        <v/>
      </c>
    </row>
    <row r="430">
      <c r="A430" t="n">
        <v>424</v>
      </c>
      <c r="B430" t="inlineStr">
        <is>
          <t>Большанин Сергей Андреевич</t>
        </is>
      </c>
      <c r="C430" t="inlineStr">
        <is>
          <t>Группа содержания</t>
        </is>
      </c>
      <c r="D430" t="inlineStr">
        <is>
          <t>Ведущий инженер</t>
        </is>
      </c>
      <c r="E430" t="inlineStr">
        <is>
          <t>Контракт № 620 - МариинскАвтодор</t>
        </is>
      </c>
      <c r="F430" t="inlineStr">
        <is>
          <t>День</t>
        </is>
      </c>
      <c r="AM430" s="9">
        <f>COUNT(H430:AL430)</f>
        <v/>
      </c>
      <c r="AT430" s="9">
        <f>SUM(H430:AL430)</f>
        <v/>
      </c>
      <c r="AV430" s="9">
        <f>SUM(I430,J430,O430,P430,Q430,W430,X430)</f>
        <v/>
      </c>
    </row>
    <row r="431">
      <c r="A431" t="n">
        <v>425</v>
      </c>
      <c r="B431" t="inlineStr">
        <is>
          <t>Большанин Сергей Андреевич</t>
        </is>
      </c>
      <c r="C431" t="inlineStr">
        <is>
          <t>Группа содержания</t>
        </is>
      </c>
      <c r="D431" t="inlineStr">
        <is>
          <t>Ведущий инженер</t>
        </is>
      </c>
      <c r="E431" t="inlineStr">
        <is>
          <t>Контракт № 621 - Томскавтодор</t>
        </is>
      </c>
      <c r="F431" t="inlineStr">
        <is>
          <t>День</t>
        </is>
      </c>
      <c r="AM431" s="9">
        <f>COUNT(H431:AL431)</f>
        <v/>
      </c>
      <c r="AT431" s="9">
        <f>SUM(H431:AL431)</f>
        <v/>
      </c>
      <c r="AV431" s="9">
        <f>SUM(I431,J431,O431,P431,Q431,W431,X431)</f>
        <v/>
      </c>
    </row>
    <row r="432">
      <c r="A432" t="n">
        <v>426</v>
      </c>
      <c r="B432" t="inlineStr">
        <is>
          <t>Большанин Сергей Андреевич</t>
        </is>
      </c>
      <c r="C432" t="inlineStr">
        <is>
          <t>Группа содержания</t>
        </is>
      </c>
      <c r="D432" t="inlineStr">
        <is>
          <t>Ведущий инженер</t>
        </is>
      </c>
      <c r="E432" t="inlineStr">
        <is>
          <t>Контракт № 599 - Восток-М</t>
        </is>
      </c>
      <c r="F432" t="inlineStr">
        <is>
          <t>День</t>
        </is>
      </c>
      <c r="AM432" s="9">
        <f>COUNT(H432:AL432)</f>
        <v/>
      </c>
      <c r="AT432" s="9">
        <f>SUM(H432:AL432)</f>
        <v/>
      </c>
      <c r="AV432" s="9">
        <f>SUM(I432,J432,O432,P432,Q432,W432,X432)</f>
        <v/>
      </c>
    </row>
    <row r="433" ht="15.5" customHeight="1" s="1">
      <c r="A433" t="n">
        <v>427</v>
      </c>
      <c r="B433" t="inlineStr">
        <is>
          <t>Большанин Сергей Андреевич</t>
        </is>
      </c>
      <c r="C433" t="inlineStr">
        <is>
          <t>Группа содержания</t>
        </is>
      </c>
      <c r="D433" t="inlineStr">
        <is>
          <t>Ведущий инженер</t>
        </is>
      </c>
      <c r="E433" t="inlineStr">
        <is>
          <t>Контракт № 591 - ООО Восток-М</t>
        </is>
      </c>
      <c r="F433" t="inlineStr">
        <is>
          <t>День</t>
        </is>
      </c>
      <c r="Y433" s="11" t="n">
        <v>0.36578</v>
      </c>
      <c r="AM433" s="9">
        <f>COUNT(H433:AL433)</f>
        <v/>
      </c>
      <c r="AT433" s="9">
        <f>SUM(H433:AL433)</f>
        <v/>
      </c>
      <c r="AV433" s="9">
        <f>SUM(I433,J433,O433,P433,Q433,W433,X433)</f>
        <v/>
      </c>
    </row>
    <row r="434">
      <c r="A434" t="n">
        <v>428</v>
      </c>
      <c r="B434" t="inlineStr">
        <is>
          <t>Большанин Сергей Андреевич</t>
        </is>
      </c>
      <c r="C434" t="inlineStr">
        <is>
          <t>Группа содержания</t>
        </is>
      </c>
      <c r="D434" t="inlineStr">
        <is>
          <t>Ведущий инженер</t>
        </is>
      </c>
      <c r="E434" t="inlineStr">
        <is>
          <t>Контракт № 579 - ООО Восток-М</t>
        </is>
      </c>
      <c r="F434" t="inlineStr">
        <is>
          <t>День</t>
        </is>
      </c>
      <c r="AM434" s="9">
        <f>COUNT(H434:AL434)</f>
        <v/>
      </c>
      <c r="AT434" s="9">
        <f>SUM(H434:AL434)</f>
        <v/>
      </c>
      <c r="AV434" s="9">
        <f>SUM(I434,J434,O434,P434,Q434,W434,X434)</f>
        <v/>
      </c>
    </row>
    <row r="435">
      <c r="A435" t="n">
        <v>429</v>
      </c>
      <c r="B435" t="inlineStr">
        <is>
          <t>Большанин Сергей Андреевич</t>
        </is>
      </c>
      <c r="C435" t="inlineStr">
        <is>
          <t>Группа содержания</t>
        </is>
      </c>
      <c r="D435" t="inlineStr">
        <is>
          <t>Ведущий инженер</t>
        </is>
      </c>
      <c r="E435" t="inlineStr">
        <is>
          <t>Контракт № 585 - ФКУ Сибуправтодор</t>
        </is>
      </c>
      <c r="F435" t="inlineStr">
        <is>
          <t>День</t>
        </is>
      </c>
      <c r="AM435" s="9">
        <f>COUNT(H435:AL435)</f>
        <v/>
      </c>
      <c r="AT435" s="9">
        <f>SUM(H435:AL435)</f>
        <v/>
      </c>
      <c r="AV435" s="9">
        <f>SUM(I435,J435,O435,P435,Q435,W435,X435)</f>
        <v/>
      </c>
    </row>
    <row r="436">
      <c r="A436" t="n">
        <v>430</v>
      </c>
      <c r="B436" t="inlineStr">
        <is>
          <t>Большанин Сергей Андреевич</t>
        </is>
      </c>
      <c r="C436" t="inlineStr">
        <is>
          <t>Группа содержания</t>
        </is>
      </c>
      <c r="D436" t="inlineStr">
        <is>
          <t>Ведущий инженер</t>
        </is>
      </c>
      <c r="E436" t="inlineStr">
        <is>
          <t>Контракт № 580 - ОГКУ «Томскавтодор»</t>
        </is>
      </c>
      <c r="F436" t="inlineStr">
        <is>
          <t>День</t>
        </is>
      </c>
      <c r="AM436" s="9">
        <f>COUNT(H436:AL436)</f>
        <v/>
      </c>
      <c r="AT436" s="9">
        <f>SUM(H436:AL436)</f>
        <v/>
      </c>
      <c r="AV436" s="9">
        <f>SUM(I436,J436,O436,P436,Q436,W436,X436)</f>
        <v/>
      </c>
    </row>
    <row r="437">
      <c r="A437" t="n">
        <v>431</v>
      </c>
      <c r="B437" t="inlineStr">
        <is>
          <t>Большанин Сергей Андреевич</t>
        </is>
      </c>
      <c r="C437" t="inlineStr">
        <is>
          <t>Группа содержания</t>
        </is>
      </c>
      <c r="D437" t="inlineStr">
        <is>
          <t>Ведущий инженер</t>
        </is>
      </c>
      <c r="E437" t="inlineStr">
        <is>
          <t>Контракт № 644 - АО Автодор</t>
        </is>
      </c>
      <c r="F437" t="inlineStr">
        <is>
          <t>День</t>
        </is>
      </c>
      <c r="AM437" s="9">
        <f>COUNT(H437:AL437)</f>
        <v/>
      </c>
      <c r="AT437" s="9">
        <f>SUM(H437:AL437)</f>
        <v/>
      </c>
      <c r="AV437" s="9">
        <f>SUM(I437,J437,O437,P437,Q437,W437,X437)</f>
        <v/>
      </c>
    </row>
    <row r="438" ht="15.5" customHeight="1" s="1">
      <c r="A438" t="n">
        <v>432</v>
      </c>
      <c r="B438" t="inlineStr">
        <is>
          <t>Большанин Сергей Андреевич</t>
        </is>
      </c>
      <c r="C438" t="inlineStr">
        <is>
          <t>Группа содержания</t>
        </is>
      </c>
      <c r="D438" t="inlineStr">
        <is>
          <t>Ведущий инженер</t>
        </is>
      </c>
      <c r="E438" t="inlineStr">
        <is>
          <t>Контракт № 625 - Нижний Новгород</t>
        </is>
      </c>
      <c r="F438" t="inlineStr">
        <is>
          <t>День</t>
        </is>
      </c>
      <c r="O438" s="11" t="n">
        <v>5</v>
      </c>
      <c r="AM438" s="9">
        <f>COUNT(H438:AL438)</f>
        <v/>
      </c>
      <c r="AT438" s="9">
        <f>SUM(H438:AL438)</f>
        <v/>
      </c>
      <c r="AV438" s="9">
        <f>SUM(I438,J438,O438,P438,Q438,W438,X438)</f>
        <v/>
      </c>
    </row>
    <row r="439" ht="15.5" customHeight="1" s="1">
      <c r="A439" t="n">
        <v>433</v>
      </c>
      <c r="B439" t="inlineStr">
        <is>
          <t>Большанин Сергей Андреевич</t>
        </is>
      </c>
      <c r="C439" t="inlineStr">
        <is>
          <t>Группа содержания</t>
        </is>
      </c>
      <c r="D439" t="inlineStr">
        <is>
          <t>Ведущий инженер</t>
        </is>
      </c>
      <c r="E439" t="inlineStr">
        <is>
          <t>Контракт № 625 - Нижний Новгород</t>
        </is>
      </c>
      <c r="F439" t="inlineStr">
        <is>
          <t>Ночь</t>
        </is>
      </c>
      <c r="O439" s="11" t="n">
        <v>2</v>
      </c>
      <c r="P439" s="11" t="n">
        <v>6</v>
      </c>
      <c r="AN439" s="9">
        <f>COUNT(H439:AL439)</f>
        <v/>
      </c>
      <c r="AU439" s="9">
        <f>SUM(H439:AL439)</f>
        <v/>
      </c>
      <c r="AW439" s="9">
        <f>SUM(I439,J439,O439,P439,Q439,W439,X439)</f>
        <v/>
      </c>
    </row>
    <row r="440" ht="15.5" customHeight="1" s="1">
      <c r="A440" t="n">
        <v>434</v>
      </c>
      <c r="B440" t="inlineStr">
        <is>
          <t>Большанин Сергей Андреевич</t>
        </is>
      </c>
      <c r="C440" t="inlineStr">
        <is>
          <t>Группа содержания</t>
        </is>
      </c>
      <c r="D440" t="inlineStr">
        <is>
          <t>Ведущий инженер</t>
        </is>
      </c>
      <c r="E440" t="inlineStr">
        <is>
          <t>Контракт № 625 - Нижний Новгород</t>
        </is>
      </c>
      <c r="F440" t="inlineStr">
        <is>
          <t>День</t>
        </is>
      </c>
      <c r="G440" t="inlineStr">
        <is>
          <t>К-ка</t>
        </is>
      </c>
      <c r="H440" s="11" t="n">
        <v>8</v>
      </c>
      <c r="I440" s="11" t="inlineStr">
        <is>
          <t>В</t>
        </is>
      </c>
      <c r="J440" s="11" t="inlineStr">
        <is>
          <t>В</t>
        </is>
      </c>
      <c r="K440" s="11" t="n">
        <v>8</v>
      </c>
      <c r="L440" s="11" t="n">
        <v>8</v>
      </c>
      <c r="M440" s="11" t="n">
        <v>8</v>
      </c>
      <c r="N440" s="11" t="n">
        <v>7</v>
      </c>
      <c r="O440" s="11" t="inlineStr">
        <is>
          <t>В</t>
        </is>
      </c>
      <c r="AM440" s="9">
        <f>SUM(H440:AL440)/8</f>
        <v/>
      </c>
      <c r="AS440" s="9">
        <f>COUNTIF(H440:AL440,"В")+SUM(H440:AL440)/8</f>
        <v/>
      </c>
      <c r="AT440" s="9">
        <f>SUM(H440:AL440)</f>
        <v/>
      </c>
    </row>
    <row r="441">
      <c r="A441" s="9" t="n">
        <v>435</v>
      </c>
      <c r="B441" s="9" t="inlineStr">
        <is>
          <t>Большанин Сергей Андреевич</t>
        </is>
      </c>
      <c r="C441" s="9" t="inlineStr">
        <is>
          <t>Группа содержания</t>
        </is>
      </c>
      <c r="D441" s="9" t="inlineStr">
        <is>
          <t>Ведущий инженер</t>
        </is>
      </c>
      <c r="E441" s="9" t="inlineStr">
        <is>
          <t>ИТОГО:</t>
        </is>
      </c>
      <c r="F441" s="9" t="n"/>
      <c r="G441" s="9" t="n"/>
      <c r="H441" s="9" t="n">
        <v>8</v>
      </c>
      <c r="I441" s="9" t="n">
        <v>0</v>
      </c>
      <c r="J441" s="9" t="n">
        <v>0</v>
      </c>
      <c r="K441" s="9" t="n">
        <v>8</v>
      </c>
      <c r="L441" s="9" t="n">
        <v>8</v>
      </c>
      <c r="M441" s="9" t="n">
        <v>8</v>
      </c>
      <c r="N441" s="9" t="n">
        <v>7</v>
      </c>
      <c r="O441" s="9" t="n">
        <v>7</v>
      </c>
      <c r="P441" s="9" t="n">
        <v>6</v>
      </c>
      <c r="Q441" s="9" t="n">
        <v>0</v>
      </c>
      <c r="R441" s="9" t="n">
        <v>8</v>
      </c>
      <c r="S441" s="9" t="n">
        <v>8</v>
      </c>
      <c r="T441" s="9" t="n">
        <v>8</v>
      </c>
      <c r="U441" s="9" t="n">
        <v>8</v>
      </c>
      <c r="V441" s="9" t="n">
        <v>8</v>
      </c>
      <c r="W441" s="9" t="n">
        <v>0</v>
      </c>
      <c r="X441" s="9" t="n">
        <v>0</v>
      </c>
      <c r="Y441" s="9" t="n">
        <v>8</v>
      </c>
      <c r="Z441" s="9" t="n">
        <v>8</v>
      </c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>
        <f>COUNT(IF(SUM(P433,P429,P431,P436,P425,P434,P427,P428,P435,P430,P432,P426)&gt;0,1,"FALSE"),IF(SUM(Q431,Q428,Q432,Q425,Q436,Q433,Q435,Q430,Q427,Q426,Q434,Q429)&gt;0,1,"FALSE"),IF(SUM(R434,R433,R429,R431,R435,R426,R427,R430,R432,R425,R436,R428)&gt;0,1,"FALSE"),IF(SUM(S434,S427,S431,S430,S425,S428,S429,S432,S436,S433,S426,S435)&gt;0,1,"FALSE"),IF(SUM(T429,T426,T427,T434,T435,T428,T430,T432,T431,T436,T425,T433)&gt;0,1,"FALSE"),IF(SUM(U436,U431,U428,U432,U430,U433,U434,U426,U435,U427,U425,U429)&gt;0,1,"FALSE"),IF(SUM(V433,V432,V437,V430,V429,V434,V431,V435,V426,V436,V427,V428,V425)&gt;0,1,"FALSE"),IF(SUM(W431,W425,W434,W426,W427,W437,W429,W430,W433,W436,W428,W432,W435)&gt;0,1,"FALSE"),IF(SUM(X429,X430,X434,X437,X428,X436,X426,X432,X435,X433,X431,X427,X425)&gt;0,1,"FALSE"),IF(SUM(Y426,Y429,Y428,Y434,Y437,Y425,Y435,Y430,Y431,Y436,Y432,Y427,Y433)&gt;0,1,"FALSE"),IF(SUM(Z432,Z436,Z429,Z427,Z434,Z426,Z431,Z437,Z428,Z430,Z433,Z425,Z435)&gt;0,1,"FALSE"),IF(SUM(O438,O440)&gt;0,1,"FALSE"),IF(SUM(H440)&gt;0,1,"FALSE"),IF(SUM(I440)&gt;0,1,"FALSE"),IF(SUM(J440)&gt;0,1,"FALSE"),IF(SUM(K440)&gt;0,1,"FALSE"),IF(SUM(L440)&gt;0,1,"FALSE"),IF(SUM(M440)&gt;0,1,"FALSE"),IF(SUM(N440)&gt;0,1,"FALSE"))</f>
        <v/>
      </c>
      <c r="AN441" s="9">
        <f>COUNT(IF(SUM(O439)&gt;0,1,"FALSE"),IF(SUM(P439)&gt;0,1,"FALSE"))</f>
        <v/>
      </c>
      <c r="AO441" s="9">
        <f>MAX(AO425:AO440)</f>
        <v/>
      </c>
      <c r="AP441" s="9">
        <f>MAX(AP425:AP440)</f>
        <v/>
      </c>
      <c r="AQ441" s="9">
        <f>MAX(AQ425:AQ440)</f>
        <v/>
      </c>
      <c r="AR441" s="9">
        <f>MAX(AR425:AR440)</f>
        <v/>
      </c>
      <c r="AS441" s="9">
        <f>SUM(AS425:AS440)</f>
        <v/>
      </c>
      <c r="AT441" s="9">
        <f>SUM(AT425:AT440)</f>
        <v/>
      </c>
      <c r="AU441" s="9">
        <f>SUM(AU425:AU440)</f>
        <v/>
      </c>
      <c r="AV441" s="9">
        <f>SUM(AV425:AV440)</f>
        <v/>
      </c>
      <c r="AW441" s="9">
        <f>SUM(AW425:AW440)</f>
        <v/>
      </c>
    </row>
    <row r="442">
      <c r="A442" t="n">
        <v>436</v>
      </c>
      <c r="B442" t="inlineStr">
        <is>
          <t>Старовойтов Артём Викторович</t>
        </is>
      </c>
      <c r="C442" t="inlineStr">
        <is>
          <t>Группа содержания</t>
        </is>
      </c>
      <c r="D442" t="inlineStr">
        <is>
          <t>Ведущий инженер</t>
        </is>
      </c>
      <c r="E442" t="inlineStr">
        <is>
          <t>Общехозяйственный</t>
        </is>
      </c>
      <c r="F442" t="inlineStr">
        <is>
          <t>День</t>
        </is>
      </c>
      <c r="H442" t="n">
        <v>8</v>
      </c>
      <c r="I442" t="inlineStr">
        <is>
          <t>В</t>
        </is>
      </c>
      <c r="J442" t="inlineStr">
        <is>
          <t>В</t>
        </is>
      </c>
      <c r="AM442" s="9">
        <f>COUNT(H442:AL442)</f>
        <v/>
      </c>
      <c r="AO442" s="9">
        <f>COUNTIF(H442:AL442,"О")</f>
        <v/>
      </c>
      <c r="AP442" s="9">
        <f>COUNTIF(H442:AL442,"От")</f>
        <v/>
      </c>
      <c r="AQ442" s="9">
        <f>COUNTIF(H442:AL442,"Б")</f>
        <v/>
      </c>
      <c r="AR442" s="9">
        <f>COUNTIF(H442:AL442,"Н")</f>
        <v/>
      </c>
      <c r="AT442" s="9">
        <f>SUM(H442:AL442)</f>
        <v/>
      </c>
      <c r="AV442" s="9">
        <f>SUM(I442,J442,O442,P442,Q442,W442,X442)</f>
        <v/>
      </c>
    </row>
    <row r="443">
      <c r="A443" t="n">
        <v>437</v>
      </c>
      <c r="B443" t="inlineStr">
        <is>
          <t>Старовойтов Артём Викторович</t>
        </is>
      </c>
      <c r="C443" t="inlineStr">
        <is>
          <t>Группа содержания</t>
        </is>
      </c>
      <c r="D443" t="inlineStr">
        <is>
          <t>Ведущий инженер</t>
        </is>
      </c>
      <c r="E443" t="inlineStr">
        <is>
          <t>Контракт № 633 - ПАО Ростелеком Красноярск</t>
        </is>
      </c>
      <c r="F443" t="inlineStr">
        <is>
          <t>День</t>
        </is>
      </c>
      <c r="AM443" s="9">
        <f>COUNT(H443:AL443)</f>
        <v/>
      </c>
      <c r="AT443" s="9">
        <f>SUM(H443:AL443)</f>
        <v/>
      </c>
      <c r="AV443" s="9">
        <f>SUM(I443,J443,O443,P443,Q443,W443,X443)</f>
        <v/>
      </c>
    </row>
    <row r="444">
      <c r="A444" t="n">
        <v>438</v>
      </c>
      <c r="B444" t="inlineStr">
        <is>
          <t>Старовойтов Артём Викторович</t>
        </is>
      </c>
      <c r="C444" t="inlineStr">
        <is>
          <t>Группа содержания</t>
        </is>
      </c>
      <c r="D444" t="inlineStr">
        <is>
          <t>Ведущий инженер</t>
        </is>
      </c>
      <c r="E444" t="inlineStr">
        <is>
          <t>Контракт № 632 - ГКУ НСО ТУАД</t>
        </is>
      </c>
      <c r="F444" t="inlineStr">
        <is>
          <t>День</t>
        </is>
      </c>
      <c r="AM444" s="9">
        <f>COUNT(H444:AL444)</f>
        <v/>
      </c>
      <c r="AT444" s="9">
        <f>SUM(H444:AL444)</f>
        <v/>
      </c>
      <c r="AV444" s="9">
        <f>SUM(I444,J444,O444,P444,Q444,W444,X444)</f>
        <v/>
      </c>
    </row>
    <row r="445">
      <c r="A445" t="n">
        <v>439</v>
      </c>
      <c r="B445" t="inlineStr">
        <is>
          <t>Старовойтов Артём Викторович</t>
        </is>
      </c>
      <c r="C445" t="inlineStr">
        <is>
          <t>Группа содержания</t>
        </is>
      </c>
      <c r="D445" t="inlineStr">
        <is>
          <t>Ведущий инженер</t>
        </is>
      </c>
      <c r="E445" t="inlineStr">
        <is>
          <t>Контракт № 631 - ГКУ НСО ТУАД</t>
        </is>
      </c>
      <c r="F445" t="inlineStr">
        <is>
          <t>День</t>
        </is>
      </c>
      <c r="AM445" s="9">
        <f>COUNT(H445:AL445)</f>
        <v/>
      </c>
      <c r="AT445" s="9">
        <f>SUM(H445:AL445)</f>
        <v/>
      </c>
      <c r="AV445" s="9">
        <f>SUM(I445,J445,O445,P445,Q445,W445,X445)</f>
        <v/>
      </c>
    </row>
    <row r="446">
      <c r="A446" t="n">
        <v>440</v>
      </c>
      <c r="B446" t="inlineStr">
        <is>
          <t>Старовойтов Артём Викторович</t>
        </is>
      </c>
      <c r="C446" t="inlineStr">
        <is>
          <t>Группа содержания</t>
        </is>
      </c>
      <c r="D446" t="inlineStr">
        <is>
          <t>Ведущий инженер</t>
        </is>
      </c>
      <c r="E446" t="inlineStr">
        <is>
          <t>Контракт № 630 - ГКУ НСО ТУАД</t>
        </is>
      </c>
      <c r="F446" t="inlineStr">
        <is>
          <t>День</t>
        </is>
      </c>
      <c r="AM446" s="9">
        <f>COUNT(H446:AL446)</f>
        <v/>
      </c>
      <c r="AT446" s="9">
        <f>SUM(H446:AL446)</f>
        <v/>
      </c>
      <c r="AV446" s="9">
        <f>SUM(I446,J446,O446,P446,Q446,W446,X446)</f>
        <v/>
      </c>
    </row>
    <row r="447">
      <c r="A447" t="n">
        <v>441</v>
      </c>
      <c r="B447" t="inlineStr">
        <is>
          <t>Старовойтов Артём Викторович</t>
        </is>
      </c>
      <c r="C447" t="inlineStr">
        <is>
          <t>Группа содержания</t>
        </is>
      </c>
      <c r="D447" t="inlineStr">
        <is>
          <t>Ведущий инженер</t>
        </is>
      </c>
      <c r="E447" t="inlineStr">
        <is>
          <t>Контракт № 620 - МариинскАвтодор</t>
        </is>
      </c>
      <c r="F447" t="inlineStr">
        <is>
          <t>День</t>
        </is>
      </c>
      <c r="AM447" s="9">
        <f>COUNT(H447:AL447)</f>
        <v/>
      </c>
      <c r="AT447" s="9">
        <f>SUM(H447:AL447)</f>
        <v/>
      </c>
      <c r="AV447" s="9">
        <f>SUM(I447,J447,O447,P447,Q447,W447,X447)</f>
        <v/>
      </c>
    </row>
    <row r="448">
      <c r="A448" t="n">
        <v>442</v>
      </c>
      <c r="B448" t="inlineStr">
        <is>
          <t>Старовойтов Артём Викторович</t>
        </is>
      </c>
      <c r="C448" t="inlineStr">
        <is>
          <t>Группа содержания</t>
        </is>
      </c>
      <c r="D448" t="inlineStr">
        <is>
          <t>Ведущий инженер</t>
        </is>
      </c>
      <c r="E448" t="inlineStr">
        <is>
          <t>Контракт № 621 - Томскавтодор</t>
        </is>
      </c>
      <c r="F448" t="inlineStr">
        <is>
          <t>День</t>
        </is>
      </c>
      <c r="AM448" s="9">
        <f>COUNT(H448:AL448)</f>
        <v/>
      </c>
      <c r="AT448" s="9">
        <f>SUM(H448:AL448)</f>
        <v/>
      </c>
      <c r="AV448" s="9">
        <f>SUM(I448,J448,O448,P448,Q448,W448,X448)</f>
        <v/>
      </c>
    </row>
    <row r="449">
      <c r="A449" t="n">
        <v>443</v>
      </c>
      <c r="B449" t="inlineStr">
        <is>
          <t>Старовойтов Артём Викторович</t>
        </is>
      </c>
      <c r="C449" t="inlineStr">
        <is>
          <t>Группа содержания</t>
        </is>
      </c>
      <c r="D449" t="inlineStr">
        <is>
          <t>Ведущий инженер</t>
        </is>
      </c>
      <c r="E449" t="inlineStr">
        <is>
          <t>Контракт № 599 - Восток-М</t>
        </is>
      </c>
      <c r="F449" t="inlineStr">
        <is>
          <t>День</t>
        </is>
      </c>
      <c r="AM449" s="9">
        <f>COUNT(H449:AL449)</f>
        <v/>
      </c>
      <c r="AT449" s="9">
        <f>SUM(H449:AL449)</f>
        <v/>
      </c>
      <c r="AV449" s="9">
        <f>SUM(I449,J449,O449,P449,Q449,W449,X449)</f>
        <v/>
      </c>
    </row>
    <row r="450">
      <c r="A450" t="n">
        <v>444</v>
      </c>
      <c r="B450" t="inlineStr">
        <is>
          <t>Старовойтов Артём Викторович</t>
        </is>
      </c>
      <c r="C450" t="inlineStr">
        <is>
          <t>Группа содержания</t>
        </is>
      </c>
      <c r="D450" t="inlineStr">
        <is>
          <t>Ведущий инженер</t>
        </is>
      </c>
      <c r="E450" t="inlineStr">
        <is>
          <t>Контракт № 591 - ООО Восток-М</t>
        </is>
      </c>
      <c r="F450" t="inlineStr">
        <is>
          <t>День</t>
        </is>
      </c>
      <c r="AM450" s="9">
        <f>COUNT(H450:AL450)</f>
        <v/>
      </c>
      <c r="AT450" s="9">
        <f>SUM(H450:AL450)</f>
        <v/>
      </c>
      <c r="AV450" s="9">
        <f>SUM(I450,J450,O450,P450,Q450,W450,X450)</f>
        <v/>
      </c>
    </row>
    <row r="451">
      <c r="A451" t="n">
        <v>445</v>
      </c>
      <c r="B451" t="inlineStr">
        <is>
          <t>Старовойтов Артём Викторович</t>
        </is>
      </c>
      <c r="C451" t="inlineStr">
        <is>
          <t>Группа содержания</t>
        </is>
      </c>
      <c r="D451" t="inlineStr">
        <is>
          <t>Ведущий инженер</t>
        </is>
      </c>
      <c r="E451" t="inlineStr">
        <is>
          <t>Контракт № 579 - ООО Восток-М</t>
        </is>
      </c>
      <c r="F451" t="inlineStr">
        <is>
          <t>День</t>
        </is>
      </c>
      <c r="AM451" s="9">
        <f>COUNT(H451:AL451)</f>
        <v/>
      </c>
      <c r="AT451" s="9">
        <f>SUM(H451:AL451)</f>
        <v/>
      </c>
      <c r="AV451" s="9">
        <f>SUM(I451,J451,O451,P451,Q451,W451,X451)</f>
        <v/>
      </c>
    </row>
    <row r="452">
      <c r="A452" t="n">
        <v>446</v>
      </c>
      <c r="B452" t="inlineStr">
        <is>
          <t>Старовойтов Артём Викторович</t>
        </is>
      </c>
      <c r="C452" t="inlineStr">
        <is>
          <t>Группа содержания</t>
        </is>
      </c>
      <c r="D452" t="inlineStr">
        <is>
          <t>Ведущий инженер</t>
        </is>
      </c>
      <c r="E452" t="inlineStr">
        <is>
          <t>Контракт № 585 - ФКУ Сибуправтодор</t>
        </is>
      </c>
      <c r="F452" t="inlineStr">
        <is>
          <t>День</t>
        </is>
      </c>
      <c r="AM452" s="9">
        <f>COUNT(H452:AL452)</f>
        <v/>
      </c>
      <c r="AT452" s="9">
        <f>SUM(H452:AL452)</f>
        <v/>
      </c>
      <c r="AV452" s="9">
        <f>SUM(I452,J452,O452,P452,Q452,W452,X452)</f>
        <v/>
      </c>
    </row>
    <row r="453">
      <c r="A453" t="n">
        <v>447</v>
      </c>
      <c r="B453" t="inlineStr">
        <is>
          <t>Старовойтов Артём Викторович</t>
        </is>
      </c>
      <c r="C453" t="inlineStr">
        <is>
          <t>Группа содержания</t>
        </is>
      </c>
      <c r="D453" t="inlineStr">
        <is>
          <t>Ведущий инженер</t>
        </is>
      </c>
      <c r="E453" t="inlineStr">
        <is>
          <t>Контракт № 580 - ОГКУ «Томскавтодор»</t>
        </is>
      </c>
      <c r="F453" t="inlineStr">
        <is>
          <t>День</t>
        </is>
      </c>
      <c r="AM453" s="9">
        <f>COUNT(H453:AL453)</f>
        <v/>
      </c>
      <c r="AT453" s="9">
        <f>SUM(H453:AL453)</f>
        <v/>
      </c>
      <c r="AV453" s="9">
        <f>SUM(I453,J453,O453,P453,Q453,W453,X453)</f>
        <v/>
      </c>
    </row>
    <row r="454" ht="15.5" customHeight="1" s="1">
      <c r="A454" t="n">
        <v>448</v>
      </c>
      <c r="B454" t="inlineStr">
        <is>
          <t>Старовойтов Артём Викторович</t>
        </is>
      </c>
      <c r="C454" t="inlineStr">
        <is>
          <t>Группа содержания</t>
        </is>
      </c>
      <c r="D454" t="inlineStr">
        <is>
          <t>Ведущий инженер</t>
        </is>
      </c>
      <c r="E454" t="inlineStr">
        <is>
          <t>Контракт № 625 - Нижний Новгород</t>
        </is>
      </c>
      <c r="F454" t="inlineStr">
        <is>
          <t>День</t>
        </is>
      </c>
      <c r="G454" t="inlineStr">
        <is>
          <t>К-ка</t>
        </is>
      </c>
      <c r="K454" s="11" t="n">
        <v>8</v>
      </c>
      <c r="L454" s="11" t="n">
        <v>8</v>
      </c>
      <c r="M454" s="11" t="n">
        <v>8</v>
      </c>
      <c r="N454" s="11" t="n">
        <v>7</v>
      </c>
      <c r="O454" s="11" t="inlineStr">
        <is>
          <t>В</t>
        </is>
      </c>
      <c r="P454" s="11" t="inlineStr">
        <is>
          <t>В</t>
        </is>
      </c>
      <c r="Q454" s="11" t="inlineStr">
        <is>
          <t>В</t>
        </is>
      </c>
      <c r="R454" s="11" t="n">
        <v>8</v>
      </c>
      <c r="S454" s="11" t="n">
        <v>8</v>
      </c>
      <c r="T454" s="11" t="n">
        <v>8</v>
      </c>
      <c r="U454" s="11" t="n">
        <v>8</v>
      </c>
      <c r="V454" s="11" t="n">
        <v>8</v>
      </c>
      <c r="W454" s="11" t="inlineStr">
        <is>
          <t>В</t>
        </is>
      </c>
      <c r="X454" s="11" t="inlineStr">
        <is>
          <t>В</t>
        </is>
      </c>
      <c r="Y454" s="11" t="n">
        <v>8</v>
      </c>
      <c r="Z454" s="11" t="n">
        <v>8</v>
      </c>
      <c r="AM454" s="9">
        <f>SUM(H454:AL454)/8</f>
        <v/>
      </c>
      <c r="AS454" s="9">
        <f>COUNTIF(H454:AL454,"В")+SUM(H454:AL454)/8</f>
        <v/>
      </c>
      <c r="AT454" s="9">
        <f>SUM(H454:AL454)</f>
        <v/>
      </c>
    </row>
    <row r="455">
      <c r="A455" s="9" t="n">
        <v>449</v>
      </c>
      <c r="B455" s="9" t="inlineStr">
        <is>
          <t>Старовойтов Артём Викторович</t>
        </is>
      </c>
      <c r="C455" s="9" t="inlineStr">
        <is>
          <t>Группа содержания</t>
        </is>
      </c>
      <c r="D455" s="9" t="inlineStr">
        <is>
          <t>Ведущий инженер</t>
        </is>
      </c>
      <c r="E455" s="9" t="inlineStr">
        <is>
          <t>ИТОГО:</t>
        </is>
      </c>
      <c r="F455" s="9" t="n"/>
      <c r="G455" s="9" t="n"/>
      <c r="H455" s="9" t="n">
        <v>8</v>
      </c>
      <c r="I455" s="9" t="n">
        <v>0</v>
      </c>
      <c r="J455" s="9" t="n">
        <v>0</v>
      </c>
      <c r="K455" s="9" t="n">
        <v>8</v>
      </c>
      <c r="L455" s="9" t="n">
        <v>8</v>
      </c>
      <c r="M455" s="9" t="n">
        <v>8</v>
      </c>
      <c r="N455" s="9" t="n">
        <v>7</v>
      </c>
      <c r="O455" s="9" t="n">
        <v>0</v>
      </c>
      <c r="P455" s="9" t="n">
        <v>0</v>
      </c>
      <c r="Q455" s="9" t="n">
        <v>0</v>
      </c>
      <c r="R455" s="9" t="n">
        <v>8</v>
      </c>
      <c r="S455" s="9" t="n">
        <v>8</v>
      </c>
      <c r="T455" s="9" t="n">
        <v>8</v>
      </c>
      <c r="U455" s="9" t="n">
        <v>8</v>
      </c>
      <c r="V455" s="9" t="n">
        <v>8</v>
      </c>
      <c r="W455" s="9" t="n">
        <v>0</v>
      </c>
      <c r="X455" s="9" t="n">
        <v>0</v>
      </c>
      <c r="Y455" s="9" t="n">
        <v>8</v>
      </c>
      <c r="Z455" s="9" t="n">
        <v>8</v>
      </c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>
        <f>COUNT(IF(SUM(H447,H445,H443,H450,H442,H449,H444,H452,H448,H453,H446,H451)&gt;0,1,"FALSE"),IF(SUM(I449,I446,I448,I442,I451,I445,I443,I450,I453,I452,I444,I447)&gt;0,1,"FALSE"),IF(SUM(J445,J453,J442,J448,J443,J449,J446,J452,J444,J447,J451,J450)&gt;0,1,"FALSE"),IF(SUM(K454)&gt;0,1,"FALSE"),IF(SUM(L454)&gt;0,1,"FALSE"),IF(SUM(M454)&gt;0,1,"FALSE"),IF(SUM(N454)&gt;0,1,"FALSE"),IF(SUM(O454)&gt;0,1,"FALSE"),IF(SUM(P454)&gt;0,1,"FALSE"),IF(SUM(Q454)&gt;0,1,"FALSE"),IF(SUM(R454)&gt;0,1,"FALSE"),IF(SUM(S454)&gt;0,1,"FALSE"),IF(SUM(T454)&gt;0,1,"FALSE"),IF(SUM(U454)&gt;0,1,"FALSE"),IF(SUM(V454)&gt;0,1,"FALSE"),IF(SUM(W454)&gt;0,1,"FALSE"),IF(SUM(X454)&gt;0,1,"FALSE"),IF(SUM(Y454)&gt;0,1,"FALSE"),IF(SUM(Z454)&gt;0,1,"FALSE"))</f>
        <v/>
      </c>
      <c r="AN455" s="9" t="n"/>
      <c r="AO455" s="9">
        <f>MAX(AO442:AO454)</f>
        <v/>
      </c>
      <c r="AP455" s="9">
        <f>MAX(AP442:AP454)</f>
        <v/>
      </c>
      <c r="AQ455" s="9">
        <f>MAX(AQ442:AQ454)</f>
        <v/>
      </c>
      <c r="AR455" s="9">
        <f>MAX(AR442:AR454)</f>
        <v/>
      </c>
      <c r="AS455" s="9">
        <f>SUM(AS442:AS454)</f>
        <v/>
      </c>
      <c r="AT455" s="9">
        <f>SUM(AT442:AT454)</f>
        <v/>
      </c>
      <c r="AU455" s="9">
        <f>SUM(AU442:AU454)</f>
        <v/>
      </c>
      <c r="AV455" s="9">
        <f>SUM(AV442:AV454)</f>
        <v/>
      </c>
      <c r="AW455" s="9">
        <f>SUM(AW442:AW454)</f>
        <v/>
      </c>
    </row>
    <row r="456">
      <c r="A456" t="n">
        <v>450</v>
      </c>
      <c r="B456" t="inlineStr">
        <is>
          <t>Изотов Федор Викторович</t>
        </is>
      </c>
      <c r="C456" t="inlineStr">
        <is>
          <t>Группа содержания</t>
        </is>
      </c>
      <c r="D456" t="inlineStr">
        <is>
          <t>Ведущий инженер</t>
        </is>
      </c>
      <c r="E456" t="inlineStr">
        <is>
          <t>Общехозяйственный</t>
        </is>
      </c>
      <c r="F456" t="inlineStr">
        <is>
          <t>День</t>
        </is>
      </c>
      <c r="H456" t="n">
        <v>0.08333</v>
      </c>
      <c r="I456" t="inlineStr">
        <is>
          <t>В</t>
        </is>
      </c>
      <c r="J456" t="inlineStr">
        <is>
          <t>В</t>
        </is>
      </c>
      <c r="K456" t="n">
        <v>5.81667</v>
      </c>
      <c r="O456" t="inlineStr">
        <is>
          <t>В</t>
        </is>
      </c>
      <c r="P456" t="inlineStr">
        <is>
          <t>В</t>
        </is>
      </c>
      <c r="Q456" t="inlineStr">
        <is>
          <t>В</t>
        </is>
      </c>
      <c r="AM456" s="9">
        <f>COUNT(H456:AL456)</f>
        <v/>
      </c>
      <c r="AO456" s="9">
        <f>COUNTIF(H456:AL456,"О")</f>
        <v/>
      </c>
      <c r="AP456" s="9">
        <f>COUNTIF(H456:AL456,"От")</f>
        <v/>
      </c>
      <c r="AQ456" s="9">
        <f>COUNTIF(H456:AL456,"Б")</f>
        <v/>
      </c>
      <c r="AR456" s="9">
        <f>COUNTIF(H456:AL456,"Н")</f>
        <v/>
      </c>
      <c r="AT456" s="9">
        <f>SUM(H456:AL456)</f>
        <v/>
      </c>
      <c r="AV456" s="9">
        <f>SUM(I456,J456,O456,P456,Q456,W456,X456)</f>
        <v/>
      </c>
    </row>
    <row r="457">
      <c r="A457" t="n">
        <v>451</v>
      </c>
      <c r="B457" t="inlineStr">
        <is>
          <t>Изотов Федор Викторович</t>
        </is>
      </c>
      <c r="C457" t="inlineStr">
        <is>
          <t>Группа содержания</t>
        </is>
      </c>
      <c r="D457" t="inlineStr">
        <is>
          <t>Ведущий инженер</t>
        </is>
      </c>
      <c r="E457" t="inlineStr">
        <is>
          <t>Контракт № 633 - ПАО Ростелеком Красноярск</t>
        </is>
      </c>
      <c r="F457" t="inlineStr">
        <is>
          <t>День</t>
        </is>
      </c>
      <c r="AM457" s="9">
        <f>COUNT(H457:AL457)</f>
        <v/>
      </c>
      <c r="AT457" s="9">
        <f>SUM(H457:AL457)</f>
        <v/>
      </c>
      <c r="AV457" s="9">
        <f>SUM(I457,J457,O457,P457,Q457,W457,X457)</f>
        <v/>
      </c>
    </row>
    <row r="458">
      <c r="A458" t="n">
        <v>452</v>
      </c>
      <c r="B458" t="inlineStr">
        <is>
          <t>Изотов Федор Викторович</t>
        </is>
      </c>
      <c r="C458" t="inlineStr">
        <is>
          <t>Группа содержания</t>
        </is>
      </c>
      <c r="D458" t="inlineStr">
        <is>
          <t>Ведущий инженер</t>
        </is>
      </c>
      <c r="E458" t="inlineStr">
        <is>
          <t>Контракт № 632 - ГКУ НСО ТУАД</t>
        </is>
      </c>
      <c r="F458" t="inlineStr">
        <is>
          <t>День</t>
        </is>
      </c>
      <c r="AM458" s="9">
        <f>COUNT(H458:AL458)</f>
        <v/>
      </c>
      <c r="AT458" s="9">
        <f>SUM(H458:AL458)</f>
        <v/>
      </c>
      <c r="AV458" s="9">
        <f>SUM(I458,J458,O458,P458,Q458,W458,X458)</f>
        <v/>
      </c>
    </row>
    <row r="459" ht="15.5" customHeight="1" s="1">
      <c r="A459" t="n">
        <v>453</v>
      </c>
      <c r="B459" t="inlineStr">
        <is>
          <t>Изотов Федор Викторович</t>
        </is>
      </c>
      <c r="C459" t="inlineStr">
        <is>
          <t>Группа содержания</t>
        </is>
      </c>
      <c r="D459" t="inlineStr">
        <is>
          <t>Ведущий инженер</t>
        </is>
      </c>
      <c r="E459" t="inlineStr">
        <is>
          <t>Контракт № 631 - ГКУ НСО ТУАД</t>
        </is>
      </c>
      <c r="F459" t="inlineStr">
        <is>
          <t>День</t>
        </is>
      </c>
      <c r="H459" s="11" t="n">
        <v>1.96667</v>
      </c>
      <c r="K459" s="11" t="n">
        <v>0.53333</v>
      </c>
      <c r="AM459" s="9">
        <f>COUNT(H459:AL459)</f>
        <v/>
      </c>
      <c r="AT459" s="9">
        <f>SUM(H459:AL459)</f>
        <v/>
      </c>
      <c r="AV459" s="9">
        <f>SUM(I459,J459,O459,P459,Q459,W459,X459)</f>
        <v/>
      </c>
    </row>
    <row r="460" ht="15.5" customHeight="1" s="1">
      <c r="A460" t="n">
        <v>454</v>
      </c>
      <c r="B460" t="inlineStr">
        <is>
          <t>Изотов Федор Викторович</t>
        </is>
      </c>
      <c r="C460" t="inlineStr">
        <is>
          <t>Группа содержания</t>
        </is>
      </c>
      <c r="D460" t="inlineStr">
        <is>
          <t>Ведущий инженер</t>
        </is>
      </c>
      <c r="E460" t="inlineStr">
        <is>
          <t>Контракт № 630 - ГКУ НСО ТУАД</t>
        </is>
      </c>
      <c r="F460" t="inlineStr">
        <is>
          <t>День</t>
        </is>
      </c>
      <c r="H460" s="11" t="n">
        <v>5.95</v>
      </c>
      <c r="K460" s="11" t="n">
        <v>1.65</v>
      </c>
      <c r="AM460" s="9">
        <f>COUNT(H460:AL460)</f>
        <v/>
      </c>
      <c r="AT460" s="9">
        <f>SUM(H460:AL460)</f>
        <v/>
      </c>
      <c r="AV460" s="9">
        <f>SUM(I460,J460,O460,P460,Q460,W460,X460)</f>
        <v/>
      </c>
    </row>
    <row r="461">
      <c r="A461" t="n">
        <v>455</v>
      </c>
      <c r="B461" t="inlineStr">
        <is>
          <t>Изотов Федор Викторович</t>
        </is>
      </c>
      <c r="C461" t="inlineStr">
        <is>
          <t>Группа содержания</t>
        </is>
      </c>
      <c r="D461" t="inlineStr">
        <is>
          <t>Ведущий инженер</t>
        </is>
      </c>
      <c r="E461" t="inlineStr">
        <is>
          <t>Контракт № 620 - МариинскАвтодор</t>
        </is>
      </c>
      <c r="F461" t="inlineStr">
        <is>
          <t>День</t>
        </is>
      </c>
      <c r="AM461" s="9">
        <f>COUNT(H461:AL461)</f>
        <v/>
      </c>
      <c r="AT461" s="9">
        <f>SUM(H461:AL461)</f>
        <v/>
      </c>
      <c r="AV461" s="9">
        <f>SUM(I461,J461,O461,P461,Q461,W461,X461)</f>
        <v/>
      </c>
    </row>
    <row r="462">
      <c r="A462" t="n">
        <v>456</v>
      </c>
      <c r="B462" t="inlineStr">
        <is>
          <t>Изотов Федор Викторович</t>
        </is>
      </c>
      <c r="C462" t="inlineStr">
        <is>
          <t>Группа содержания</t>
        </is>
      </c>
      <c r="D462" t="inlineStr">
        <is>
          <t>Ведущий инженер</t>
        </is>
      </c>
      <c r="E462" t="inlineStr">
        <is>
          <t>Контракт № 621 - Томскавтодор</t>
        </is>
      </c>
      <c r="F462" t="inlineStr">
        <is>
          <t>День</t>
        </is>
      </c>
      <c r="AM462" s="9">
        <f>COUNT(H462:AL462)</f>
        <v/>
      </c>
      <c r="AT462" s="9">
        <f>SUM(H462:AL462)</f>
        <v/>
      </c>
      <c r="AV462" s="9">
        <f>SUM(I462,J462,O462,P462,Q462,W462,X462)</f>
        <v/>
      </c>
    </row>
    <row r="463">
      <c r="A463" t="n">
        <v>457</v>
      </c>
      <c r="B463" t="inlineStr">
        <is>
          <t>Изотов Федор Викторович</t>
        </is>
      </c>
      <c r="C463" t="inlineStr">
        <is>
          <t>Группа содержания</t>
        </is>
      </c>
      <c r="D463" t="inlineStr">
        <is>
          <t>Ведущий инженер</t>
        </is>
      </c>
      <c r="E463" t="inlineStr">
        <is>
          <t>Контракт № 599 - Восток-М</t>
        </is>
      </c>
      <c r="F463" t="inlineStr">
        <is>
          <t>День</t>
        </is>
      </c>
      <c r="AM463" s="9">
        <f>COUNT(H463:AL463)</f>
        <v/>
      </c>
      <c r="AT463" s="9">
        <f>SUM(H463:AL463)</f>
        <v/>
      </c>
      <c r="AV463" s="9">
        <f>SUM(I463,J463,O463,P463,Q463,W463,X463)</f>
        <v/>
      </c>
    </row>
    <row r="464">
      <c r="A464" t="n">
        <v>458</v>
      </c>
      <c r="B464" t="inlineStr">
        <is>
          <t>Изотов Федор Викторович</t>
        </is>
      </c>
      <c r="C464" t="inlineStr">
        <is>
          <t>Группа содержания</t>
        </is>
      </c>
      <c r="D464" t="inlineStr">
        <is>
          <t>Ведущий инженер</t>
        </is>
      </c>
      <c r="E464" t="inlineStr">
        <is>
          <t>Контракт № 591 - ООО Восток-М</t>
        </is>
      </c>
      <c r="F464" t="inlineStr">
        <is>
          <t>День</t>
        </is>
      </c>
      <c r="AM464" s="9">
        <f>COUNT(H464:AL464)</f>
        <v/>
      </c>
      <c r="AT464" s="9">
        <f>SUM(H464:AL464)</f>
        <v/>
      </c>
      <c r="AV464" s="9">
        <f>SUM(I464,J464,O464,P464,Q464,W464,X464)</f>
        <v/>
      </c>
    </row>
    <row r="465">
      <c r="A465" t="n">
        <v>459</v>
      </c>
      <c r="B465" t="inlineStr">
        <is>
          <t>Изотов Федор Викторович</t>
        </is>
      </c>
      <c r="C465" t="inlineStr">
        <is>
          <t>Группа содержания</t>
        </is>
      </c>
      <c r="D465" t="inlineStr">
        <is>
          <t>Ведущий инженер</t>
        </is>
      </c>
      <c r="E465" t="inlineStr">
        <is>
          <t>Контракт № 579 - ООО Восток-М</t>
        </is>
      </c>
      <c r="F465" t="inlineStr">
        <is>
          <t>День</t>
        </is>
      </c>
      <c r="AM465" s="9">
        <f>COUNT(H465:AL465)</f>
        <v/>
      </c>
      <c r="AT465" s="9">
        <f>SUM(H465:AL465)</f>
        <v/>
      </c>
      <c r="AV465" s="9">
        <f>SUM(I465,J465,O465,P465,Q465,W465,X465)</f>
        <v/>
      </c>
    </row>
    <row r="466">
      <c r="A466" t="n">
        <v>460</v>
      </c>
      <c r="B466" t="inlineStr">
        <is>
          <t>Изотов Федор Викторович</t>
        </is>
      </c>
      <c r="C466" t="inlineStr">
        <is>
          <t>Группа содержания</t>
        </is>
      </c>
      <c r="D466" t="inlineStr">
        <is>
          <t>Ведущий инженер</t>
        </is>
      </c>
      <c r="E466" t="inlineStr">
        <is>
          <t>Контракт № 585 - ФКУ Сибуправтодор</t>
        </is>
      </c>
      <c r="F466" t="inlineStr">
        <is>
          <t>День</t>
        </is>
      </c>
      <c r="AM466" s="9">
        <f>COUNT(H466:AL466)</f>
        <v/>
      </c>
      <c r="AT466" s="9">
        <f>SUM(H466:AL466)</f>
        <v/>
      </c>
      <c r="AV466" s="9">
        <f>SUM(I466,J466,O466,P466,Q466,W466,X466)</f>
        <v/>
      </c>
    </row>
    <row r="467">
      <c r="A467" t="n">
        <v>461</v>
      </c>
      <c r="B467" t="inlineStr">
        <is>
          <t>Изотов Федор Викторович</t>
        </is>
      </c>
      <c r="C467" t="inlineStr">
        <is>
          <t>Группа содержания</t>
        </is>
      </c>
      <c r="D467" t="inlineStr">
        <is>
          <t>Ведущий инженер</t>
        </is>
      </c>
      <c r="E467" t="inlineStr">
        <is>
          <t>Контракт № 580 - ОГКУ «Томскавтодор»</t>
        </is>
      </c>
      <c r="F467" t="inlineStr">
        <is>
          <t>День</t>
        </is>
      </c>
      <c r="AM467" s="9">
        <f>COUNT(H467:AL467)</f>
        <v/>
      </c>
      <c r="AT467" s="9">
        <f>SUM(H467:AL467)</f>
        <v/>
      </c>
      <c r="AV467" s="9">
        <f>SUM(I467,J467,O467,P467,Q467,W467,X467)</f>
        <v/>
      </c>
    </row>
    <row r="468" ht="15.5" customHeight="1" s="1">
      <c r="A468" t="n">
        <v>462</v>
      </c>
      <c r="B468" t="inlineStr">
        <is>
          <t>Изотов Федор Викторович</t>
        </is>
      </c>
      <c r="C468" t="inlineStr">
        <is>
          <t>Группа содержания</t>
        </is>
      </c>
      <c r="D468" t="inlineStr">
        <is>
          <t>Ведущий инженер</t>
        </is>
      </c>
      <c r="E468" t="inlineStr">
        <is>
          <t>Контракт № 585 - ФКУ Сибуправтодор</t>
        </is>
      </c>
      <c r="F468" t="inlineStr">
        <is>
          <t>День</t>
        </is>
      </c>
      <c r="G468" t="inlineStr">
        <is>
          <t>К-ка</t>
        </is>
      </c>
      <c r="L468" s="11" t="n">
        <v>8</v>
      </c>
      <c r="M468" s="11" t="n">
        <v>8</v>
      </c>
      <c r="N468" s="11" t="n">
        <v>7</v>
      </c>
      <c r="AM468" s="9">
        <f>SUM(H468:AL468)/8</f>
        <v/>
      </c>
      <c r="AS468" s="9">
        <f>COUNTIF(H468:AL468,"В")+SUM(H468:AL468)/8</f>
        <v/>
      </c>
      <c r="AT468" s="9">
        <f>SUM(H468:AL468)</f>
        <v/>
      </c>
    </row>
    <row r="469" ht="15.5" customHeight="1" s="1">
      <c r="A469" t="n">
        <v>463</v>
      </c>
      <c r="B469" t="inlineStr">
        <is>
          <t>Изотов Федор Викторович</t>
        </is>
      </c>
      <c r="C469" t="inlineStr">
        <is>
          <t>Группа содержания</t>
        </is>
      </c>
      <c r="D469" t="inlineStr">
        <is>
          <t>Ведущий инженер</t>
        </is>
      </c>
      <c r="E469" t="inlineStr">
        <is>
          <t>Контракт № 625 - Нижний Новгород</t>
        </is>
      </c>
      <c r="F469" t="inlineStr">
        <is>
          <t>День</t>
        </is>
      </c>
      <c r="G469" t="inlineStr">
        <is>
          <t>К-ка</t>
        </is>
      </c>
      <c r="R469" s="11" t="n">
        <v>8</v>
      </c>
      <c r="S469" s="11" t="n">
        <v>8</v>
      </c>
      <c r="T469" s="11" t="n">
        <v>8</v>
      </c>
      <c r="U469" s="11" t="n">
        <v>8</v>
      </c>
      <c r="V469" s="11" t="n">
        <v>8</v>
      </c>
      <c r="W469" s="11" t="inlineStr">
        <is>
          <t>В</t>
        </is>
      </c>
      <c r="X469" s="11" t="inlineStr">
        <is>
          <t>В</t>
        </is>
      </c>
      <c r="Y469" s="11" t="n">
        <v>8</v>
      </c>
      <c r="Z469" s="11" t="n">
        <v>8</v>
      </c>
      <c r="AM469" s="9">
        <f>SUM(H469:AL469)/8</f>
        <v/>
      </c>
      <c r="AS469" s="9">
        <f>COUNTIF(H469:AL469,"В")+SUM(H469:AL469)/8</f>
        <v/>
      </c>
      <c r="AT469" s="9">
        <f>SUM(H469:AL469)</f>
        <v/>
      </c>
    </row>
    <row r="470">
      <c r="A470" s="9" t="n">
        <v>464</v>
      </c>
      <c r="B470" s="9" t="inlineStr">
        <is>
          <t>Изотов Федор Викторович</t>
        </is>
      </c>
      <c r="C470" s="9" t="inlineStr">
        <is>
          <t>Группа содержания</t>
        </is>
      </c>
      <c r="D470" s="9" t="inlineStr">
        <is>
          <t>Ведущий инженер</t>
        </is>
      </c>
      <c r="E470" s="9" t="inlineStr">
        <is>
          <t>ИТОГО:</t>
        </is>
      </c>
      <c r="F470" s="9" t="n"/>
      <c r="G470" s="9" t="n"/>
      <c r="H470" s="9" t="n">
        <v>8</v>
      </c>
      <c r="I470" s="9" t="n">
        <v>0</v>
      </c>
      <c r="J470" s="9" t="n">
        <v>0</v>
      </c>
      <c r="K470" s="9" t="n">
        <v>8</v>
      </c>
      <c r="L470" s="9" t="n">
        <v>8</v>
      </c>
      <c r="M470" s="9" t="n">
        <v>8</v>
      </c>
      <c r="N470" s="9" t="n">
        <v>7</v>
      </c>
      <c r="O470" s="9" t="n">
        <v>0</v>
      </c>
      <c r="P470" s="9" t="n">
        <v>0</v>
      </c>
      <c r="Q470" s="9" t="n">
        <v>0</v>
      </c>
      <c r="R470" s="9" t="n">
        <v>8</v>
      </c>
      <c r="S470" s="9" t="n">
        <v>8</v>
      </c>
      <c r="T470" s="9" t="n">
        <v>8</v>
      </c>
      <c r="U470" s="9" t="n">
        <v>8</v>
      </c>
      <c r="V470" s="9" t="n">
        <v>8</v>
      </c>
      <c r="W470" s="9" t="n">
        <v>0</v>
      </c>
      <c r="X470" s="9" t="n">
        <v>0</v>
      </c>
      <c r="Y470" s="9" t="n">
        <v>8</v>
      </c>
      <c r="Z470" s="9" t="n">
        <v>8</v>
      </c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>
        <f>COUNT(IF(SUM(H461,H464,H457,H456,H462,H463,H460,H466,H467,H465,H458,H459)&gt;0,1,"FALSE"),IF(SUM(I458,I464,I463,I457,I465,I467,I461,I466,I459,I456,I462,I460)&gt;0,1,"FALSE"),IF(SUM(J467,J463,J460,J465,J466,J461,J464,J458,J456,J459,J462,J457)&gt;0,1,"FALSE"),IF(SUM(K464,K467,K456,K465,K458,K459,K463,K461,K460,K462,K466,K457)&gt;0,1,"FALSE"),IF(SUM(O461,O462,O464,O467,O460,O456,O457,O465,O466,O459,O458,O463)&gt;0,1,"FALSE"),IF(SUM(P466,P467,P464,P465,P462,P457,P461,P459,P458,P456,P463,P460)&gt;0,1,"FALSE"),IF(SUM(Q457,Q467,Q456,Q459,Q462,Q464,Q465,Q463,Q461,Q460,Q466,Q458)&gt;0,1,"FALSE"),IF(SUM(L468)&gt;0,1,"FALSE"),IF(SUM(M468)&gt;0,1,"FALSE"),IF(SUM(N468)&gt;0,1,"FALSE"),IF(SUM(R469)&gt;0,1,"FALSE"),IF(SUM(S469)&gt;0,1,"FALSE"),IF(SUM(T469)&gt;0,1,"FALSE"),IF(SUM(U469)&gt;0,1,"FALSE"),IF(SUM(V469)&gt;0,1,"FALSE"),IF(SUM(W469)&gt;0,1,"FALSE"),IF(SUM(X469)&gt;0,1,"FALSE"),IF(SUM(Y469)&gt;0,1,"FALSE"),IF(SUM(Z469)&gt;0,1,"FALSE"))</f>
        <v/>
      </c>
      <c r="AN470" s="9" t="n"/>
      <c r="AO470" s="9">
        <f>MAX(AO456:AO469)</f>
        <v/>
      </c>
      <c r="AP470" s="9">
        <f>MAX(AP456:AP469)</f>
        <v/>
      </c>
      <c r="AQ470" s="9">
        <f>MAX(AQ456:AQ469)</f>
        <v/>
      </c>
      <c r="AR470" s="9">
        <f>MAX(AR456:AR469)</f>
        <v/>
      </c>
      <c r="AS470" s="9">
        <f>SUM(AS456:AS469)</f>
        <v/>
      </c>
      <c r="AT470" s="9">
        <f>SUM(AT456:AT469)</f>
        <v/>
      </c>
      <c r="AU470" s="9">
        <f>SUM(AU456:AU469)</f>
        <v/>
      </c>
      <c r="AV470" s="9">
        <f>SUM(AV456:AV469)</f>
        <v/>
      </c>
      <c r="AW470" s="9">
        <f>SUM(AW456:AW469)</f>
        <v/>
      </c>
    </row>
    <row r="471">
      <c r="A471" t="n">
        <v>465</v>
      </c>
      <c r="B471" t="inlineStr">
        <is>
          <t>Быков Алексей Иванович</t>
        </is>
      </c>
      <c r="C471" t="inlineStr">
        <is>
          <t>Группа содержания</t>
        </is>
      </c>
      <c r="D471" t="inlineStr">
        <is>
          <t>Инженер</t>
        </is>
      </c>
      <c r="E471" t="inlineStr">
        <is>
          <t>Общехозяйственный</t>
        </is>
      </c>
      <c r="F471" t="inlineStr">
        <is>
          <t>День</t>
        </is>
      </c>
      <c r="H471" t="n">
        <v>8</v>
      </c>
      <c r="I471" t="inlineStr">
        <is>
          <t>В</t>
        </is>
      </c>
      <c r="J471" t="inlineStr">
        <is>
          <t>В</t>
        </is>
      </c>
      <c r="K471" t="n">
        <v>8</v>
      </c>
      <c r="L471" t="n">
        <v>8</v>
      </c>
      <c r="AM471" s="9">
        <f>COUNT(H471:AL471)</f>
        <v/>
      </c>
      <c r="AO471" s="9">
        <f>COUNTIF(H471:AL471,"О")</f>
        <v/>
      </c>
      <c r="AP471" s="9">
        <f>COUNTIF(H471:AL471,"От")</f>
        <v/>
      </c>
      <c r="AQ471" s="9">
        <f>COUNTIF(H471:AL471,"Б")</f>
        <v/>
      </c>
      <c r="AR471" s="9">
        <f>COUNTIF(H471:AL471,"Н")</f>
        <v/>
      </c>
      <c r="AT471" s="9">
        <f>SUM(H471:AL471)</f>
        <v/>
      </c>
      <c r="AV471" s="9">
        <f>SUM(I471,J471,O471,P471,Q471,W471,X471)</f>
        <v/>
      </c>
    </row>
    <row r="472">
      <c r="A472" t="n">
        <v>466</v>
      </c>
      <c r="B472" t="inlineStr">
        <is>
          <t>Быков Алексей Иванович</t>
        </is>
      </c>
      <c r="C472" t="inlineStr">
        <is>
          <t>Группа содержания</t>
        </is>
      </c>
      <c r="D472" t="inlineStr">
        <is>
          <t>Инженер</t>
        </is>
      </c>
      <c r="E472" t="inlineStr">
        <is>
          <t>Контракт № 633 - ПАО Ростелеком Красноярск</t>
        </is>
      </c>
      <c r="F472" t="inlineStr">
        <is>
          <t>День</t>
        </is>
      </c>
      <c r="AM472" s="9">
        <f>COUNT(H472:AL472)</f>
        <v/>
      </c>
      <c r="AT472" s="9">
        <f>SUM(H472:AL472)</f>
        <v/>
      </c>
      <c r="AV472" s="9">
        <f>SUM(I472,J472,O472,P472,Q472,W472,X472)</f>
        <v/>
      </c>
    </row>
    <row r="473">
      <c r="A473" t="n">
        <v>467</v>
      </c>
      <c r="B473" t="inlineStr">
        <is>
          <t>Быков Алексей Иванович</t>
        </is>
      </c>
      <c r="C473" t="inlineStr">
        <is>
          <t>Группа содержания</t>
        </is>
      </c>
      <c r="D473" t="inlineStr">
        <is>
          <t>Инженер</t>
        </is>
      </c>
      <c r="E473" t="inlineStr">
        <is>
          <t>Контракт № 632 - ГКУ НСО ТУАД</t>
        </is>
      </c>
      <c r="F473" t="inlineStr">
        <is>
          <t>День</t>
        </is>
      </c>
      <c r="AM473" s="9">
        <f>COUNT(H473:AL473)</f>
        <v/>
      </c>
      <c r="AT473" s="9">
        <f>SUM(H473:AL473)</f>
        <v/>
      </c>
      <c r="AV473" s="9">
        <f>SUM(I473,J473,O473,P473,Q473,W473,X473)</f>
        <v/>
      </c>
    </row>
    <row r="474">
      <c r="A474" t="n">
        <v>468</v>
      </c>
      <c r="B474" t="inlineStr">
        <is>
          <t>Быков Алексей Иванович</t>
        </is>
      </c>
      <c r="C474" t="inlineStr">
        <is>
          <t>Группа содержания</t>
        </is>
      </c>
      <c r="D474" t="inlineStr">
        <is>
          <t>Инженер</t>
        </is>
      </c>
      <c r="E474" t="inlineStr">
        <is>
          <t>Контракт № 631 - ГКУ НСО ТУАД</t>
        </is>
      </c>
      <c r="F474" t="inlineStr">
        <is>
          <t>День</t>
        </is>
      </c>
      <c r="AM474" s="9">
        <f>COUNT(H474:AL474)</f>
        <v/>
      </c>
      <c r="AT474" s="9">
        <f>SUM(H474:AL474)</f>
        <v/>
      </c>
      <c r="AV474" s="9">
        <f>SUM(I474,J474,O474,P474,Q474,W474,X474)</f>
        <v/>
      </c>
    </row>
    <row r="475">
      <c r="A475" t="n">
        <v>469</v>
      </c>
      <c r="B475" t="inlineStr">
        <is>
          <t>Быков Алексей Иванович</t>
        </is>
      </c>
      <c r="C475" t="inlineStr">
        <is>
          <t>Группа содержания</t>
        </is>
      </c>
      <c r="D475" t="inlineStr">
        <is>
          <t>Инженер</t>
        </is>
      </c>
      <c r="E475" t="inlineStr">
        <is>
          <t>Контракт № 630 - ГКУ НСО ТУАД</t>
        </is>
      </c>
      <c r="F475" t="inlineStr">
        <is>
          <t>День</t>
        </is>
      </c>
      <c r="AM475" s="9">
        <f>COUNT(H475:AL475)</f>
        <v/>
      </c>
      <c r="AT475" s="9">
        <f>SUM(H475:AL475)</f>
        <v/>
      </c>
      <c r="AV475" s="9">
        <f>SUM(I475,J475,O475,P475,Q475,W475,X475)</f>
        <v/>
      </c>
    </row>
    <row r="476">
      <c r="A476" t="n">
        <v>470</v>
      </c>
      <c r="B476" t="inlineStr">
        <is>
          <t>Быков Алексей Иванович</t>
        </is>
      </c>
      <c r="C476" t="inlineStr">
        <is>
          <t>Группа содержания</t>
        </is>
      </c>
      <c r="D476" t="inlineStr">
        <is>
          <t>Инженер</t>
        </is>
      </c>
      <c r="E476" t="inlineStr">
        <is>
          <t>Контракт № 620 - МариинскАвтодор</t>
        </is>
      </c>
      <c r="F476" t="inlineStr">
        <is>
          <t>День</t>
        </is>
      </c>
      <c r="AM476" s="9">
        <f>COUNT(H476:AL476)</f>
        <v/>
      </c>
      <c r="AT476" s="9">
        <f>SUM(H476:AL476)</f>
        <v/>
      </c>
      <c r="AV476" s="9">
        <f>SUM(I476,J476,O476,P476,Q476,W476,X476)</f>
        <v/>
      </c>
    </row>
    <row r="477">
      <c r="A477" t="n">
        <v>471</v>
      </c>
      <c r="B477" t="inlineStr">
        <is>
          <t>Быков Алексей Иванович</t>
        </is>
      </c>
      <c r="C477" t="inlineStr">
        <is>
          <t>Группа содержания</t>
        </is>
      </c>
      <c r="D477" t="inlineStr">
        <is>
          <t>Инженер</t>
        </is>
      </c>
      <c r="E477" t="inlineStr">
        <is>
          <t>Контракт № 621 - Томскавтодор</t>
        </is>
      </c>
      <c r="F477" t="inlineStr">
        <is>
          <t>День</t>
        </is>
      </c>
      <c r="AM477" s="9">
        <f>COUNT(H477:AL477)</f>
        <v/>
      </c>
      <c r="AT477" s="9">
        <f>SUM(H477:AL477)</f>
        <v/>
      </c>
      <c r="AV477" s="9">
        <f>SUM(I477,J477,O477,P477,Q477,W477,X477)</f>
        <v/>
      </c>
    </row>
    <row r="478">
      <c r="A478" t="n">
        <v>472</v>
      </c>
      <c r="B478" t="inlineStr">
        <is>
          <t>Быков Алексей Иванович</t>
        </is>
      </c>
      <c r="C478" t="inlineStr">
        <is>
          <t>Группа содержания</t>
        </is>
      </c>
      <c r="D478" t="inlineStr">
        <is>
          <t>Инженер</t>
        </is>
      </c>
      <c r="E478" t="inlineStr">
        <is>
          <t>Контракт № 599 - Восток-М</t>
        </is>
      </c>
      <c r="F478" t="inlineStr">
        <is>
          <t>День</t>
        </is>
      </c>
      <c r="AM478" s="9">
        <f>COUNT(H478:AL478)</f>
        <v/>
      </c>
      <c r="AT478" s="9">
        <f>SUM(H478:AL478)</f>
        <v/>
      </c>
      <c r="AV478" s="9">
        <f>SUM(I478,J478,O478,P478,Q478,W478,X478)</f>
        <v/>
      </c>
    </row>
    <row r="479">
      <c r="A479" t="n">
        <v>473</v>
      </c>
      <c r="B479" t="inlineStr">
        <is>
          <t>Быков Алексей Иванович</t>
        </is>
      </c>
      <c r="C479" t="inlineStr">
        <is>
          <t>Группа содержания</t>
        </is>
      </c>
      <c r="D479" t="inlineStr">
        <is>
          <t>Инженер</t>
        </is>
      </c>
      <c r="E479" t="inlineStr">
        <is>
          <t>Контракт № 579 - ООО Восток-М</t>
        </is>
      </c>
      <c r="F479" t="inlineStr">
        <is>
          <t>День</t>
        </is>
      </c>
      <c r="AM479" s="9">
        <f>COUNT(H479:AL479)</f>
        <v/>
      </c>
      <c r="AT479" s="9">
        <f>SUM(H479:AL479)</f>
        <v/>
      </c>
      <c r="AV479" s="9">
        <f>SUM(I479,J479,O479,P479,Q479,W479,X479)</f>
        <v/>
      </c>
    </row>
    <row r="480">
      <c r="A480" t="n">
        <v>474</v>
      </c>
      <c r="B480" t="inlineStr">
        <is>
          <t>Быков Алексей Иванович</t>
        </is>
      </c>
      <c r="C480" t="inlineStr">
        <is>
          <t>Группа содержания</t>
        </is>
      </c>
      <c r="D480" t="inlineStr">
        <is>
          <t>Инженер</t>
        </is>
      </c>
      <c r="E480" t="inlineStr">
        <is>
          <t>Контракт № 585 - ФКУ Сибуправтодор</t>
        </is>
      </c>
      <c r="F480" t="inlineStr">
        <is>
          <t>День</t>
        </is>
      </c>
      <c r="AM480" s="9">
        <f>COUNT(H480:AL480)</f>
        <v/>
      </c>
      <c r="AT480" s="9">
        <f>SUM(H480:AL480)</f>
        <v/>
      </c>
      <c r="AV480" s="9">
        <f>SUM(I480,J480,O480,P480,Q480,W480,X480)</f>
        <v/>
      </c>
    </row>
    <row r="481">
      <c r="A481" t="n">
        <v>475</v>
      </c>
      <c r="B481" t="inlineStr">
        <is>
          <t>Быков Алексей Иванович</t>
        </is>
      </c>
      <c r="C481" t="inlineStr">
        <is>
          <t>Группа содержания</t>
        </is>
      </c>
      <c r="D481" t="inlineStr">
        <is>
          <t>Инженер</t>
        </is>
      </c>
      <c r="E481" t="inlineStr">
        <is>
          <t>Контракт № 580 - ОГКУ «Томскавтодор»</t>
        </is>
      </c>
      <c r="F481" t="inlineStr">
        <is>
          <t>День</t>
        </is>
      </c>
      <c r="AM481" s="9">
        <f>COUNT(H481:AL481)</f>
        <v/>
      </c>
      <c r="AT481" s="9">
        <f>SUM(H481:AL481)</f>
        <v/>
      </c>
      <c r="AV481" s="9">
        <f>SUM(I481,J481,O481,P481,Q481,W481,X481)</f>
        <v/>
      </c>
    </row>
    <row r="482">
      <c r="A482" s="9" t="n">
        <v>476</v>
      </c>
      <c r="B482" s="9" t="inlineStr">
        <is>
          <t>Быков Алексей Иванович</t>
        </is>
      </c>
      <c r="C482" s="9" t="inlineStr">
        <is>
          <t>Группа содержания</t>
        </is>
      </c>
      <c r="D482" s="9" t="inlineStr">
        <is>
          <t>Инженер</t>
        </is>
      </c>
      <c r="E482" s="9" t="inlineStr">
        <is>
          <t>ИТОГО:</t>
        </is>
      </c>
      <c r="F482" s="9" t="n"/>
      <c r="G482" s="9" t="n"/>
      <c r="H482" s="9" t="n">
        <v>8</v>
      </c>
      <c r="I482" s="9" t="n">
        <v>0</v>
      </c>
      <c r="J482" s="9" t="n">
        <v>0</v>
      </c>
      <c r="K482" s="9" t="n">
        <v>8</v>
      </c>
      <c r="L482" s="9" t="n">
        <v>8</v>
      </c>
      <c r="M482" s="9" t="n"/>
      <c r="N482" s="9" t="n"/>
      <c r="O482" s="9" t="n"/>
      <c r="P482" s="9" t="n"/>
      <c r="Q482" s="9" t="n"/>
      <c r="R482" s="9" t="n"/>
      <c r="S482" s="9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>
        <f>COUNT(IF(SUM(H477,H471,H475,H480,H472,H474,H473,H481,H476,H478,H479)&gt;0,1,"FALSE"),IF(SUM(I473,I471,I480,I475,I481,I474,I478,I477,I479,I476,I472)&gt;0,1,"FALSE"),IF(SUM(J478,J479,J481,J474,J473,J476,J475,J472,J477,J480,J471)&gt;0,1,"FALSE"),IF(SUM(K473,K475,K472,K476,K471,K481,K478,K480,K479,K474,K477)&gt;0,1,"FALSE"),IF(SUM(L479,L478,L477,L475,L474,L473,L472,L471,L480,L481,L476)&gt;0,1,"FALSE"))</f>
        <v/>
      </c>
      <c r="AN482" s="9" t="n"/>
      <c r="AO482" s="9">
        <f>MAX(AO471:AO481)</f>
        <v/>
      </c>
      <c r="AP482" s="9">
        <f>MAX(AP471:AP481)</f>
        <v/>
      </c>
      <c r="AQ482" s="9">
        <f>MAX(AQ471:AQ481)</f>
        <v/>
      </c>
      <c r="AR482" s="9">
        <f>MAX(AR471:AR481)</f>
        <v/>
      </c>
      <c r="AS482" s="9">
        <f>SUM(AS471:AS481)</f>
        <v/>
      </c>
      <c r="AT482" s="9">
        <f>SUM(AT471:AT481)</f>
        <v/>
      </c>
      <c r="AU482" s="9">
        <f>SUM(AU471:AU481)</f>
        <v/>
      </c>
      <c r="AV482" s="9">
        <f>SUM(AV471:AV481)</f>
        <v/>
      </c>
      <c r="AW482" s="9">
        <f>SUM(AW471:AW481)</f>
        <v/>
      </c>
    </row>
    <row r="483">
      <c r="A483" t="n">
        <v>477</v>
      </c>
      <c r="B483" t="inlineStr">
        <is>
          <t>Клименко Николай Николаевич</t>
        </is>
      </c>
      <c r="C483" t="inlineStr">
        <is>
          <t>Группа содержания</t>
        </is>
      </c>
      <c r="D483" t="inlineStr">
        <is>
          <t>Инженер</t>
        </is>
      </c>
      <c r="E483" t="inlineStr">
        <is>
          <t>Общехозяйственный</t>
        </is>
      </c>
      <c r="F483" t="inlineStr">
        <is>
          <t>День</t>
        </is>
      </c>
      <c r="H483" t="n">
        <v>8</v>
      </c>
      <c r="I483" t="inlineStr">
        <is>
          <t>В</t>
        </is>
      </c>
      <c r="J483" t="inlineStr">
        <is>
          <t>В</t>
        </is>
      </c>
      <c r="L483" t="n">
        <v>8</v>
      </c>
      <c r="AM483" s="9">
        <f>COUNT(H483:AL483)</f>
        <v/>
      </c>
      <c r="AO483" s="9">
        <f>COUNTIF(H483:AL483,"О")</f>
        <v/>
      </c>
      <c r="AP483" s="9">
        <f>COUNTIF(H483:AL483,"От")</f>
        <v/>
      </c>
      <c r="AQ483" s="9">
        <f>COUNTIF(H483:AL483,"Б")</f>
        <v/>
      </c>
      <c r="AR483" s="9">
        <f>COUNTIF(H483:AL483,"Н")</f>
        <v/>
      </c>
      <c r="AT483" s="9">
        <f>SUM(H483:AL483)</f>
        <v/>
      </c>
      <c r="AV483" s="9">
        <f>SUM(I483,J483,O483,P483,Q483,W483,X483)</f>
        <v/>
      </c>
    </row>
    <row r="484">
      <c r="A484" t="n">
        <v>478</v>
      </c>
      <c r="B484" t="inlineStr">
        <is>
          <t>Клименко Николай Николаевич</t>
        </is>
      </c>
      <c r="C484" t="inlineStr">
        <is>
          <t>Группа содержания</t>
        </is>
      </c>
      <c r="D484" t="inlineStr">
        <is>
          <t>Инженер</t>
        </is>
      </c>
      <c r="E484" t="inlineStr">
        <is>
          <t>Контракт № 633 - ПАО Ростелеком Красноярск</t>
        </is>
      </c>
      <c r="F484" t="inlineStr">
        <is>
          <t>День</t>
        </is>
      </c>
      <c r="AM484" s="9">
        <f>COUNT(H484:AL484)</f>
        <v/>
      </c>
      <c r="AT484" s="9">
        <f>SUM(H484:AL484)</f>
        <v/>
      </c>
      <c r="AV484" s="9">
        <f>SUM(I484,J484,O484,P484,Q484,W484,X484)</f>
        <v/>
      </c>
    </row>
    <row r="485">
      <c r="A485" t="n">
        <v>479</v>
      </c>
      <c r="B485" t="inlineStr">
        <is>
          <t>Клименко Николай Николаевич</t>
        </is>
      </c>
      <c r="C485" t="inlineStr">
        <is>
          <t>Группа содержания</t>
        </is>
      </c>
      <c r="D485" t="inlineStr">
        <is>
          <t>Инженер</t>
        </is>
      </c>
      <c r="E485" t="inlineStr">
        <is>
          <t>Контракт № 632 - ГКУ НСО ТУАД</t>
        </is>
      </c>
      <c r="F485" t="inlineStr">
        <is>
          <t>День</t>
        </is>
      </c>
      <c r="AM485" s="9">
        <f>COUNT(H485:AL485)</f>
        <v/>
      </c>
      <c r="AT485" s="9">
        <f>SUM(H485:AL485)</f>
        <v/>
      </c>
      <c r="AV485" s="9">
        <f>SUM(I485,J485,O485,P485,Q485,W485,X485)</f>
        <v/>
      </c>
    </row>
    <row r="486">
      <c r="A486" t="n">
        <v>480</v>
      </c>
      <c r="B486" t="inlineStr">
        <is>
          <t>Клименко Николай Николаевич</t>
        </is>
      </c>
      <c r="C486" t="inlineStr">
        <is>
          <t>Группа содержания</t>
        </is>
      </c>
      <c r="D486" t="inlineStr">
        <is>
          <t>Инженер</t>
        </is>
      </c>
      <c r="E486" t="inlineStr">
        <is>
          <t>Контракт № 631 - ГКУ НСО ТУАД</t>
        </is>
      </c>
      <c r="F486" t="inlineStr">
        <is>
          <t>День</t>
        </is>
      </c>
      <c r="AM486" s="9">
        <f>COUNT(H486:AL486)</f>
        <v/>
      </c>
      <c r="AT486" s="9">
        <f>SUM(H486:AL486)</f>
        <v/>
      </c>
      <c r="AV486" s="9">
        <f>SUM(I486,J486,O486,P486,Q486,W486,X486)</f>
        <v/>
      </c>
    </row>
    <row r="487">
      <c r="A487" t="n">
        <v>481</v>
      </c>
      <c r="B487" t="inlineStr">
        <is>
          <t>Клименко Николай Николаевич</t>
        </is>
      </c>
      <c r="C487" t="inlineStr">
        <is>
          <t>Группа содержания</t>
        </is>
      </c>
      <c r="D487" t="inlineStr">
        <is>
          <t>Инженер</t>
        </is>
      </c>
      <c r="E487" t="inlineStr">
        <is>
          <t>Контракт № 630 - ГКУ НСО ТУАД</t>
        </is>
      </c>
      <c r="F487" t="inlineStr">
        <is>
          <t>День</t>
        </is>
      </c>
      <c r="AM487" s="9">
        <f>COUNT(H487:AL487)</f>
        <v/>
      </c>
      <c r="AT487" s="9">
        <f>SUM(H487:AL487)</f>
        <v/>
      </c>
      <c r="AV487" s="9">
        <f>SUM(I487,J487,O487,P487,Q487,W487,X487)</f>
        <v/>
      </c>
    </row>
    <row r="488">
      <c r="A488" t="n">
        <v>482</v>
      </c>
      <c r="B488" t="inlineStr">
        <is>
          <t>Клименко Николай Николаевич</t>
        </is>
      </c>
      <c r="C488" t="inlineStr">
        <is>
          <t>Группа содержания</t>
        </is>
      </c>
      <c r="D488" t="inlineStr">
        <is>
          <t>Инженер</t>
        </is>
      </c>
      <c r="E488" t="inlineStr">
        <is>
          <t>Контракт № 620 - МариинскАвтодор</t>
        </is>
      </c>
      <c r="F488" t="inlineStr">
        <is>
          <t>День</t>
        </is>
      </c>
      <c r="AM488" s="9">
        <f>COUNT(H488:AL488)</f>
        <v/>
      </c>
      <c r="AT488" s="9">
        <f>SUM(H488:AL488)</f>
        <v/>
      </c>
      <c r="AV488" s="9">
        <f>SUM(I488,J488,O488,P488,Q488,W488,X488)</f>
        <v/>
      </c>
    </row>
    <row r="489">
      <c r="A489" t="n">
        <v>483</v>
      </c>
      <c r="B489" t="inlineStr">
        <is>
          <t>Клименко Николай Николаевич</t>
        </is>
      </c>
      <c r="C489" t="inlineStr">
        <is>
          <t>Группа содержания</t>
        </is>
      </c>
      <c r="D489" t="inlineStr">
        <is>
          <t>Инженер</t>
        </is>
      </c>
      <c r="E489" t="inlineStr">
        <is>
          <t>Контракт № 621 - Томскавтодор</t>
        </is>
      </c>
      <c r="F489" t="inlineStr">
        <is>
          <t>День</t>
        </is>
      </c>
      <c r="AM489" s="9">
        <f>COUNT(H489:AL489)</f>
        <v/>
      </c>
      <c r="AT489" s="9">
        <f>SUM(H489:AL489)</f>
        <v/>
      </c>
      <c r="AV489" s="9">
        <f>SUM(I489,J489,O489,P489,Q489,W489,X489)</f>
        <v/>
      </c>
    </row>
    <row r="490">
      <c r="A490" t="n">
        <v>484</v>
      </c>
      <c r="B490" t="inlineStr">
        <is>
          <t>Клименко Николай Николаевич</t>
        </is>
      </c>
      <c r="C490" t="inlineStr">
        <is>
          <t>Группа содержания</t>
        </is>
      </c>
      <c r="D490" t="inlineStr">
        <is>
          <t>Инженер</t>
        </is>
      </c>
      <c r="E490" t="inlineStr">
        <is>
          <t>Контракт № 599 - Восток-М</t>
        </is>
      </c>
      <c r="F490" t="inlineStr">
        <is>
          <t>День</t>
        </is>
      </c>
      <c r="AM490" s="9">
        <f>COUNT(H490:AL490)</f>
        <v/>
      </c>
      <c r="AT490" s="9">
        <f>SUM(H490:AL490)</f>
        <v/>
      </c>
      <c r="AV490" s="9">
        <f>SUM(I490,J490,O490,P490,Q490,W490,X490)</f>
        <v/>
      </c>
    </row>
    <row r="491">
      <c r="A491" t="n">
        <v>485</v>
      </c>
      <c r="B491" t="inlineStr">
        <is>
          <t>Клименко Николай Николаевич</t>
        </is>
      </c>
      <c r="C491" t="inlineStr">
        <is>
          <t>Группа содержания</t>
        </is>
      </c>
      <c r="D491" t="inlineStr">
        <is>
          <t>Инженер</t>
        </is>
      </c>
      <c r="E491" t="inlineStr">
        <is>
          <t>Контракт № 579 - ООО Восток-М</t>
        </is>
      </c>
      <c r="F491" t="inlineStr">
        <is>
          <t>День</t>
        </is>
      </c>
      <c r="AM491" s="9">
        <f>COUNT(H491:AL491)</f>
        <v/>
      </c>
      <c r="AT491" s="9">
        <f>SUM(H491:AL491)</f>
        <v/>
      </c>
      <c r="AV491" s="9">
        <f>SUM(I491,J491,O491,P491,Q491,W491,X491)</f>
        <v/>
      </c>
    </row>
    <row r="492">
      <c r="A492" t="n">
        <v>486</v>
      </c>
      <c r="B492" t="inlineStr">
        <is>
          <t>Клименко Николай Николаевич</t>
        </is>
      </c>
      <c r="C492" t="inlineStr">
        <is>
          <t>Группа содержания</t>
        </is>
      </c>
      <c r="D492" t="inlineStr">
        <is>
          <t>Инженер</t>
        </is>
      </c>
      <c r="E492" t="inlineStr">
        <is>
          <t>Контракт № 585 - ФКУ Сибуправтодор</t>
        </is>
      </c>
      <c r="F492" t="inlineStr">
        <is>
          <t>День</t>
        </is>
      </c>
      <c r="AM492" s="9">
        <f>COUNT(H492:AL492)</f>
        <v/>
      </c>
      <c r="AT492" s="9">
        <f>SUM(H492:AL492)</f>
        <v/>
      </c>
      <c r="AV492" s="9">
        <f>SUM(I492,J492,O492,P492,Q492,W492,X492)</f>
        <v/>
      </c>
    </row>
    <row r="493">
      <c r="A493" t="n">
        <v>487</v>
      </c>
      <c r="B493" t="inlineStr">
        <is>
          <t>Клименко Николай Николаевич</t>
        </is>
      </c>
      <c r="C493" t="inlineStr">
        <is>
          <t>Группа содержания</t>
        </is>
      </c>
      <c r="D493" t="inlineStr">
        <is>
          <t>Инженер</t>
        </is>
      </c>
      <c r="E493" t="inlineStr">
        <is>
          <t>Контракт № 580 - ОГКУ «Томскавтодор»</t>
        </is>
      </c>
      <c r="F493" t="inlineStr">
        <is>
          <t>День</t>
        </is>
      </c>
      <c r="AM493" s="9">
        <f>COUNT(H493:AL493)</f>
        <v/>
      </c>
      <c r="AT493" s="9">
        <f>SUM(H493:AL493)</f>
        <v/>
      </c>
      <c r="AV493" s="9">
        <f>SUM(I493,J493,O493,P493,Q493,W493,X493)</f>
        <v/>
      </c>
    </row>
    <row r="494" ht="15.5" customHeight="1" s="1">
      <c r="A494" t="n">
        <v>488</v>
      </c>
      <c r="B494" t="inlineStr">
        <is>
          <t>Клименко Николай Николаевич</t>
        </is>
      </c>
      <c r="C494" t="inlineStr">
        <is>
          <t>Группа содержания</t>
        </is>
      </c>
      <c r="D494" t="inlineStr">
        <is>
          <t>Инженер</t>
        </is>
      </c>
      <c r="E494" t="inlineStr">
        <is>
          <t>Контракт № 592 - ООО Восток-М</t>
        </is>
      </c>
      <c r="F494" t="inlineStr">
        <is>
          <t>День</t>
        </is>
      </c>
      <c r="K494" s="11" t="n">
        <v>8</v>
      </c>
      <c r="L494" s="11" t="inlineStr">
        <is>
          <t>https://jira.its-sib.ru/issues/?jql=issue%20in%20(TECHITS-1666,TECHITS-1665)</t>
        </is>
      </c>
      <c r="AM494" s="9">
        <f>COUNT(H494:AL494)</f>
        <v/>
      </c>
      <c r="AT494" s="9">
        <f>SUM(H494:AL494)</f>
        <v/>
      </c>
      <c r="AV494" s="9">
        <f>SUM(I494,J494,O494,P494,Q494,W494,X494)</f>
        <v/>
      </c>
    </row>
    <row r="495">
      <c r="A495" s="9" t="n">
        <v>489</v>
      </c>
      <c r="B495" s="9" t="inlineStr">
        <is>
          <t>Клименко Николай Николаевич</t>
        </is>
      </c>
      <c r="C495" s="9" t="inlineStr">
        <is>
          <t>Группа содержания</t>
        </is>
      </c>
      <c r="D495" s="9" t="inlineStr">
        <is>
          <t>Инженер</t>
        </is>
      </c>
      <c r="E495" s="9" t="inlineStr">
        <is>
          <t>ИТОГО:</t>
        </is>
      </c>
      <c r="F495" s="9" t="n"/>
      <c r="G495" s="9" t="n"/>
      <c r="H495" s="9" t="n">
        <v>8</v>
      </c>
      <c r="I495" s="9" t="n">
        <v>0</v>
      </c>
      <c r="J495" s="9" t="n">
        <v>0</v>
      </c>
      <c r="K495" s="9" t="n">
        <v>8</v>
      </c>
      <c r="L495" s="9" t="n">
        <v>8</v>
      </c>
      <c r="M495" s="9" t="n"/>
      <c r="N495" s="9" t="n"/>
      <c r="O495" s="9" t="n"/>
      <c r="P495" s="9" t="n"/>
      <c r="Q495" s="9" t="n"/>
      <c r="R495" s="9" t="n"/>
      <c r="S495" s="9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>
        <f>COUNT(IF(SUM(H489,H487,H486,H490,H491,H483,H484,H485,H488,H493,H492)&gt;0,1,"FALSE"),IF(SUM(I489,I493,I487,I483,I491,I490,I486,I492,I484,I488,I485)&gt;0,1,"FALSE"),IF(SUM(J485,J489,J491,J486,J490,J487,J484,J492,J483,J493,J488)&gt;0,1,"FALSE"),IF(SUM(K486,K490,K488,K483,K493,K494,K491,K484,K485,K489,K492,K487)&gt;0,1,"FALSE"),IF(SUM(L493,L486,L483,L489,L487,L484,L485,L492,L490,L488,L491,L494)&gt;0,1,"FALSE"))</f>
        <v/>
      </c>
      <c r="AN495" s="9" t="n"/>
      <c r="AO495" s="9">
        <f>MAX(AO483:AO494)</f>
        <v/>
      </c>
      <c r="AP495" s="9">
        <f>MAX(AP483:AP494)</f>
        <v/>
      </c>
      <c r="AQ495" s="9">
        <f>MAX(AQ483:AQ494)</f>
        <v/>
      </c>
      <c r="AR495" s="9">
        <f>MAX(AR483:AR494)</f>
        <v/>
      </c>
      <c r="AS495" s="9">
        <f>SUM(AS483:AS494)</f>
        <v/>
      </c>
      <c r="AT495" s="9">
        <f>SUM(AT483:AT494)</f>
        <v/>
      </c>
      <c r="AU495" s="9">
        <f>SUM(AU483:AU494)</f>
        <v/>
      </c>
      <c r="AV495" s="9">
        <f>SUM(AV483:AV494)</f>
        <v/>
      </c>
      <c r="AW495" s="9">
        <f>SUM(AW483:AW494)</f>
        <v/>
      </c>
    </row>
    <row r="496">
      <c r="A496" t="n">
        <v>490</v>
      </c>
      <c r="B496" t="inlineStr">
        <is>
          <t>Томилин Евгений Александрович</t>
        </is>
      </c>
      <c r="C496" t="inlineStr">
        <is>
          <t>Группа содержания</t>
        </is>
      </c>
      <c r="D496" t="inlineStr">
        <is>
          <t>Инженер</t>
        </is>
      </c>
      <c r="E496" t="inlineStr">
        <is>
          <t>Общехозяйственный</t>
        </is>
      </c>
      <c r="F496" t="inlineStr">
        <is>
          <t>День</t>
        </is>
      </c>
      <c r="H496" t="n">
        <v>8</v>
      </c>
      <c r="I496" t="inlineStr">
        <is>
          <t>В</t>
        </is>
      </c>
      <c r="J496" t="inlineStr">
        <is>
          <t>В</t>
        </is>
      </c>
      <c r="K496" t="n">
        <v>8</v>
      </c>
      <c r="L496" t="n">
        <v>8</v>
      </c>
      <c r="AM496" s="9">
        <f>COUNT(H496:AL496)</f>
        <v/>
      </c>
      <c r="AO496" s="9">
        <f>COUNTIF(H496:AL496,"О")</f>
        <v/>
      </c>
      <c r="AP496" s="9">
        <f>COUNTIF(H496:AL496,"От")</f>
        <v/>
      </c>
      <c r="AQ496" s="9">
        <f>COUNTIF(H496:AL496,"Б")</f>
        <v/>
      </c>
      <c r="AR496" s="9">
        <f>COUNTIF(H496:AL496,"Н")</f>
        <v/>
      </c>
      <c r="AT496" s="9">
        <f>SUM(H496:AL496)</f>
        <v/>
      </c>
      <c r="AV496" s="9">
        <f>SUM(I496,J496,O496,P496,Q496,W496,X496)</f>
        <v/>
      </c>
    </row>
    <row r="497">
      <c r="A497" t="n">
        <v>491</v>
      </c>
      <c r="B497" t="inlineStr">
        <is>
          <t>Томилин Евгений Александрович</t>
        </is>
      </c>
      <c r="C497" t="inlineStr">
        <is>
          <t>Группа содержания</t>
        </is>
      </c>
      <c r="D497" t="inlineStr">
        <is>
          <t>Инженер</t>
        </is>
      </c>
      <c r="E497" t="inlineStr">
        <is>
          <t>Контракт № 633 - ПАО Ростелеком Красноярск</t>
        </is>
      </c>
      <c r="F497" t="inlineStr">
        <is>
          <t>День</t>
        </is>
      </c>
      <c r="AM497" s="9">
        <f>COUNT(H497:AL497)</f>
        <v/>
      </c>
      <c r="AT497" s="9">
        <f>SUM(H497:AL497)</f>
        <v/>
      </c>
      <c r="AV497" s="9">
        <f>SUM(I497,J497,O497,P497,Q497,W497,X497)</f>
        <v/>
      </c>
    </row>
    <row r="498">
      <c r="A498" t="n">
        <v>492</v>
      </c>
      <c r="B498" t="inlineStr">
        <is>
          <t>Томилин Евгений Александрович</t>
        </is>
      </c>
      <c r="C498" t="inlineStr">
        <is>
          <t>Группа содержания</t>
        </is>
      </c>
      <c r="D498" t="inlineStr">
        <is>
          <t>Инженер</t>
        </is>
      </c>
      <c r="E498" t="inlineStr">
        <is>
          <t>Контракт № 632 - ГКУ НСО ТУАД</t>
        </is>
      </c>
      <c r="F498" t="inlineStr">
        <is>
          <t>День</t>
        </is>
      </c>
      <c r="AM498" s="9">
        <f>COUNT(H498:AL498)</f>
        <v/>
      </c>
      <c r="AT498" s="9">
        <f>SUM(H498:AL498)</f>
        <v/>
      </c>
      <c r="AV498" s="9">
        <f>SUM(I498,J498,O498,P498,Q498,W498,X498)</f>
        <v/>
      </c>
    </row>
    <row r="499">
      <c r="A499" t="n">
        <v>493</v>
      </c>
      <c r="B499" t="inlineStr">
        <is>
          <t>Томилин Евгений Александрович</t>
        </is>
      </c>
      <c r="C499" t="inlineStr">
        <is>
          <t>Группа содержания</t>
        </is>
      </c>
      <c r="D499" t="inlineStr">
        <is>
          <t>Инженер</t>
        </is>
      </c>
      <c r="E499" t="inlineStr">
        <is>
          <t>Контракт № 631 - ГКУ НСО ТУАД</t>
        </is>
      </c>
      <c r="F499" t="inlineStr">
        <is>
          <t>День</t>
        </is>
      </c>
      <c r="AM499" s="9">
        <f>COUNT(H499:AL499)</f>
        <v/>
      </c>
      <c r="AT499" s="9">
        <f>SUM(H499:AL499)</f>
        <v/>
      </c>
      <c r="AV499" s="9">
        <f>SUM(I499,J499,O499,P499,Q499,W499,X499)</f>
        <v/>
      </c>
    </row>
    <row r="500">
      <c r="A500" t="n">
        <v>494</v>
      </c>
      <c r="B500" t="inlineStr">
        <is>
          <t>Томилин Евгений Александрович</t>
        </is>
      </c>
      <c r="C500" t="inlineStr">
        <is>
          <t>Группа содержания</t>
        </is>
      </c>
      <c r="D500" t="inlineStr">
        <is>
          <t>Инженер</t>
        </is>
      </c>
      <c r="E500" t="inlineStr">
        <is>
          <t>Контракт № 630 - ГКУ НСО ТУАД</t>
        </is>
      </c>
      <c r="F500" t="inlineStr">
        <is>
          <t>День</t>
        </is>
      </c>
      <c r="AM500" s="9">
        <f>COUNT(H500:AL500)</f>
        <v/>
      </c>
      <c r="AT500" s="9">
        <f>SUM(H500:AL500)</f>
        <v/>
      </c>
      <c r="AV500" s="9">
        <f>SUM(I500,J500,O500,P500,Q500,W500,X500)</f>
        <v/>
      </c>
    </row>
    <row r="501">
      <c r="A501" t="n">
        <v>495</v>
      </c>
      <c r="B501" t="inlineStr">
        <is>
          <t>Томилин Евгений Александрович</t>
        </is>
      </c>
      <c r="C501" t="inlineStr">
        <is>
          <t>Группа содержания</t>
        </is>
      </c>
      <c r="D501" t="inlineStr">
        <is>
          <t>Инженер</t>
        </is>
      </c>
      <c r="E501" t="inlineStr">
        <is>
          <t>Контракт № 620 - МариинскАвтодор</t>
        </is>
      </c>
      <c r="F501" t="inlineStr">
        <is>
          <t>День</t>
        </is>
      </c>
      <c r="AM501" s="9">
        <f>COUNT(H501:AL501)</f>
        <v/>
      </c>
      <c r="AT501" s="9">
        <f>SUM(H501:AL501)</f>
        <v/>
      </c>
      <c r="AV501" s="9">
        <f>SUM(I501,J501,O501,P501,Q501,W501,X501)</f>
        <v/>
      </c>
    </row>
    <row r="502">
      <c r="A502" t="n">
        <v>496</v>
      </c>
      <c r="B502" t="inlineStr">
        <is>
          <t>Томилин Евгений Александрович</t>
        </is>
      </c>
      <c r="C502" t="inlineStr">
        <is>
          <t>Группа содержания</t>
        </is>
      </c>
      <c r="D502" t="inlineStr">
        <is>
          <t>Инженер</t>
        </is>
      </c>
      <c r="E502" t="inlineStr">
        <is>
          <t>Контракт № 621 - Томскавтодор</t>
        </is>
      </c>
      <c r="F502" t="inlineStr">
        <is>
          <t>День</t>
        </is>
      </c>
      <c r="AM502" s="9">
        <f>COUNT(H502:AL502)</f>
        <v/>
      </c>
      <c r="AT502" s="9">
        <f>SUM(H502:AL502)</f>
        <v/>
      </c>
      <c r="AV502" s="9">
        <f>SUM(I502,J502,O502,P502,Q502,W502,X502)</f>
        <v/>
      </c>
    </row>
    <row r="503">
      <c r="A503" t="n">
        <v>497</v>
      </c>
      <c r="B503" t="inlineStr">
        <is>
          <t>Томилин Евгений Александрович</t>
        </is>
      </c>
      <c r="C503" t="inlineStr">
        <is>
          <t>Группа содержания</t>
        </is>
      </c>
      <c r="D503" t="inlineStr">
        <is>
          <t>Инженер</t>
        </is>
      </c>
      <c r="E503" t="inlineStr">
        <is>
          <t>Контракт № 599 - Восток-М</t>
        </is>
      </c>
      <c r="F503" t="inlineStr">
        <is>
          <t>День</t>
        </is>
      </c>
      <c r="AM503" s="9">
        <f>COUNT(H503:AL503)</f>
        <v/>
      </c>
      <c r="AT503" s="9">
        <f>SUM(H503:AL503)</f>
        <v/>
      </c>
      <c r="AV503" s="9">
        <f>SUM(I503,J503,O503,P503,Q503,W503,X503)</f>
        <v/>
      </c>
    </row>
    <row r="504">
      <c r="A504" t="n">
        <v>498</v>
      </c>
      <c r="B504" t="inlineStr">
        <is>
          <t>Томилин Евгений Александрович</t>
        </is>
      </c>
      <c r="C504" t="inlineStr">
        <is>
          <t>Группа содержания</t>
        </is>
      </c>
      <c r="D504" t="inlineStr">
        <is>
          <t>Инженер</t>
        </is>
      </c>
      <c r="E504" t="inlineStr">
        <is>
          <t>Контракт № 579 - ООО Восток-М</t>
        </is>
      </c>
      <c r="F504" t="inlineStr">
        <is>
          <t>День</t>
        </is>
      </c>
      <c r="AM504" s="9">
        <f>COUNT(H504:AL504)</f>
        <v/>
      </c>
      <c r="AT504" s="9">
        <f>SUM(H504:AL504)</f>
        <v/>
      </c>
      <c r="AV504" s="9">
        <f>SUM(I504,J504,O504,P504,Q504,W504,X504)</f>
        <v/>
      </c>
    </row>
    <row r="505">
      <c r="A505" t="n">
        <v>499</v>
      </c>
      <c r="B505" t="inlineStr">
        <is>
          <t>Томилин Евгений Александрович</t>
        </is>
      </c>
      <c r="C505" t="inlineStr">
        <is>
          <t>Группа содержания</t>
        </is>
      </c>
      <c r="D505" t="inlineStr">
        <is>
          <t>Инженер</t>
        </is>
      </c>
      <c r="E505" t="inlineStr">
        <is>
          <t>Контракт № 585 - ФКУ Сибуправтодор</t>
        </is>
      </c>
      <c r="F505" t="inlineStr">
        <is>
          <t>День</t>
        </is>
      </c>
      <c r="AM505" s="9">
        <f>COUNT(H505:AL505)</f>
        <v/>
      </c>
      <c r="AT505" s="9">
        <f>SUM(H505:AL505)</f>
        <v/>
      </c>
      <c r="AV505" s="9">
        <f>SUM(I505,J505,O505,P505,Q505,W505,X505)</f>
        <v/>
      </c>
    </row>
    <row r="506">
      <c r="A506" t="n">
        <v>500</v>
      </c>
      <c r="B506" t="inlineStr">
        <is>
          <t>Томилин Евгений Александрович</t>
        </is>
      </c>
      <c r="C506" t="inlineStr">
        <is>
          <t>Группа содержания</t>
        </is>
      </c>
      <c r="D506" t="inlineStr">
        <is>
          <t>Инженер</t>
        </is>
      </c>
      <c r="E506" t="inlineStr">
        <is>
          <t>Контракт № 580 - ОГКУ «Томскавтодор»</t>
        </is>
      </c>
      <c r="F506" t="inlineStr">
        <is>
          <t>День</t>
        </is>
      </c>
      <c r="AM506" s="9">
        <f>COUNT(H506:AL506)</f>
        <v/>
      </c>
      <c r="AT506" s="9">
        <f>SUM(H506:AL506)</f>
        <v/>
      </c>
      <c r="AV506" s="9">
        <f>SUM(I506,J506,O506,P506,Q506,W506,X506)</f>
        <v/>
      </c>
    </row>
    <row r="507">
      <c r="A507" s="9" t="n">
        <v>501</v>
      </c>
      <c r="B507" s="9" t="inlineStr">
        <is>
          <t>Томилин Евгений Александрович</t>
        </is>
      </c>
      <c r="C507" s="9" t="inlineStr">
        <is>
          <t>Группа содержания</t>
        </is>
      </c>
      <c r="D507" s="9" t="inlineStr">
        <is>
          <t>Инженер</t>
        </is>
      </c>
      <c r="E507" s="9" t="inlineStr">
        <is>
          <t>ИТОГО:</t>
        </is>
      </c>
      <c r="F507" s="9" t="n"/>
      <c r="G507" s="9" t="n"/>
      <c r="H507" s="9" t="n">
        <v>8</v>
      </c>
      <c r="I507" s="9" t="n">
        <v>0</v>
      </c>
      <c r="J507" s="9" t="n">
        <v>0</v>
      </c>
      <c r="K507" s="9" t="n">
        <v>8</v>
      </c>
      <c r="L507" s="9" t="n">
        <v>8</v>
      </c>
      <c r="M507" s="9" t="n"/>
      <c r="N507" s="9" t="n"/>
      <c r="O507" s="9" t="n"/>
      <c r="P507" s="9" t="n"/>
      <c r="Q507" s="9" t="n"/>
      <c r="R507" s="9" t="n"/>
      <c r="S507" s="9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>
        <f>COUNT(IF(SUM(H501,H496,H500,H498,H502,H503,H505,H506,H504,H497,H499)&gt;0,1,"FALSE"),IF(SUM(I502,I505,I498,I503,I506,I501,I496,I497,I499,I504,I500)&gt;0,1,"FALSE"),IF(SUM(J506,J501,J505,J500,J498,J499,J502,J503,J496,J497,J504)&gt;0,1,"FALSE"),IF(SUM(K496,K504,K505,K498,K503,K501,K506,K500,K502,K497,K499)&gt;0,1,"FALSE"),IF(SUM(L505,L503,L500,L498,L499,L501,L504,L506,L496,L497,L502)&gt;0,1,"FALSE"))</f>
        <v/>
      </c>
      <c r="AN507" s="9" t="n"/>
      <c r="AO507" s="9">
        <f>MAX(AO496:AO506)</f>
        <v/>
      </c>
      <c r="AP507" s="9">
        <f>MAX(AP496:AP506)</f>
        <v/>
      </c>
      <c r="AQ507" s="9">
        <f>MAX(AQ496:AQ506)</f>
        <v/>
      </c>
      <c r="AR507" s="9">
        <f>MAX(AR496:AR506)</f>
        <v/>
      </c>
      <c r="AS507" s="9">
        <f>SUM(AS496:AS506)</f>
        <v/>
      </c>
      <c r="AT507" s="9">
        <f>SUM(AT496:AT506)</f>
        <v/>
      </c>
      <c r="AU507" s="9">
        <f>SUM(AU496:AU506)</f>
        <v/>
      </c>
      <c r="AV507" s="9">
        <f>SUM(AV496:AV506)</f>
        <v/>
      </c>
      <c r="AW507" s="9">
        <f>SUM(AW496:AW506)</f>
        <v/>
      </c>
    </row>
    <row r="508">
      <c r="A508" t="n">
        <v>502</v>
      </c>
      <c r="B508" t="inlineStr">
        <is>
          <t>Аксенов Илья Анатольевич</t>
        </is>
      </c>
      <c r="C508" t="inlineStr">
        <is>
          <t>Обособленное подразделение Республика Карелия</t>
        </is>
      </c>
      <c r="D508" t="inlineStr">
        <is>
          <t>Инженер</t>
        </is>
      </c>
      <c r="E508" t="inlineStr">
        <is>
          <t>Общехозяйственный</t>
        </is>
      </c>
      <c r="F508" t="inlineStr">
        <is>
          <t>День</t>
        </is>
      </c>
      <c r="I508" t="inlineStr">
        <is>
          <t>В</t>
        </is>
      </c>
      <c r="J508" t="inlineStr">
        <is>
          <t>В</t>
        </is>
      </c>
      <c r="O508" t="inlineStr">
        <is>
          <t>В</t>
        </is>
      </c>
      <c r="P508" t="inlineStr">
        <is>
          <t>В</t>
        </is>
      </c>
      <c r="Q508" t="inlineStr">
        <is>
          <t>В</t>
        </is>
      </c>
      <c r="W508" t="inlineStr">
        <is>
          <t>В</t>
        </is>
      </c>
      <c r="X508" t="inlineStr">
        <is>
          <t>В</t>
        </is>
      </c>
      <c r="AM508" s="9">
        <f>COUNT(H508:AL508)</f>
        <v/>
      </c>
      <c r="AO508" s="9">
        <f>COUNTIF(H508:AL508,"О")</f>
        <v/>
      </c>
      <c r="AP508" s="9">
        <f>COUNTIF(H508:AL508,"От")</f>
        <v/>
      </c>
      <c r="AQ508" s="9">
        <f>COUNTIF(H508:AL508,"Б")</f>
        <v/>
      </c>
      <c r="AR508" s="9">
        <f>COUNTIF(H508:AL508,"Н")</f>
        <v/>
      </c>
      <c r="AT508" s="9">
        <f>SUM(H508:AL508)</f>
        <v/>
      </c>
      <c r="AV508" s="9">
        <f>SUM(I508,J508,O508,P508,Q508,W508,X508)</f>
        <v/>
      </c>
    </row>
    <row r="509">
      <c r="A509" t="n">
        <v>503</v>
      </c>
      <c r="B509" t="inlineStr">
        <is>
          <t>Аксенов Илья Анатольевич</t>
        </is>
      </c>
      <c r="C509" t="inlineStr">
        <is>
          <t>Обособленное подразделение Республика Карелия</t>
        </is>
      </c>
      <c r="D509" t="inlineStr">
        <is>
          <t>Инженер</t>
        </is>
      </c>
      <c r="E509" t="inlineStr">
        <is>
          <t>Контракт № 619 - ГБУ ПО Псковавтодор</t>
        </is>
      </c>
      <c r="F509" t="inlineStr">
        <is>
          <t>День</t>
        </is>
      </c>
      <c r="AM509" s="9">
        <f>COUNT(H509:AL509)</f>
        <v/>
      </c>
      <c r="AT509" s="9">
        <f>SUM(H509:AL509)</f>
        <v/>
      </c>
      <c r="AV509" s="9">
        <f>SUM(I509,J509,O509,P509,Q509,W509,X509)</f>
        <v/>
      </c>
    </row>
    <row r="510" ht="15.5" customHeight="1" s="1">
      <c r="A510" t="n">
        <v>504</v>
      </c>
      <c r="B510" t="inlineStr">
        <is>
          <t>Аксенов Илья Анатольевич</t>
        </is>
      </c>
      <c r="C510" t="inlineStr">
        <is>
          <t>Обособленное подразделение Республика Карелия</t>
        </is>
      </c>
      <c r="D510" t="inlineStr">
        <is>
          <t>Инженер</t>
        </is>
      </c>
      <c r="E510" t="inlineStr">
        <is>
          <t>Контракт № 617 - КУ РК Управтодор РК</t>
        </is>
      </c>
      <c r="F510" t="inlineStr">
        <is>
          <t>День</t>
        </is>
      </c>
      <c r="H510" s="11" t="n">
        <v>8</v>
      </c>
      <c r="K510" s="11" t="n">
        <v>8</v>
      </c>
      <c r="L510" s="11" t="n">
        <v>8</v>
      </c>
      <c r="M510" s="11" t="n">
        <v>8</v>
      </c>
      <c r="N510" s="11" t="n">
        <v>7</v>
      </c>
      <c r="R510" s="11" t="n">
        <v>8</v>
      </c>
      <c r="S510" s="11" t="n">
        <v>8</v>
      </c>
      <c r="T510" s="11" t="n">
        <v>8</v>
      </c>
      <c r="U510" s="11" t="n">
        <v>8</v>
      </c>
      <c r="V510" s="11" t="n">
        <v>8</v>
      </c>
      <c r="Y510" s="11" t="n">
        <v>8</v>
      </c>
      <c r="Z510" s="11" t="n">
        <v>7.92661</v>
      </c>
      <c r="AM510" s="9">
        <f>COUNT(H510:AL510)</f>
        <v/>
      </c>
      <c r="AT510" s="9">
        <f>SUM(H510:AL510)</f>
        <v/>
      </c>
      <c r="AV510" s="9">
        <f>SUM(I510,J510,O510,P510,Q510,W510,X510)</f>
        <v/>
      </c>
    </row>
    <row r="511" ht="15.5" customHeight="1" s="1">
      <c r="A511" t="n">
        <v>505</v>
      </c>
      <c r="B511" t="inlineStr">
        <is>
          <t>Аксенов Илья Анатольевич</t>
        </is>
      </c>
      <c r="C511" t="inlineStr">
        <is>
          <t>Обособленное подразделение Республика Карелия</t>
        </is>
      </c>
      <c r="D511" t="inlineStr">
        <is>
          <t>Инженер</t>
        </is>
      </c>
      <c r="E511" t="inlineStr">
        <is>
          <t>Контракт № 632 - ГКУ НСО ТУАД</t>
        </is>
      </c>
      <c r="F511" t="inlineStr">
        <is>
          <t>День</t>
        </is>
      </c>
      <c r="Z511" s="11" t="n">
        <v>0.07339</v>
      </c>
      <c r="AM511" s="9">
        <f>COUNT(H511:AL511)</f>
        <v/>
      </c>
      <c r="AT511" s="9">
        <f>SUM(H511:AL511)</f>
        <v/>
      </c>
      <c r="AV511" s="9">
        <f>SUM(I511,J511,O511,P511,Q511,W511,X511)</f>
        <v/>
      </c>
    </row>
    <row r="512">
      <c r="A512" s="9" t="n">
        <v>506</v>
      </c>
      <c r="B512" s="9" t="inlineStr">
        <is>
          <t>Аксенов Илья Анатольевич</t>
        </is>
      </c>
      <c r="C512" s="9" t="inlineStr">
        <is>
          <t>Обособленное подразделение Республика Карелия</t>
        </is>
      </c>
      <c r="D512" s="9" t="inlineStr">
        <is>
          <t>Инженер</t>
        </is>
      </c>
      <c r="E512" s="9" t="inlineStr">
        <is>
          <t>ИТОГО:</t>
        </is>
      </c>
      <c r="F512" s="9" t="n"/>
      <c r="G512" s="9" t="n"/>
      <c r="H512" s="9" t="n">
        <v>8</v>
      </c>
      <c r="I512" s="9" t="n">
        <v>0</v>
      </c>
      <c r="J512" s="9" t="n">
        <v>0</v>
      </c>
      <c r="K512" s="9" t="n">
        <v>8</v>
      </c>
      <c r="L512" s="9" t="n">
        <v>8</v>
      </c>
      <c r="M512" s="9" t="n">
        <v>8</v>
      </c>
      <c r="N512" s="9" t="n">
        <v>7</v>
      </c>
      <c r="O512" s="9" t="n">
        <v>0</v>
      </c>
      <c r="P512" s="9" t="n">
        <v>0</v>
      </c>
      <c r="Q512" s="9" t="n">
        <v>0</v>
      </c>
      <c r="R512" s="9" t="n">
        <v>8</v>
      </c>
      <c r="S512" s="9" t="n">
        <v>8</v>
      </c>
      <c r="T512" s="9" t="n">
        <v>8</v>
      </c>
      <c r="U512" s="9" t="n">
        <v>8</v>
      </c>
      <c r="V512" s="9" t="n">
        <v>8</v>
      </c>
      <c r="W512" s="9" t="n">
        <v>0</v>
      </c>
      <c r="X512" s="9" t="n">
        <v>0</v>
      </c>
      <c r="Y512" s="9" t="n">
        <v>8</v>
      </c>
      <c r="Z512" s="9" t="n">
        <v>8</v>
      </c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>
        <f>COUNT(IF(SUM(H510,H508,H509)&gt;0,1,"FALSE"),IF(SUM(I508,I510,I509)&gt;0,1,"FALSE"),IF(SUM(J509,J508,J510)&gt;0,1,"FALSE"),IF(SUM(K509,K508,K510)&gt;0,1,"FALSE"),IF(SUM(L509,L508,L510)&gt;0,1,"FALSE"),IF(SUM(M509,M510,M508)&gt;0,1,"FALSE"),IF(SUM(N508,N509,N510)&gt;0,1,"FALSE"),IF(SUM(O510,O509,O508)&gt;0,1,"FALSE"),IF(SUM(P509,P508,P510)&gt;0,1,"FALSE"),IF(SUM(Q508,Q509,Q510)&gt;0,1,"FALSE"),IF(SUM(R508,R509,R510)&gt;0,1,"FALSE"),IF(SUM(S509,S510,S508)&gt;0,1,"FALSE"),IF(SUM(T510,T509,T508)&gt;0,1,"FALSE"),IF(SUM(U509,U508,U510)&gt;0,1,"FALSE"),IF(SUM(V509,V510,V508)&gt;0,1,"FALSE"),IF(SUM(W508,W509,W510)&gt;0,1,"FALSE"),IF(SUM(X509,X510,X508)&gt;0,1,"FALSE"),IF(SUM(Y508,Y509,Y510)&gt;0,1,"FALSE"),IF(SUM(Z510,Z508,Z509,Z511)&gt;0,1,"FALSE"))</f>
        <v/>
      </c>
      <c r="AN512" s="9" t="n"/>
      <c r="AO512" s="9">
        <f>MAX(AO508:AO511)</f>
        <v/>
      </c>
      <c r="AP512" s="9">
        <f>MAX(AP508:AP511)</f>
        <v/>
      </c>
      <c r="AQ512" s="9">
        <f>MAX(AQ508:AQ511)</f>
        <v/>
      </c>
      <c r="AR512" s="9">
        <f>MAX(AR508:AR511)</f>
        <v/>
      </c>
      <c r="AS512" s="9">
        <f>SUM(AS508:AS511)</f>
        <v/>
      </c>
      <c r="AT512" s="9">
        <f>SUM(AT508:AT511)</f>
        <v/>
      </c>
      <c r="AU512" s="9">
        <f>SUM(AU508:AU511)</f>
        <v/>
      </c>
      <c r="AV512" s="9">
        <f>SUM(AV508:AV511)</f>
        <v/>
      </c>
      <c r="AW512" s="9">
        <f>SUM(AW508:AW511)</f>
        <v/>
      </c>
    </row>
    <row r="513">
      <c r="A513" t="n">
        <v>507</v>
      </c>
      <c r="B513" t="inlineStr">
        <is>
          <t>Оськин Кирилл Игоревич</t>
        </is>
      </c>
      <c r="C513" t="inlineStr">
        <is>
          <t>Обособленное подразделение Республика Карелия</t>
        </is>
      </c>
      <c r="D513" t="inlineStr">
        <is>
          <t>Инженер</t>
        </is>
      </c>
      <c r="E513" t="inlineStr">
        <is>
          <t>Общехозяйственный</t>
        </is>
      </c>
      <c r="F513" t="inlineStr">
        <is>
          <t>День</t>
        </is>
      </c>
      <c r="I513" t="inlineStr">
        <is>
          <t>В</t>
        </is>
      </c>
      <c r="J513" t="inlineStr">
        <is>
          <t>В</t>
        </is>
      </c>
      <c r="O513" t="inlineStr">
        <is>
          <t>В</t>
        </is>
      </c>
      <c r="P513" t="inlineStr">
        <is>
          <t>В</t>
        </is>
      </c>
      <c r="Q513" t="inlineStr">
        <is>
          <t>В</t>
        </is>
      </c>
      <c r="W513" t="inlineStr">
        <is>
          <t>В</t>
        </is>
      </c>
      <c r="X513" t="inlineStr">
        <is>
          <t>В</t>
        </is>
      </c>
      <c r="AM513" s="9">
        <f>COUNT(H513:AL513)</f>
        <v/>
      </c>
      <c r="AO513" s="9">
        <f>COUNTIF(H513:AL513,"О")</f>
        <v/>
      </c>
      <c r="AP513" s="9">
        <f>COUNTIF(H513:AL513,"От")</f>
        <v/>
      </c>
      <c r="AQ513" s="9">
        <f>COUNTIF(H513:AL513,"Б")</f>
        <v/>
      </c>
      <c r="AR513" s="9">
        <f>COUNTIF(H513:AL513,"Н")</f>
        <v/>
      </c>
      <c r="AT513" s="9">
        <f>SUM(H513:AL513)</f>
        <v/>
      </c>
      <c r="AV513" s="9">
        <f>SUM(I513,J513,O513,P513,Q513,W513,X513)</f>
        <v/>
      </c>
    </row>
    <row r="514">
      <c r="A514" t="n">
        <v>508</v>
      </c>
      <c r="B514" t="inlineStr">
        <is>
          <t>Оськин Кирилл Игоревич</t>
        </is>
      </c>
      <c r="C514" t="inlineStr">
        <is>
          <t>Обособленное подразделение Республика Карелия</t>
        </is>
      </c>
      <c r="D514" t="inlineStr">
        <is>
          <t>Инженер</t>
        </is>
      </c>
      <c r="E514" t="inlineStr">
        <is>
          <t>Контракт № 619 - ГБУ ПО Псковавтодор</t>
        </is>
      </c>
      <c r="F514" t="inlineStr">
        <is>
          <t>День</t>
        </is>
      </c>
      <c r="AM514" s="9">
        <f>COUNT(H514:AL514)</f>
        <v/>
      </c>
      <c r="AT514" s="9">
        <f>SUM(H514:AL514)</f>
        <v/>
      </c>
      <c r="AV514" s="9">
        <f>SUM(I514,J514,O514,P514,Q514,W514,X514)</f>
        <v/>
      </c>
    </row>
    <row r="515" ht="15.5" customHeight="1" s="1">
      <c r="A515" t="n">
        <v>509</v>
      </c>
      <c r="B515" t="inlineStr">
        <is>
          <t>Оськин Кирилл Игоревич</t>
        </is>
      </c>
      <c r="C515" t="inlineStr">
        <is>
          <t>Обособленное подразделение Республика Карелия</t>
        </is>
      </c>
      <c r="D515" t="inlineStr">
        <is>
          <t>Инженер</t>
        </is>
      </c>
      <c r="E515" t="inlineStr">
        <is>
          <t>Контракт № 617 - КУ РК Управтодор РК</t>
        </is>
      </c>
      <c r="F515" t="inlineStr">
        <is>
          <t>День</t>
        </is>
      </c>
      <c r="H515" s="11" t="n">
        <v>8</v>
      </c>
      <c r="K515" s="11" t="n">
        <v>8</v>
      </c>
      <c r="L515" s="11" t="n">
        <v>8</v>
      </c>
      <c r="M515" s="11" t="n">
        <v>8</v>
      </c>
      <c r="N515" s="11" t="n">
        <v>7</v>
      </c>
      <c r="R515" s="11" t="n">
        <v>8</v>
      </c>
      <c r="S515" s="11" t="n">
        <v>8</v>
      </c>
      <c r="T515" s="11" t="n">
        <v>8</v>
      </c>
      <c r="U515" s="11" t="n">
        <v>8</v>
      </c>
      <c r="V515" s="11" t="n">
        <v>8</v>
      </c>
      <c r="Y515" s="11" t="n">
        <v>8</v>
      </c>
      <c r="Z515" s="11" t="n">
        <v>8</v>
      </c>
      <c r="AM515" s="9">
        <f>COUNT(H515:AL515)</f>
        <v/>
      </c>
      <c r="AT515" s="9">
        <f>SUM(H515:AL515)</f>
        <v/>
      </c>
      <c r="AV515" s="9">
        <f>SUM(I515,J515,O515,P515,Q515,W515,X515)</f>
        <v/>
      </c>
    </row>
    <row r="516">
      <c r="A516" s="9" t="n">
        <v>510</v>
      </c>
      <c r="B516" s="9" t="inlineStr">
        <is>
          <t>Оськин Кирилл Игоревич</t>
        </is>
      </c>
      <c r="C516" s="9" t="inlineStr">
        <is>
          <t>Обособленное подразделение Республика Карелия</t>
        </is>
      </c>
      <c r="D516" s="9" t="inlineStr">
        <is>
          <t>Инженер</t>
        </is>
      </c>
      <c r="E516" s="9" t="inlineStr">
        <is>
          <t>ИТОГО:</t>
        </is>
      </c>
      <c r="F516" s="9" t="n"/>
      <c r="G516" s="9" t="n"/>
      <c r="H516" s="9" t="n">
        <v>8</v>
      </c>
      <c r="I516" s="9" t="n">
        <v>0</v>
      </c>
      <c r="J516" s="9" t="n">
        <v>0</v>
      </c>
      <c r="K516" s="9" t="n">
        <v>8</v>
      </c>
      <c r="L516" s="9" t="n">
        <v>8</v>
      </c>
      <c r="M516" s="9" t="n">
        <v>8</v>
      </c>
      <c r="N516" s="9" t="n">
        <v>7</v>
      </c>
      <c r="O516" s="9" t="n">
        <v>0</v>
      </c>
      <c r="P516" s="9" t="n">
        <v>0</v>
      </c>
      <c r="Q516" s="9" t="n">
        <v>0</v>
      </c>
      <c r="R516" s="9" t="n">
        <v>8</v>
      </c>
      <c r="S516" s="9" t="n">
        <v>8</v>
      </c>
      <c r="T516" s="9" t="n">
        <v>8</v>
      </c>
      <c r="U516" s="9" t="n">
        <v>8</v>
      </c>
      <c r="V516" s="9" t="n">
        <v>8</v>
      </c>
      <c r="W516" s="9" t="n">
        <v>0</v>
      </c>
      <c r="X516" s="9" t="n">
        <v>0</v>
      </c>
      <c r="Y516" s="9" t="n">
        <v>8</v>
      </c>
      <c r="Z516" s="9" t="n">
        <v>8</v>
      </c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>
        <f>COUNT(IF(SUM(H515,H514,H513)&gt;0,1,"FALSE"),IF(SUM(I513,I515,I514)&gt;0,1,"FALSE"),IF(SUM(J513,J514,J515)&gt;0,1,"FALSE"),IF(SUM(K513,K514,K515)&gt;0,1,"FALSE"),IF(SUM(L513,L515,L514)&gt;0,1,"FALSE"),IF(SUM(M515,M513,M514)&gt;0,1,"FALSE"),IF(SUM(N515,N513,N514)&gt;0,1,"FALSE"),IF(SUM(O515,O513,O514)&gt;0,1,"FALSE"),IF(SUM(P513,P514,P515)&gt;0,1,"FALSE"),IF(SUM(Q514,Q515,Q513)&gt;0,1,"FALSE"),IF(SUM(R513,R514,R515)&gt;0,1,"FALSE"),IF(SUM(S513,S515,S514)&gt;0,1,"FALSE"),IF(SUM(T515,T514,T513)&gt;0,1,"FALSE"),IF(SUM(U514,U513,U515)&gt;0,1,"FALSE"),IF(SUM(V514,V515,V513)&gt;0,1,"FALSE"),IF(SUM(W514,W513,W515)&gt;0,1,"FALSE"),IF(SUM(X515,X514,X513)&gt;0,1,"FALSE"),IF(SUM(Y514,Y513,Y515)&gt;0,1,"FALSE"),IF(SUM(Z515,Z514,Z513)&gt;0,1,"FALSE"))</f>
        <v/>
      </c>
      <c r="AN516" s="9" t="n"/>
      <c r="AO516" s="9">
        <f>MAX(AO513:AO515)</f>
        <v/>
      </c>
      <c r="AP516" s="9">
        <f>MAX(AP513:AP515)</f>
        <v/>
      </c>
      <c r="AQ516" s="9">
        <f>MAX(AQ513:AQ515)</f>
        <v/>
      </c>
      <c r="AR516" s="9">
        <f>MAX(AR513:AR515)</f>
        <v/>
      </c>
      <c r="AS516" s="9">
        <f>SUM(AS513:AS515)</f>
        <v/>
      </c>
      <c r="AT516" s="9">
        <f>SUM(AT513:AT515)</f>
        <v/>
      </c>
      <c r="AU516" s="9">
        <f>SUM(AU513:AU515)</f>
        <v/>
      </c>
      <c r="AV516" s="9">
        <f>SUM(AV513:AV515)</f>
        <v/>
      </c>
      <c r="AW516" s="9">
        <f>SUM(AW513:AW515)</f>
        <v/>
      </c>
    </row>
    <row r="517">
      <c r="A517" t="n">
        <v>511</v>
      </c>
      <c r="B517" t="inlineStr">
        <is>
          <t>Ярославцев Леонид Олегович</t>
        </is>
      </c>
      <c r="C517" t="inlineStr">
        <is>
          <t>Группа ФВФ, стационарные комплексы</t>
        </is>
      </c>
      <c r="D517" t="inlineStr">
        <is>
          <t>Ведущий инженер ФВФ</t>
        </is>
      </c>
      <c r="E517" t="inlineStr">
        <is>
          <t>Общехозяйственный</t>
        </is>
      </c>
      <c r="F517" t="inlineStr">
        <is>
          <t>День</t>
        </is>
      </c>
      <c r="R517" t="n">
        <v>7.4</v>
      </c>
      <c r="V517" t="n">
        <v>10</v>
      </c>
      <c r="W517" t="n">
        <v>10</v>
      </c>
      <c r="X517" t="n">
        <v>10</v>
      </c>
      <c r="AM517" s="9">
        <f>COUNT(H517:AL517)</f>
        <v/>
      </c>
      <c r="AO517" s="9">
        <f>COUNTIF(H517:AL517,"О")</f>
        <v/>
      </c>
      <c r="AP517" s="9">
        <f>COUNTIF(H517:AL517,"От")</f>
        <v/>
      </c>
      <c r="AQ517" s="9">
        <f>COUNTIF(H517:AL517,"Б")</f>
        <v/>
      </c>
      <c r="AR517" s="9">
        <f>COUNTIF(H517:AL517,"Н")</f>
        <v/>
      </c>
      <c r="AT517" s="9">
        <f>SUM(H517:AL517)</f>
        <v/>
      </c>
      <c r="AV517" s="9">
        <f>SUM(I517,J517,O517,P517,Q517,W517,X517)</f>
        <v/>
      </c>
    </row>
    <row r="518">
      <c r="A518" t="n">
        <v>512</v>
      </c>
      <c r="B518" t="inlineStr">
        <is>
          <t>Ярославцев Леонид Олегович</t>
        </is>
      </c>
      <c r="C518" t="inlineStr">
        <is>
          <t>Группа ФВФ, стационарные комплексы</t>
        </is>
      </c>
      <c r="D518" t="inlineStr">
        <is>
          <t>Ведущий инженер ФВФ</t>
        </is>
      </c>
      <c r="E518" t="inlineStr">
        <is>
          <t>Контракт № 642 - МБУ ГЦОДД</t>
        </is>
      </c>
      <c r="F518" t="inlineStr">
        <is>
          <t>День</t>
        </is>
      </c>
      <c r="AM518" s="9">
        <f>COUNT(H518:AL518)</f>
        <v/>
      </c>
      <c r="AT518" s="9">
        <f>SUM(H518:AL518)</f>
        <v/>
      </c>
      <c r="AV518" s="9">
        <f>SUM(I518,J518,O518,P518,Q518,W518,X518)</f>
        <v/>
      </c>
    </row>
    <row r="519">
      <c r="A519" t="n">
        <v>513</v>
      </c>
      <c r="B519" t="inlineStr">
        <is>
          <t>Ярославцев Леонид Олегович</t>
        </is>
      </c>
      <c r="C519" t="inlineStr">
        <is>
          <t>Группа ФВФ, стационарные комплексы</t>
        </is>
      </c>
      <c r="D519" t="inlineStr">
        <is>
          <t>Ведущий инженер ФВФ</t>
        </is>
      </c>
      <c r="E519" t="inlineStr">
        <is>
          <t>Контракт № 641 - МБУ ГЦОДД</t>
        </is>
      </c>
      <c r="F519" t="inlineStr">
        <is>
          <t>День</t>
        </is>
      </c>
      <c r="AM519" s="9">
        <f>COUNT(H519:AL519)</f>
        <v/>
      </c>
      <c r="AT519" s="9">
        <f>SUM(H519:AL519)</f>
        <v/>
      </c>
      <c r="AV519" s="9">
        <f>SUM(I519,J519,O519,P519,Q519,W519,X519)</f>
        <v/>
      </c>
    </row>
    <row r="520" ht="15.5" customHeight="1" s="1">
      <c r="A520" t="n">
        <v>514</v>
      </c>
      <c r="B520" t="inlineStr">
        <is>
          <t>Ярославцев Леонид Олегович</t>
        </is>
      </c>
      <c r="C520" t="inlineStr">
        <is>
          <t>Группа ФВФ, стационарные комплексы</t>
        </is>
      </c>
      <c r="D520" t="inlineStr">
        <is>
          <t>Ведущий инженер ФВФ</t>
        </is>
      </c>
      <c r="E520" t="inlineStr">
        <is>
          <t>Контракт № 629 - МБУ ГЦОДД</t>
        </is>
      </c>
      <c r="F520" t="inlineStr">
        <is>
          <t>День</t>
        </is>
      </c>
      <c r="R520" s="11" t="n">
        <v>2.6</v>
      </c>
      <c r="AM520" s="9">
        <f>COUNT(H520:AL520)</f>
        <v/>
      </c>
      <c r="AT520" s="9">
        <f>SUM(H520:AL520)</f>
        <v/>
      </c>
      <c r="AV520" s="9">
        <f>SUM(I520,J520,O520,P520,Q520,W520,X520)</f>
        <v/>
      </c>
    </row>
    <row r="521">
      <c r="A521" t="n">
        <v>515</v>
      </c>
      <c r="B521" t="inlineStr">
        <is>
          <t>Ярославцев Леонид Олегович</t>
        </is>
      </c>
      <c r="C521" t="inlineStr">
        <is>
          <t>Группа ФВФ, стационарные комплексы</t>
        </is>
      </c>
      <c r="D521" t="inlineStr">
        <is>
          <t>Ведущий инженер ФВФ</t>
        </is>
      </c>
      <c r="E521" t="inlineStr">
        <is>
          <t>Контракт № 628 - МБУ ГЦОДД</t>
        </is>
      </c>
      <c r="F521" t="inlineStr">
        <is>
          <t>День</t>
        </is>
      </c>
      <c r="AM521" s="9">
        <f>COUNT(H521:AL521)</f>
        <v/>
      </c>
      <c r="AT521" s="9">
        <f>SUM(H521:AL521)</f>
        <v/>
      </c>
      <c r="AV521" s="9">
        <f>SUM(I521,J521,O521,P521,Q521,W521,X521)</f>
        <v/>
      </c>
    </row>
    <row r="522">
      <c r="A522" t="n">
        <v>516</v>
      </c>
      <c r="B522" t="inlineStr">
        <is>
          <t>Ярославцев Леонид Олегович</t>
        </is>
      </c>
      <c r="C522" t="inlineStr">
        <is>
          <t>Группа ФВФ, стационарные комплексы</t>
        </is>
      </c>
      <c r="D522" t="inlineStr">
        <is>
          <t>Ведущий инженер ФВФ</t>
        </is>
      </c>
      <c r="E522" t="inlineStr">
        <is>
          <t>Контракт № 627 - МБУ ГЦОДД</t>
        </is>
      </c>
      <c r="F522" t="inlineStr">
        <is>
          <t>День</t>
        </is>
      </c>
      <c r="AM522" s="9">
        <f>COUNT(H522:AL522)</f>
        <v/>
      </c>
      <c r="AT522" s="9">
        <f>SUM(H522:AL522)</f>
        <v/>
      </c>
      <c r="AV522" s="9">
        <f>SUM(I522,J522,O522,P522,Q522,W522,X522)</f>
        <v/>
      </c>
    </row>
    <row r="523">
      <c r="A523" t="n">
        <v>517</v>
      </c>
      <c r="B523" t="inlineStr">
        <is>
          <t>Ярославцев Леонид Олегович</t>
        </is>
      </c>
      <c r="C523" t="inlineStr">
        <is>
          <t>Группа ФВФ, стационарные комплексы</t>
        </is>
      </c>
      <c r="D523" t="inlineStr">
        <is>
          <t>Ведущий инженер ФВФ</t>
        </is>
      </c>
      <c r="E523" t="inlineStr">
        <is>
          <t>Контракт № 478 - НОВАПОРТ Трейдинг ООО</t>
        </is>
      </c>
      <c r="F523" t="inlineStr">
        <is>
          <t>День</t>
        </is>
      </c>
      <c r="AM523" s="9">
        <f>COUNT(H523:AL523)</f>
        <v/>
      </c>
      <c r="AT523" s="9">
        <f>SUM(H523:AL523)</f>
        <v/>
      </c>
      <c r="AV523" s="9">
        <f>SUM(I523,J523,O523,P523,Q523,W523,X523)</f>
        <v/>
      </c>
    </row>
    <row r="524">
      <c r="A524" t="n">
        <v>518</v>
      </c>
      <c r="B524" t="inlineStr">
        <is>
          <t>Ярославцев Леонид Олегович</t>
        </is>
      </c>
      <c r="C524" t="inlineStr">
        <is>
          <t>Группа ФВФ, стационарные комплексы</t>
        </is>
      </c>
      <c r="D524" t="inlineStr">
        <is>
          <t>Ведущий инженер ФВФ</t>
        </is>
      </c>
      <c r="E524" t="inlineStr">
        <is>
          <t>Контракт № 637 - МБУ ГЦОДД</t>
        </is>
      </c>
      <c r="F524" t="inlineStr">
        <is>
          <t>День</t>
        </is>
      </c>
      <c r="AM524" s="9">
        <f>COUNT(H524:AL524)</f>
        <v/>
      </c>
      <c r="AT524" s="9">
        <f>SUM(H524:AL524)</f>
        <v/>
      </c>
      <c r="AV524" s="9">
        <f>SUM(I524,J524,O524,P524,Q524,W524,X524)</f>
        <v/>
      </c>
    </row>
    <row r="525">
      <c r="A525" s="9" t="n">
        <v>519</v>
      </c>
      <c r="B525" s="9" t="inlineStr">
        <is>
          <t>Ярославцев Леонид Олегович</t>
        </is>
      </c>
      <c r="C525" s="9" t="inlineStr">
        <is>
          <t>Группа ФВФ, стационарные комплексы</t>
        </is>
      </c>
      <c r="D525" s="9" t="inlineStr">
        <is>
          <t>Ведущий инженер ФВФ</t>
        </is>
      </c>
      <c r="E525" s="9" t="inlineStr">
        <is>
          <t>ИТОГО:</t>
        </is>
      </c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>
        <v>10</v>
      </c>
      <c r="S525" s="9" t="n"/>
      <c r="T525" s="9" t="n"/>
      <c r="U525" s="9" t="n"/>
      <c r="V525" s="9" t="n">
        <v>10</v>
      </c>
      <c r="W525" s="9" t="n">
        <v>10</v>
      </c>
      <c r="X525" s="9" t="n">
        <v>10</v>
      </c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>
        <f>COUNT(IF(SUM(R521,R520,R518,R522,R523,R519,R517)&gt;0,1,"FALSE"),IF(SUM(V517,V524,V522,V520,V521,V518,V523,V519)&gt;0,1,"FALSE"),IF(SUM(W522,W521,W519,W518,W517,W520,W523)&gt;0,1,"FALSE"),IF(SUM(X517,X520,X523,X521,X519,X518,X522)&gt;0,1,"FALSE"))</f>
        <v/>
      </c>
      <c r="AN525" s="9" t="n"/>
      <c r="AO525" s="9">
        <f>MAX(AO517:AO524)</f>
        <v/>
      </c>
      <c r="AP525" s="9">
        <f>MAX(AP517:AP524)</f>
        <v/>
      </c>
      <c r="AQ525" s="9">
        <f>MAX(AQ517:AQ524)</f>
        <v/>
      </c>
      <c r="AR525" s="9">
        <f>MAX(AR517:AR524)</f>
        <v/>
      </c>
      <c r="AS525" s="9">
        <f>SUM(AS517:AS524)</f>
        <v/>
      </c>
      <c r="AT525" s="9">
        <f>SUM(AT517:AT524)</f>
        <v/>
      </c>
      <c r="AU525" s="9">
        <f>SUM(AU517:AU524)</f>
        <v/>
      </c>
      <c r="AV525" s="9">
        <f>SUM(AV517:AV524)</f>
        <v/>
      </c>
      <c r="AW525" s="9">
        <f>SUM(AW517:AW524)</f>
        <v/>
      </c>
    </row>
    <row r="526">
      <c r="A526" t="n">
        <v>520</v>
      </c>
      <c r="B526" t="inlineStr">
        <is>
          <t>Дубов Егор Павлович</t>
        </is>
      </c>
      <c r="C526" t="inlineStr">
        <is>
          <t>Группа содержания</t>
        </is>
      </c>
      <c r="D526" t="inlineStr">
        <is>
          <t>Инженер 1 категории</t>
        </is>
      </c>
      <c r="E526" t="inlineStr">
        <is>
          <t>Офис</t>
        </is>
      </c>
      <c r="F526" t="inlineStr">
        <is>
          <t>День</t>
        </is>
      </c>
      <c r="I526" t="inlineStr">
        <is>
          <t>В</t>
        </is>
      </c>
      <c r="J526" t="inlineStr">
        <is>
          <t>В</t>
        </is>
      </c>
      <c r="K526" t="n">
        <v>8</v>
      </c>
      <c r="AM526" s="9">
        <f>COUNT(H526:AL526)</f>
        <v/>
      </c>
      <c r="AO526" s="9">
        <f>COUNTIF(H526:AL526,"О")</f>
        <v/>
      </c>
      <c r="AP526" s="9">
        <f>COUNTIF(H526:AL526,"От")</f>
        <v/>
      </c>
      <c r="AQ526" s="9">
        <f>COUNTIF(H526:AL526,"Б")</f>
        <v/>
      </c>
      <c r="AR526" s="9">
        <f>COUNTIF(H526:AL526,"Н")</f>
        <v/>
      </c>
      <c r="AT526" s="9">
        <f>SUM(H526:AL526)</f>
        <v/>
      </c>
      <c r="AV526" s="9">
        <f>SUM(I526,J526,O526,P526,Q526,W526,X526)</f>
        <v/>
      </c>
    </row>
    <row r="527">
      <c r="A527" t="n">
        <v>521</v>
      </c>
      <c r="B527" t="inlineStr">
        <is>
          <t>Дубов Егор Павлович</t>
        </is>
      </c>
      <c r="C527" t="inlineStr">
        <is>
          <t>Группа содержания</t>
        </is>
      </c>
      <c r="D527" t="inlineStr">
        <is>
          <t>Инженер 1 категории</t>
        </is>
      </c>
      <c r="E527" t="inlineStr">
        <is>
          <t>Контракт № 633 - ПАО Ростелеком Красноярск</t>
        </is>
      </c>
      <c r="F527" t="inlineStr">
        <is>
          <t>День</t>
        </is>
      </c>
      <c r="AM527" s="9">
        <f>COUNT(H527:AL527)</f>
        <v/>
      </c>
      <c r="AT527" s="9">
        <f>SUM(H527:AL527)</f>
        <v/>
      </c>
      <c r="AV527" s="9">
        <f>SUM(I527,J527,O527,P527,Q527,W527,X527)</f>
        <v/>
      </c>
    </row>
    <row r="528">
      <c r="A528" t="n">
        <v>522</v>
      </c>
      <c r="B528" t="inlineStr">
        <is>
          <t>Дубов Егор Павлович</t>
        </is>
      </c>
      <c r="C528" t="inlineStr">
        <is>
          <t>Группа содержания</t>
        </is>
      </c>
      <c r="D528" t="inlineStr">
        <is>
          <t>Инженер 1 категории</t>
        </is>
      </c>
      <c r="E528" t="inlineStr">
        <is>
          <t>Контракт № 632 - ГКУ НСО ТУАД</t>
        </is>
      </c>
      <c r="F528" t="inlineStr">
        <is>
          <t>День</t>
        </is>
      </c>
      <c r="AM528" s="9">
        <f>COUNT(H528:AL528)</f>
        <v/>
      </c>
      <c r="AT528" s="9">
        <f>SUM(H528:AL528)</f>
        <v/>
      </c>
      <c r="AV528" s="9">
        <f>SUM(I528,J528,O528,P528,Q528,W528,X528)</f>
        <v/>
      </c>
    </row>
    <row r="529">
      <c r="A529" t="n">
        <v>523</v>
      </c>
      <c r="B529" t="inlineStr">
        <is>
          <t>Дубов Егор Павлович</t>
        </is>
      </c>
      <c r="C529" t="inlineStr">
        <is>
          <t>Группа содержания</t>
        </is>
      </c>
      <c r="D529" t="inlineStr">
        <is>
          <t>Инженер 1 категории</t>
        </is>
      </c>
      <c r="E529" t="inlineStr">
        <is>
          <t>Контракт № 631 - ГКУ НСО ТУАД</t>
        </is>
      </c>
      <c r="F529" t="inlineStr">
        <is>
          <t>День</t>
        </is>
      </c>
      <c r="AM529" s="9">
        <f>COUNT(H529:AL529)</f>
        <v/>
      </c>
      <c r="AT529" s="9">
        <f>SUM(H529:AL529)</f>
        <v/>
      </c>
      <c r="AV529" s="9">
        <f>SUM(I529,J529,O529,P529,Q529,W529,X529)</f>
        <v/>
      </c>
    </row>
    <row r="530">
      <c r="A530" t="n">
        <v>524</v>
      </c>
      <c r="B530" t="inlineStr">
        <is>
          <t>Дубов Егор Павлович</t>
        </is>
      </c>
      <c r="C530" t="inlineStr">
        <is>
          <t>Группа содержания</t>
        </is>
      </c>
      <c r="D530" t="inlineStr">
        <is>
          <t>Инженер 1 категории</t>
        </is>
      </c>
      <c r="E530" t="inlineStr">
        <is>
          <t>Контракт № 630 - ГКУ НСО ТУАД</t>
        </is>
      </c>
      <c r="F530" t="inlineStr">
        <is>
          <t>День</t>
        </is>
      </c>
      <c r="AM530" s="9">
        <f>COUNT(H530:AL530)</f>
        <v/>
      </c>
      <c r="AT530" s="9">
        <f>SUM(H530:AL530)</f>
        <v/>
      </c>
      <c r="AV530" s="9">
        <f>SUM(I530,J530,O530,P530,Q530,W530,X530)</f>
        <v/>
      </c>
    </row>
    <row r="531">
      <c r="A531" t="n">
        <v>525</v>
      </c>
      <c r="B531" t="inlineStr">
        <is>
          <t>Дубов Егор Павлович</t>
        </is>
      </c>
      <c r="C531" t="inlineStr">
        <is>
          <t>Группа содержания</t>
        </is>
      </c>
      <c r="D531" t="inlineStr">
        <is>
          <t>Инженер 1 категории</t>
        </is>
      </c>
      <c r="E531" t="inlineStr">
        <is>
          <t>Контракт № 620 - МариинскАвтодор</t>
        </is>
      </c>
      <c r="F531" t="inlineStr">
        <is>
          <t>День</t>
        </is>
      </c>
      <c r="AM531" s="9">
        <f>COUNT(H531:AL531)</f>
        <v/>
      </c>
      <c r="AT531" s="9">
        <f>SUM(H531:AL531)</f>
        <v/>
      </c>
      <c r="AV531" s="9">
        <f>SUM(I531,J531,O531,P531,Q531,W531,X531)</f>
        <v/>
      </c>
    </row>
    <row r="532">
      <c r="A532" t="n">
        <v>526</v>
      </c>
      <c r="B532" t="inlineStr">
        <is>
          <t>Дубов Егор Павлович</t>
        </is>
      </c>
      <c r="C532" t="inlineStr">
        <is>
          <t>Группа содержания</t>
        </is>
      </c>
      <c r="D532" t="inlineStr">
        <is>
          <t>Инженер 1 категории</t>
        </is>
      </c>
      <c r="E532" t="inlineStr">
        <is>
          <t>Контракт № 621 - Томскавтодор</t>
        </is>
      </c>
      <c r="F532" t="inlineStr">
        <is>
          <t>День</t>
        </is>
      </c>
      <c r="AM532" s="9">
        <f>COUNT(H532:AL532)</f>
        <v/>
      </c>
      <c r="AT532" s="9">
        <f>SUM(H532:AL532)</f>
        <v/>
      </c>
      <c r="AV532" s="9">
        <f>SUM(I532,J532,O532,P532,Q532,W532,X532)</f>
        <v/>
      </c>
    </row>
    <row r="533">
      <c r="A533" t="n">
        <v>527</v>
      </c>
      <c r="B533" t="inlineStr">
        <is>
          <t>Дубов Егор Павлович</t>
        </is>
      </c>
      <c r="C533" t="inlineStr">
        <is>
          <t>Группа содержания</t>
        </is>
      </c>
      <c r="D533" t="inlineStr">
        <is>
          <t>Инженер 1 категории</t>
        </is>
      </c>
      <c r="E533" t="inlineStr">
        <is>
          <t>Контракт № 599 - Восток-М</t>
        </is>
      </c>
      <c r="F533" t="inlineStr">
        <is>
          <t>День</t>
        </is>
      </c>
      <c r="AM533" s="9">
        <f>COUNT(H533:AL533)</f>
        <v/>
      </c>
      <c r="AT533" s="9">
        <f>SUM(H533:AL533)</f>
        <v/>
      </c>
      <c r="AV533" s="9">
        <f>SUM(I533,J533,O533,P533,Q533,W533,X533)</f>
        <v/>
      </c>
    </row>
    <row r="534">
      <c r="A534" t="n">
        <v>528</v>
      </c>
      <c r="B534" t="inlineStr">
        <is>
          <t>Дубов Егор Павлович</t>
        </is>
      </c>
      <c r="C534" t="inlineStr">
        <is>
          <t>Группа содержания</t>
        </is>
      </c>
      <c r="D534" t="inlineStr">
        <is>
          <t>Инженер 1 категории</t>
        </is>
      </c>
      <c r="E534" t="inlineStr">
        <is>
          <t>Контракт № 579 - ООО Восток-М</t>
        </is>
      </c>
      <c r="F534" t="inlineStr">
        <is>
          <t>День</t>
        </is>
      </c>
      <c r="AM534" s="9">
        <f>COUNT(H534:AL534)</f>
        <v/>
      </c>
      <c r="AT534" s="9">
        <f>SUM(H534:AL534)</f>
        <v/>
      </c>
      <c r="AV534" s="9">
        <f>SUM(I534,J534,O534,P534,Q534,W534,X534)</f>
        <v/>
      </c>
    </row>
    <row r="535">
      <c r="A535" t="n">
        <v>529</v>
      </c>
      <c r="B535" t="inlineStr">
        <is>
          <t>Дубов Егор Павлович</t>
        </is>
      </c>
      <c r="C535" t="inlineStr">
        <is>
          <t>Группа содержания</t>
        </is>
      </c>
      <c r="D535" t="inlineStr">
        <is>
          <t>Инженер 1 категории</t>
        </is>
      </c>
      <c r="E535" t="inlineStr">
        <is>
          <t>Контракт № 585 - ФКУ Сибуправтодор</t>
        </is>
      </c>
      <c r="F535" t="inlineStr">
        <is>
          <t>День</t>
        </is>
      </c>
      <c r="AM535" s="9">
        <f>COUNT(H535:AL535)</f>
        <v/>
      </c>
      <c r="AT535" s="9">
        <f>SUM(H535:AL535)</f>
        <v/>
      </c>
      <c r="AV535" s="9">
        <f>SUM(I535,J535,O535,P535,Q535,W535,X535)</f>
        <v/>
      </c>
    </row>
    <row r="536">
      <c r="A536" t="n">
        <v>530</v>
      </c>
      <c r="B536" t="inlineStr">
        <is>
          <t>Дубов Егор Павлович</t>
        </is>
      </c>
      <c r="C536" t="inlineStr">
        <is>
          <t>Группа содержания</t>
        </is>
      </c>
      <c r="D536" t="inlineStr">
        <is>
          <t>Инженер 1 категории</t>
        </is>
      </c>
      <c r="E536" t="inlineStr">
        <is>
          <t>Контракт № 580 - ОГКУ «Томскавтодор»</t>
        </is>
      </c>
      <c r="F536" t="inlineStr">
        <is>
          <t>День</t>
        </is>
      </c>
      <c r="AM536" s="9">
        <f>COUNT(H536:AL536)</f>
        <v/>
      </c>
      <c r="AT536" s="9">
        <f>SUM(H536:AL536)</f>
        <v/>
      </c>
      <c r="AV536" s="9">
        <f>SUM(I536,J536,O536,P536,Q536,W536,X536)</f>
        <v/>
      </c>
    </row>
    <row r="537" ht="15.5" customHeight="1" s="1">
      <c r="A537" t="n">
        <v>531</v>
      </c>
      <c r="B537" t="inlineStr">
        <is>
          <t>Дубов Егор Павлович</t>
        </is>
      </c>
      <c r="C537" t="inlineStr">
        <is>
          <t>Группа содержания</t>
        </is>
      </c>
      <c r="D537" t="inlineStr">
        <is>
          <t>Инженер 1 категории</t>
        </is>
      </c>
      <c r="E537" t="inlineStr">
        <is>
          <t>Контракт № 615 - КГКУ Хабаровскуправтодор</t>
        </is>
      </c>
      <c r="F537" t="inlineStr">
        <is>
          <t>День</t>
        </is>
      </c>
      <c r="G537" t="inlineStr">
        <is>
          <t>К-ка</t>
        </is>
      </c>
      <c r="H537" s="11" t="n">
        <v>8</v>
      </c>
      <c r="AM537" s="9">
        <f>SUM(H537:AL537)/8</f>
        <v/>
      </c>
      <c r="AS537" s="9">
        <f>COUNTIF(H537:AL537,"В")+SUM(H537:AL537)/8</f>
        <v/>
      </c>
      <c r="AT537" s="9">
        <f>SUM(H537:AL537)</f>
        <v/>
      </c>
    </row>
    <row r="538" ht="15.5" customHeight="1" s="1">
      <c r="A538" t="n">
        <v>532</v>
      </c>
      <c r="B538" t="inlineStr">
        <is>
          <t>Дубов Егор Павлович</t>
        </is>
      </c>
      <c r="C538" t="inlineStr">
        <is>
          <t>Группа содержания</t>
        </is>
      </c>
      <c r="D538" t="inlineStr">
        <is>
          <t>Инженер 1 категории</t>
        </is>
      </c>
      <c r="E538" t="inlineStr">
        <is>
          <t>Контракт № 631 - ГКУ НСО ТУАД</t>
        </is>
      </c>
      <c r="F538" t="inlineStr">
        <is>
          <t>День</t>
        </is>
      </c>
      <c r="G538" t="inlineStr">
        <is>
          <t>К-ка</t>
        </is>
      </c>
      <c r="L538" s="11" t="n">
        <v>8</v>
      </c>
      <c r="AM538" s="9">
        <f>SUM(H538:AL538)/8</f>
        <v/>
      </c>
      <c r="AS538" s="9">
        <f>COUNTIF(H538:AL538,"В")+SUM(H538:AL538)/8</f>
        <v/>
      </c>
      <c r="AT538" s="9">
        <f>SUM(H538:AL538)</f>
        <v/>
      </c>
    </row>
    <row r="539">
      <c r="A539" s="9" t="n">
        <v>533</v>
      </c>
      <c r="B539" s="9" t="inlineStr">
        <is>
          <t>Дубов Егор Павлович</t>
        </is>
      </c>
      <c r="C539" s="9" t="inlineStr">
        <is>
          <t>Группа содержания</t>
        </is>
      </c>
      <c r="D539" s="9" t="inlineStr">
        <is>
          <t>Инженер 1 категории</t>
        </is>
      </c>
      <c r="E539" s="9" t="inlineStr">
        <is>
          <t>ИТОГО:</t>
        </is>
      </c>
      <c r="F539" s="9" t="n"/>
      <c r="G539" s="9" t="n"/>
      <c r="H539" s="9" t="n">
        <v>8</v>
      </c>
      <c r="I539" s="9" t="n">
        <v>0</v>
      </c>
      <c r="J539" s="9" t="n">
        <v>0</v>
      </c>
      <c r="K539" s="9" t="n">
        <v>8</v>
      </c>
      <c r="L539" s="9" t="n">
        <v>8</v>
      </c>
      <c r="M539" s="9" t="n"/>
      <c r="N539" s="9" t="n"/>
      <c r="O539" s="9" t="n"/>
      <c r="P539" s="9" t="n"/>
      <c r="Q539" s="9" t="n"/>
      <c r="R539" s="9" t="n"/>
      <c r="S539" s="9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>
        <f>COUNT(IF(SUM(I531,I535,I536,I530,I534,I527,I533,I526,I528,I532,I529)&gt;0,1,"FALSE"),IF(SUM(J532,J527,J531,J536,J526,J533,J534,J535,J530,J528,J529)&gt;0,1,"FALSE"),IF(SUM(K530,K526,K527,K532,K529,K535,K536,K534,K533,K528,K531)&gt;0,1,"FALSE"),IF(SUM(H537)&gt;0,1,"FALSE"),IF(SUM(L538)&gt;0,1,"FALSE"))</f>
        <v/>
      </c>
      <c r="AN539" s="9" t="n"/>
      <c r="AO539" s="9">
        <f>MAX(AO526:AO538)</f>
        <v/>
      </c>
      <c r="AP539" s="9">
        <f>MAX(AP526:AP538)</f>
        <v/>
      </c>
      <c r="AQ539" s="9">
        <f>MAX(AQ526:AQ538)</f>
        <v/>
      </c>
      <c r="AR539" s="9">
        <f>MAX(AR526:AR538)</f>
        <v/>
      </c>
      <c r="AS539" s="9">
        <f>SUM(AS526:AS538)</f>
        <v/>
      </c>
      <c r="AT539" s="9">
        <f>SUM(AT526:AT538)</f>
        <v/>
      </c>
      <c r="AU539" s="9">
        <f>SUM(AU526:AU538)</f>
        <v/>
      </c>
      <c r="AV539" s="9">
        <f>SUM(AV526:AV538)</f>
        <v/>
      </c>
      <c r="AW539" s="9">
        <f>SUM(AW526:AW538)</f>
        <v/>
      </c>
    </row>
    <row r="540">
      <c r="A540" t="n">
        <v>534</v>
      </c>
      <c r="B540" t="inlineStr">
        <is>
          <t>Латышев Евгений Юрьевич</t>
        </is>
      </c>
      <c r="C540" t="inlineStr">
        <is>
          <t>Группа ФВФ, стационарные комплексы</t>
        </is>
      </c>
      <c r="D540" t="inlineStr">
        <is>
          <t>Ведущий инженер ФВФ</t>
        </is>
      </c>
      <c r="E540" t="inlineStr">
        <is>
          <t>Общехозяйственный</t>
        </is>
      </c>
      <c r="F540" t="inlineStr">
        <is>
          <t>День</t>
        </is>
      </c>
      <c r="S540" t="n">
        <v>10</v>
      </c>
      <c r="T540" t="n">
        <v>10</v>
      </c>
      <c r="U540" t="n">
        <v>10</v>
      </c>
      <c r="Y540" t="n">
        <v>9.050000000000001</v>
      </c>
      <c r="Z540" t="n">
        <v>9.466670000000001</v>
      </c>
      <c r="AM540" s="9">
        <f>COUNT(H540:AL540)</f>
        <v/>
      </c>
      <c r="AO540" s="9">
        <f>COUNTIF(H540:AL540,"О")</f>
        <v/>
      </c>
      <c r="AP540" s="9">
        <f>COUNTIF(H540:AL540,"От")</f>
        <v/>
      </c>
      <c r="AQ540" s="9">
        <f>COUNTIF(H540:AL540,"Б")</f>
        <v/>
      </c>
      <c r="AR540" s="9">
        <f>COUNTIF(H540:AL540,"Н")</f>
        <v/>
      </c>
      <c r="AT540" s="9">
        <f>SUM(H540:AL540)</f>
        <v/>
      </c>
      <c r="AV540" s="9">
        <f>SUM(I540,J540,O540,P540,Q540,W540,X540)</f>
        <v/>
      </c>
    </row>
    <row r="541">
      <c r="A541" t="n">
        <v>535</v>
      </c>
      <c r="B541" t="inlineStr">
        <is>
          <t>Латышев Евгений Юрьевич</t>
        </is>
      </c>
      <c r="C541" t="inlineStr">
        <is>
          <t>Группа ФВФ, стационарные комплексы</t>
        </is>
      </c>
      <c r="D541" t="inlineStr">
        <is>
          <t>Ведущий инженер ФВФ</t>
        </is>
      </c>
      <c r="E541" t="inlineStr">
        <is>
          <t>Контракт № 642 - МБУ ГЦОДД</t>
        </is>
      </c>
      <c r="F541" t="inlineStr">
        <is>
          <t>День</t>
        </is>
      </c>
      <c r="AM541" s="9">
        <f>COUNT(H541:AL541)</f>
        <v/>
      </c>
      <c r="AT541" s="9">
        <f>SUM(H541:AL541)</f>
        <v/>
      </c>
      <c r="AV541" s="9">
        <f>SUM(I541,J541,O541,P541,Q541,W541,X541)</f>
        <v/>
      </c>
    </row>
    <row r="542">
      <c r="A542" t="n">
        <v>536</v>
      </c>
      <c r="B542" t="inlineStr">
        <is>
          <t>Латышев Евгений Юрьевич</t>
        </is>
      </c>
      <c r="C542" t="inlineStr">
        <is>
          <t>Группа ФВФ, стационарные комплексы</t>
        </is>
      </c>
      <c r="D542" t="inlineStr">
        <is>
          <t>Ведущий инженер ФВФ</t>
        </is>
      </c>
      <c r="E542" t="inlineStr">
        <is>
          <t>Контракт № 641 - МБУ ГЦОДД</t>
        </is>
      </c>
      <c r="F542" t="inlineStr">
        <is>
          <t>День</t>
        </is>
      </c>
      <c r="AM542" s="9">
        <f>COUNT(H542:AL542)</f>
        <v/>
      </c>
      <c r="AT542" s="9">
        <f>SUM(H542:AL542)</f>
        <v/>
      </c>
      <c r="AV542" s="9">
        <f>SUM(I542,J542,O542,P542,Q542,W542,X542)</f>
        <v/>
      </c>
    </row>
    <row r="543">
      <c r="A543" t="n">
        <v>537</v>
      </c>
      <c r="B543" t="inlineStr">
        <is>
          <t>Латышев Евгений Юрьевич</t>
        </is>
      </c>
      <c r="C543" t="inlineStr">
        <is>
          <t>Группа ФВФ, стационарные комплексы</t>
        </is>
      </c>
      <c r="D543" t="inlineStr">
        <is>
          <t>Ведущий инженер ФВФ</t>
        </is>
      </c>
      <c r="E543" t="inlineStr">
        <is>
          <t>Контракт № 637 - МБУ ГЦОДД</t>
        </is>
      </c>
      <c r="F543" t="inlineStr">
        <is>
          <t>День</t>
        </is>
      </c>
      <c r="AM543" s="9">
        <f>COUNT(H543:AL543)</f>
        <v/>
      </c>
      <c r="AT543" s="9">
        <f>SUM(H543:AL543)</f>
        <v/>
      </c>
      <c r="AV543" s="9">
        <f>SUM(I543,J543,O543,P543,Q543,W543,X543)</f>
        <v/>
      </c>
    </row>
    <row r="544">
      <c r="A544" t="n">
        <v>538</v>
      </c>
      <c r="B544" t="inlineStr">
        <is>
          <t>Латышев Евгений Юрьевич</t>
        </is>
      </c>
      <c r="C544" t="inlineStr">
        <is>
          <t>Группа ФВФ, стационарные комплексы</t>
        </is>
      </c>
      <c r="D544" t="inlineStr">
        <is>
          <t>Ведущий инженер ФВФ</t>
        </is>
      </c>
      <c r="E544" t="inlineStr">
        <is>
          <t>Контракт № 629 - МБУ ГЦОДД</t>
        </is>
      </c>
      <c r="F544" t="inlineStr">
        <is>
          <t>День</t>
        </is>
      </c>
      <c r="AM544" s="9">
        <f>COUNT(H544:AL544)</f>
        <v/>
      </c>
      <c r="AT544" s="9">
        <f>SUM(H544:AL544)</f>
        <v/>
      </c>
      <c r="AV544" s="9">
        <f>SUM(I544,J544,O544,P544,Q544,W544,X544)</f>
        <v/>
      </c>
    </row>
    <row r="545" ht="15.5" customHeight="1" s="1">
      <c r="A545" t="n">
        <v>539</v>
      </c>
      <c r="B545" t="inlineStr">
        <is>
          <t>Латышев Евгений Юрьевич</t>
        </is>
      </c>
      <c r="C545" t="inlineStr">
        <is>
          <t>Группа ФВФ, стационарные комплексы</t>
        </is>
      </c>
      <c r="D545" t="inlineStr">
        <is>
          <t>Ведущий инженер ФВФ</t>
        </is>
      </c>
      <c r="E545" t="inlineStr">
        <is>
          <t>Контракт № 628 - МБУ ГЦОДД</t>
        </is>
      </c>
      <c r="F545" t="inlineStr">
        <is>
          <t>День</t>
        </is>
      </c>
      <c r="Y545" s="11" t="n">
        <v>0.95</v>
      </c>
      <c r="Z545" s="11" t="n">
        <v>0.53333</v>
      </c>
      <c r="AM545" s="9">
        <f>COUNT(H545:AL545)</f>
        <v/>
      </c>
      <c r="AT545" s="9">
        <f>SUM(H545:AL545)</f>
        <v/>
      </c>
      <c r="AV545" s="9">
        <f>SUM(I545,J545,O545,P545,Q545,W545,X545)</f>
        <v/>
      </c>
    </row>
    <row r="546">
      <c r="A546" t="n">
        <v>540</v>
      </c>
      <c r="B546" t="inlineStr">
        <is>
          <t>Латышев Евгений Юрьевич</t>
        </is>
      </c>
      <c r="C546" t="inlineStr">
        <is>
          <t>Группа ФВФ, стационарные комплексы</t>
        </is>
      </c>
      <c r="D546" t="inlineStr">
        <is>
          <t>Ведущий инженер ФВФ</t>
        </is>
      </c>
      <c r="E546" t="inlineStr">
        <is>
          <t>Контракт № 627 - МБУ ГЦОДД</t>
        </is>
      </c>
      <c r="F546" t="inlineStr">
        <is>
          <t>День</t>
        </is>
      </c>
      <c r="AM546" s="9">
        <f>COUNT(H546:AL546)</f>
        <v/>
      </c>
      <c r="AT546" s="9">
        <f>SUM(H546:AL546)</f>
        <v/>
      </c>
      <c r="AV546" s="9">
        <f>SUM(I546,J546,O546,P546,Q546,W546,X546)</f>
        <v/>
      </c>
    </row>
    <row r="547">
      <c r="A547" t="n">
        <v>541</v>
      </c>
      <c r="B547" t="inlineStr">
        <is>
          <t>Латышев Евгений Юрьевич</t>
        </is>
      </c>
      <c r="C547" t="inlineStr">
        <is>
          <t>Группа ФВФ, стационарные комплексы</t>
        </is>
      </c>
      <c r="D547" t="inlineStr">
        <is>
          <t>Ведущий инженер ФВФ</t>
        </is>
      </c>
      <c r="E547" t="inlineStr">
        <is>
          <t>Контракт № 478 - НОВАПОРТ Трейдинг ООО</t>
        </is>
      </c>
      <c r="F547" t="inlineStr">
        <is>
          <t>День</t>
        </is>
      </c>
      <c r="AM547" s="9">
        <f>COUNT(H547:AL547)</f>
        <v/>
      </c>
      <c r="AT547" s="9">
        <f>SUM(H547:AL547)</f>
        <v/>
      </c>
      <c r="AV547" s="9">
        <f>SUM(I547,J547,O547,P547,Q547,W547,X547)</f>
        <v/>
      </c>
    </row>
    <row r="548">
      <c r="A548" s="9" t="n">
        <v>542</v>
      </c>
      <c r="B548" s="9" t="inlineStr">
        <is>
          <t>Латышев Евгений Юрьевич</t>
        </is>
      </c>
      <c r="C548" s="9" t="inlineStr">
        <is>
          <t>Группа ФВФ, стационарные комплексы</t>
        </is>
      </c>
      <c r="D548" s="9" t="inlineStr">
        <is>
          <t>Ведущий инженер ФВФ</t>
        </is>
      </c>
      <c r="E548" s="9" t="inlineStr">
        <is>
          <t>ИТОГО:</t>
        </is>
      </c>
      <c r="F548" s="9" t="n"/>
      <c r="G548" s="9" t="n"/>
      <c r="H548" s="9" t="n"/>
      <c r="I548" s="9" t="n"/>
      <c r="J548" s="9" t="n"/>
      <c r="K548" s="9" t="n"/>
      <c r="L548" s="9" t="n"/>
      <c r="M548" s="9" t="n"/>
      <c r="N548" s="9" t="n"/>
      <c r="O548" s="9" t="n"/>
      <c r="P548" s="9" t="n"/>
      <c r="Q548" s="9" t="n"/>
      <c r="R548" s="9" t="n"/>
      <c r="S548" s="9" t="n">
        <v>10</v>
      </c>
      <c r="T548" s="9" t="n">
        <v>10</v>
      </c>
      <c r="U548" s="9" t="n">
        <v>10</v>
      </c>
      <c r="V548" s="9" t="n"/>
      <c r="W548" s="9" t="n"/>
      <c r="X548" s="9" t="n"/>
      <c r="Y548" s="9" t="n">
        <v>10</v>
      </c>
      <c r="Z548" s="9" t="n">
        <v>10</v>
      </c>
      <c r="AA548" s="9" t="n"/>
      <c r="AB548" s="9" t="n"/>
      <c r="AC548" s="9" t="n"/>
      <c r="AD548" s="9" t="n"/>
      <c r="AE548" s="9" t="n"/>
      <c r="AF548" s="9" t="n"/>
      <c r="AG548" s="9" t="n"/>
      <c r="AH548" s="9" t="n"/>
      <c r="AI548" s="9" t="n"/>
      <c r="AJ548" s="9" t="n"/>
      <c r="AK548" s="9" t="n"/>
      <c r="AL548" s="9" t="n"/>
      <c r="AM548" s="9">
        <f>COUNT(IF(SUM(S540,S543,S545,S544,S546,S547,S542,S541)&gt;0,1,"FALSE"),IF(SUM(T545,T544,T540,T541,T546,T542,T547,T543)&gt;0,1,"FALSE"),IF(SUM(U545,U546,U543,U541,U542,U540,U547,U544)&gt;0,1,"FALSE"),IF(SUM(Y544,Y542,Y545,Y540,Y547,Y546,Y541)&gt;0,1,"FALSE"),IF(SUM(Z545,Z540,Z547,Z542,Z544,Z546,Z541)&gt;0,1,"FALSE"))</f>
        <v/>
      </c>
      <c r="AN548" s="9" t="n"/>
      <c r="AO548" s="9">
        <f>MAX(AO540:AO547)</f>
        <v/>
      </c>
      <c r="AP548" s="9">
        <f>MAX(AP540:AP547)</f>
        <v/>
      </c>
      <c r="AQ548" s="9">
        <f>MAX(AQ540:AQ547)</f>
        <v/>
      </c>
      <c r="AR548" s="9">
        <f>MAX(AR540:AR547)</f>
        <v/>
      </c>
      <c r="AS548" s="9">
        <f>SUM(AS540:AS547)</f>
        <v/>
      </c>
      <c r="AT548" s="9">
        <f>SUM(AT540:AT547)</f>
        <v/>
      </c>
      <c r="AU548" s="9">
        <f>SUM(AU540:AU547)</f>
        <v/>
      </c>
      <c r="AV548" s="9">
        <f>SUM(AV540:AV547)</f>
        <v/>
      </c>
      <c r="AW548" s="9">
        <f>SUM(AW540:AW547)</f>
        <v/>
      </c>
    </row>
    <row r="549">
      <c r="A549" t="n">
        <v>543</v>
      </c>
      <c r="B549" t="inlineStr">
        <is>
          <t>Лаврук Дмитрий Анатольевич</t>
        </is>
      </c>
      <c r="C549" t="inlineStr">
        <is>
          <t>ОП г.Хабаровск</t>
        </is>
      </c>
      <c r="D549" t="inlineStr">
        <is>
          <t>Инженер</t>
        </is>
      </c>
      <c r="E549" t="inlineStr">
        <is>
          <t>Общехозяйственный</t>
        </is>
      </c>
      <c r="F549" t="inlineStr">
        <is>
          <t>День</t>
        </is>
      </c>
      <c r="H549" t="n">
        <v>8</v>
      </c>
      <c r="I549" t="inlineStr">
        <is>
          <t>В</t>
        </is>
      </c>
      <c r="J549" t="inlineStr">
        <is>
          <t>В</t>
        </is>
      </c>
      <c r="K549" t="n">
        <v>8</v>
      </c>
      <c r="L549" t="n">
        <v>8</v>
      </c>
      <c r="M549" t="n">
        <v>8</v>
      </c>
      <c r="N549" t="n">
        <v>7</v>
      </c>
      <c r="O549" t="inlineStr">
        <is>
          <t>В</t>
        </is>
      </c>
      <c r="P549" t="inlineStr">
        <is>
          <t>В</t>
        </is>
      </c>
      <c r="Q549" t="inlineStr">
        <is>
          <t>В</t>
        </is>
      </c>
      <c r="R549" t="n">
        <v>8</v>
      </c>
      <c r="S549" t="n">
        <v>8</v>
      </c>
      <c r="T549" t="n">
        <v>8</v>
      </c>
      <c r="U549" t="n">
        <v>8</v>
      </c>
      <c r="V549" t="n">
        <v>8</v>
      </c>
      <c r="W549" t="inlineStr">
        <is>
          <t>В</t>
        </is>
      </c>
      <c r="X549" t="inlineStr">
        <is>
          <t>В</t>
        </is>
      </c>
      <c r="Y549" t="n">
        <v>8</v>
      </c>
      <c r="Z549" t="n">
        <v>8</v>
      </c>
      <c r="AM549" s="9">
        <f>COUNT(H549:AL549)</f>
        <v/>
      </c>
      <c r="AO549" s="9">
        <f>COUNTIF(H549:AL549,"О")</f>
        <v/>
      </c>
      <c r="AP549" s="9">
        <f>COUNTIF(H549:AL549,"От")</f>
        <v/>
      </c>
      <c r="AQ549" s="9">
        <f>COUNTIF(H549:AL549,"Б")</f>
        <v/>
      </c>
      <c r="AR549" s="9">
        <f>COUNTIF(H549:AL549,"Н")</f>
        <v/>
      </c>
      <c r="AT549" s="9">
        <f>SUM(H549:AL549)</f>
        <v/>
      </c>
      <c r="AV549" s="9">
        <f>SUM(I549,J549,O549,P549,Q549,W549,X549)</f>
        <v/>
      </c>
    </row>
    <row r="550">
      <c r="A550" s="9" t="n">
        <v>544</v>
      </c>
      <c r="B550" s="9" t="inlineStr">
        <is>
          <t>Лаврук Дмитрий Анатольевич</t>
        </is>
      </c>
      <c r="C550" s="9" t="inlineStr">
        <is>
          <t>ОП г.Хабаровск</t>
        </is>
      </c>
      <c r="D550" s="9" t="inlineStr">
        <is>
          <t>Инженер</t>
        </is>
      </c>
      <c r="E550" s="9" t="inlineStr">
        <is>
          <t>ИТОГО:</t>
        </is>
      </c>
      <c r="F550" s="9" t="n"/>
      <c r="G550" s="9" t="n"/>
      <c r="H550" s="9" t="n">
        <v>8</v>
      </c>
      <c r="I550" s="9" t="n">
        <v>0</v>
      </c>
      <c r="J550" s="9" t="n">
        <v>0</v>
      </c>
      <c r="K550" s="9" t="n">
        <v>8</v>
      </c>
      <c r="L550" s="9" t="n">
        <v>8</v>
      </c>
      <c r="M550" s="9" t="n">
        <v>8</v>
      </c>
      <c r="N550" s="9" t="n">
        <v>7</v>
      </c>
      <c r="O550" s="9" t="n">
        <v>0</v>
      </c>
      <c r="P550" s="9" t="n">
        <v>0</v>
      </c>
      <c r="Q550" s="9" t="n">
        <v>0</v>
      </c>
      <c r="R550" s="9" t="n">
        <v>8</v>
      </c>
      <c r="S550" s="9" t="n">
        <v>8</v>
      </c>
      <c r="T550" s="9" t="n">
        <v>8</v>
      </c>
      <c r="U550" s="9" t="n">
        <v>8</v>
      </c>
      <c r="V550" s="9" t="n">
        <v>8</v>
      </c>
      <c r="W550" s="9" t="n">
        <v>0</v>
      </c>
      <c r="X550" s="9" t="n">
        <v>0</v>
      </c>
      <c r="Y550" s="9" t="n">
        <v>8</v>
      </c>
      <c r="Z550" s="9" t="n">
        <v>8</v>
      </c>
      <c r="AA550" s="9" t="n"/>
      <c r="AB550" s="9" t="n"/>
      <c r="AC550" s="9" t="n"/>
      <c r="AD550" s="9" t="n"/>
      <c r="AE550" s="9" t="n"/>
      <c r="AF550" s="9" t="n"/>
      <c r="AG550" s="9" t="n"/>
      <c r="AH550" s="9" t="n"/>
      <c r="AI550" s="9" t="n"/>
      <c r="AJ550" s="9" t="n"/>
      <c r="AK550" s="9" t="n"/>
      <c r="AL550" s="9" t="n"/>
      <c r="AM550" s="9">
        <f>COUNT(IF(SUM(H549)&gt;0,1,"FALSE"),IF(SUM(I549)&gt;0,1,"FALSE"),IF(SUM(J549)&gt;0,1,"FALSE"),IF(SUM(K549)&gt;0,1,"FALSE"),IF(SUM(L549)&gt;0,1,"FALSE"),IF(SUM(M549)&gt;0,1,"FALSE"),IF(SUM(N549)&gt;0,1,"FALSE"),IF(SUM(O549)&gt;0,1,"FALSE"),IF(SUM(P549)&gt;0,1,"FALSE"),IF(SUM(Q549)&gt;0,1,"FALSE"),IF(SUM(R549)&gt;0,1,"FALSE"),IF(SUM(S549)&gt;0,1,"FALSE"),IF(SUM(T549)&gt;0,1,"FALSE"),IF(SUM(U549)&gt;0,1,"FALSE"),IF(SUM(V549)&gt;0,1,"FALSE"),IF(SUM(W549)&gt;0,1,"FALSE"),IF(SUM(X549)&gt;0,1,"FALSE"),IF(SUM(Y549)&gt;0,1,"FALSE"),IF(SUM(Z549)&gt;0,1,"FALSE"))</f>
        <v/>
      </c>
      <c r="AN550" s="9" t="n"/>
      <c r="AO550" s="9">
        <f>MAX(AO549:AO549)</f>
        <v/>
      </c>
      <c r="AP550" s="9">
        <f>MAX(AP549:AP549)</f>
        <v/>
      </c>
      <c r="AQ550" s="9">
        <f>MAX(AQ549:AQ549)</f>
        <v/>
      </c>
      <c r="AR550" s="9">
        <f>MAX(AR549:AR549)</f>
        <v/>
      </c>
      <c r="AS550" s="9">
        <f>SUM(AS549:AS549)</f>
        <v/>
      </c>
      <c r="AT550" s="9">
        <f>SUM(AT549:AT549)</f>
        <v/>
      </c>
      <c r="AU550" s="9">
        <f>SUM(AU549:AU549)</f>
        <v/>
      </c>
      <c r="AV550" s="9">
        <f>SUM(AV549:AV549)</f>
        <v/>
      </c>
      <c r="AW550" s="9">
        <f>SUM(AW549:AW549)</f>
        <v/>
      </c>
    </row>
    <row r="551">
      <c r="A551" t="n">
        <v>545</v>
      </c>
      <c r="B551" t="inlineStr">
        <is>
          <t>Лобанов Роман Валерьевич</t>
        </is>
      </c>
      <c r="C551" t="inlineStr">
        <is>
          <t>Отдел технической поддержки</t>
        </is>
      </c>
      <c r="D551" t="inlineStr">
        <is>
          <t>Заместитель руководителя службы ИТ</t>
        </is>
      </c>
      <c r="E551" t="inlineStr">
        <is>
          <t>Общехозяйственный</t>
        </is>
      </c>
      <c r="F551" t="inlineStr">
        <is>
          <t>День</t>
        </is>
      </c>
      <c r="I551" t="inlineStr">
        <is>
          <t>В</t>
        </is>
      </c>
      <c r="J551" t="inlineStr">
        <is>
          <t>В</t>
        </is>
      </c>
      <c r="O551" t="inlineStr">
        <is>
          <t>В</t>
        </is>
      </c>
      <c r="P551" t="inlineStr">
        <is>
          <t>В</t>
        </is>
      </c>
      <c r="Q551" t="inlineStr">
        <is>
          <t>В</t>
        </is>
      </c>
      <c r="W551" t="inlineStr">
        <is>
          <t>В</t>
        </is>
      </c>
      <c r="X551" t="inlineStr">
        <is>
          <t>В</t>
        </is>
      </c>
      <c r="AM551" s="9">
        <f>COUNT(H551:AL551)</f>
        <v/>
      </c>
      <c r="AO551" s="9">
        <f>COUNTIF(H551:AL551,"О")</f>
        <v/>
      </c>
      <c r="AP551" s="9">
        <f>COUNTIF(H551:AL551,"От")</f>
        <v/>
      </c>
      <c r="AQ551" s="9">
        <f>COUNTIF(H551:AL551,"Б")</f>
        <v/>
      </c>
      <c r="AR551" s="9">
        <f>COUNTIF(H551:AL551,"Н")</f>
        <v/>
      </c>
      <c r="AT551" s="9">
        <f>SUM(H551:AL551)</f>
        <v/>
      </c>
      <c r="AV551" s="9">
        <f>SUM(I551,J551,O551,P551,Q551,W551,X551)</f>
        <v/>
      </c>
    </row>
    <row r="552" ht="15.5" customHeight="1" s="1">
      <c r="A552" t="n">
        <v>546</v>
      </c>
      <c r="B552" t="inlineStr">
        <is>
          <t>Лобанов Роман Валерьевич</t>
        </is>
      </c>
      <c r="C552" t="inlineStr">
        <is>
          <t>Отдел технической поддержки</t>
        </is>
      </c>
      <c r="D552" t="inlineStr">
        <is>
          <t>Заместитель руководителя службы ИТ</t>
        </is>
      </c>
      <c r="E552" t="inlineStr">
        <is>
          <t>Контракт № 632 - ГКУ НСО ТУАД</t>
        </is>
      </c>
      <c r="F552" t="inlineStr">
        <is>
          <t>День</t>
        </is>
      </c>
      <c r="H552" s="11" t="n">
        <v>3.2</v>
      </c>
      <c r="K552" s="11" t="n">
        <v>5.15028</v>
      </c>
      <c r="L552" s="11" t="n">
        <v>4</v>
      </c>
      <c r="M552" s="11" t="n">
        <v>4</v>
      </c>
      <c r="N552" s="11" t="n">
        <v>3.5</v>
      </c>
      <c r="R552" s="11" t="n">
        <v>0.16357</v>
      </c>
      <c r="U552" s="11" t="inlineStr">
        <is>
          <t>https://jira.its-sib.ru/issues/?jql=issue%20in%20(TECHWIM-3901)</t>
        </is>
      </c>
      <c r="Z552" s="11" t="n">
        <v>1.02412</v>
      </c>
      <c r="AM552" s="9">
        <f>COUNT(H552:AL552)</f>
        <v/>
      </c>
      <c r="AT552" s="9">
        <f>SUM(H552:AL552)</f>
        <v/>
      </c>
      <c r="AV552" s="9">
        <f>SUM(I552,J552,O552,P552,Q552,W552,X552)</f>
        <v/>
      </c>
    </row>
    <row r="553" ht="15.5" customHeight="1" s="1">
      <c r="A553" t="n">
        <v>547</v>
      </c>
      <c r="B553" t="inlineStr">
        <is>
          <t>Лобанов Роман Валерьевич</t>
        </is>
      </c>
      <c r="C553" t="inlineStr">
        <is>
          <t>Отдел технической поддержки</t>
        </is>
      </c>
      <c r="D553" t="inlineStr">
        <is>
          <t>Заместитель руководителя службы ИТ</t>
        </is>
      </c>
      <c r="E553" t="inlineStr">
        <is>
          <t>Контракт № 615 - КГКУ Хабаровскуправтодор</t>
        </is>
      </c>
      <c r="F553" t="inlineStr">
        <is>
          <t>День</t>
        </is>
      </c>
      <c r="H553" s="11" t="n">
        <v>1.6</v>
      </c>
      <c r="K553" s="11" t="n">
        <v>2.67161</v>
      </c>
      <c r="L553" s="11" t="n">
        <v>4</v>
      </c>
      <c r="M553" s="11" t="n">
        <v>4</v>
      </c>
      <c r="N553" s="11" t="n">
        <v>3.5</v>
      </c>
      <c r="R553" s="11" t="n">
        <v>2.45353</v>
      </c>
      <c r="S553" s="11" t="n">
        <v>2.66667</v>
      </c>
      <c r="T553" s="11" t="n">
        <v>2.66667</v>
      </c>
      <c r="U553" s="11" t="n">
        <v>2.66171</v>
      </c>
      <c r="V553" s="11" t="n">
        <v>2.66667</v>
      </c>
      <c r="Y553" s="11" t="n">
        <v>1.66234</v>
      </c>
      <c r="Z553" s="11" t="n">
        <v>1.39518</v>
      </c>
      <c r="AM553" s="9">
        <f>COUNT(H553:AL553)</f>
        <v/>
      </c>
      <c r="AT553" s="9">
        <f>SUM(H553:AL553)</f>
        <v/>
      </c>
      <c r="AV553" s="9">
        <f>SUM(I553,J553,O553,P553,Q553,W553,X553)</f>
        <v/>
      </c>
    </row>
    <row r="554" ht="15.5" customHeight="1" s="1">
      <c r="A554" t="n">
        <v>548</v>
      </c>
      <c r="B554" t="inlineStr">
        <is>
          <t>Лобанов Роман Валерьевич</t>
        </is>
      </c>
      <c r="C554" t="inlineStr">
        <is>
          <t>Отдел технической поддержки</t>
        </is>
      </c>
      <c r="D554" t="inlineStr">
        <is>
          <t>Заместитель руководителя службы ИТ</t>
        </is>
      </c>
      <c r="E554" t="inlineStr">
        <is>
          <t>Контракт № 625 - Нижний Новгород</t>
        </is>
      </c>
      <c r="F554" t="inlineStr">
        <is>
          <t>День</t>
        </is>
      </c>
      <c r="H554" s="11" t="n">
        <v>3.2</v>
      </c>
      <c r="K554" s="11" t="n">
        <v>0.17811</v>
      </c>
      <c r="R554" s="11" t="n">
        <v>4.5948</v>
      </c>
      <c r="S554" s="11" t="n">
        <v>5.33333</v>
      </c>
      <c r="T554" s="11" t="n">
        <v>5.33333</v>
      </c>
      <c r="U554" s="11" t="n">
        <v>5.33829</v>
      </c>
      <c r="V554" s="11" t="n">
        <v>5.33333</v>
      </c>
      <c r="Y554" s="11" t="n">
        <v>3.33952</v>
      </c>
      <c r="Z554" s="11" t="n">
        <v>2.79035</v>
      </c>
      <c r="AM554" s="9">
        <f>COUNT(H554:AL554)</f>
        <v/>
      </c>
      <c r="AT554" s="9">
        <f>SUM(H554:AL554)</f>
        <v/>
      </c>
      <c r="AV554" s="9">
        <f>SUM(I554,J554,O554,P554,Q554,W554,X554)</f>
        <v/>
      </c>
    </row>
    <row r="555" ht="15.5" customHeight="1" s="1">
      <c r="A555" t="n">
        <v>549</v>
      </c>
      <c r="B555" t="inlineStr">
        <is>
          <t>Лобанов Роман Валерьевич</t>
        </is>
      </c>
      <c r="C555" t="inlineStr">
        <is>
          <t>Отдел технической поддержки</t>
        </is>
      </c>
      <c r="D555" t="inlineStr">
        <is>
          <t>Заместитель руководителя службы ИТ</t>
        </is>
      </c>
      <c r="E555" t="inlineStr">
        <is>
          <t>Контракт № 619 - ГБУ ПО Псковавтодор</t>
        </is>
      </c>
      <c r="F555" t="inlineStr">
        <is>
          <t>День</t>
        </is>
      </c>
      <c r="R555" s="11" t="n">
        <v>0.7881</v>
      </c>
      <c r="Y555" s="11" t="n">
        <v>1.49907</v>
      </c>
      <c r="Z555" s="11" t="n">
        <v>1.39518</v>
      </c>
      <c r="AM555" s="9">
        <f>COUNT(H555:AL555)</f>
        <v/>
      </c>
      <c r="AT555" s="9">
        <f>SUM(H555:AL555)</f>
        <v/>
      </c>
      <c r="AV555" s="9">
        <f>SUM(I555,J555,O555,P555,Q555,W555,X555)</f>
        <v/>
      </c>
    </row>
    <row r="556" ht="15.5" customHeight="1" s="1">
      <c r="A556" t="n">
        <v>550</v>
      </c>
      <c r="B556" t="inlineStr">
        <is>
          <t>Лобанов Роман Валерьевич</t>
        </is>
      </c>
      <c r="C556" t="inlineStr">
        <is>
          <t>Отдел технической поддержки</t>
        </is>
      </c>
      <c r="D556" t="inlineStr">
        <is>
          <t>Заместитель руководителя службы ИТ</t>
        </is>
      </c>
      <c r="E556" t="inlineStr">
        <is>
          <t>Контракт № 626 - ТЕХНО-СЕРВИС</t>
        </is>
      </c>
      <c r="F556" t="inlineStr">
        <is>
          <t>День</t>
        </is>
      </c>
      <c r="Y556" s="11" t="n">
        <v>1.49907</v>
      </c>
      <c r="Z556" s="11" t="n">
        <v>1.39518</v>
      </c>
      <c r="AM556" s="9">
        <f>COUNT(H556:AL556)</f>
        <v/>
      </c>
      <c r="AT556" s="9">
        <f>SUM(H556:AL556)</f>
        <v/>
      </c>
      <c r="AV556" s="9">
        <f>SUM(I556,J556,O556,P556,Q556,W556,X556)</f>
        <v/>
      </c>
    </row>
    <row r="557">
      <c r="A557" s="9" t="n">
        <v>551</v>
      </c>
      <c r="B557" s="9" t="inlineStr">
        <is>
          <t>Лобанов Роман Валерьевич</t>
        </is>
      </c>
      <c r="C557" s="9" t="inlineStr">
        <is>
          <t>Отдел технической поддержки</t>
        </is>
      </c>
      <c r="D557" s="9" t="inlineStr">
        <is>
          <t>Заместитель руководителя службы ИТ</t>
        </is>
      </c>
      <c r="E557" s="9" t="inlineStr">
        <is>
          <t>ИТОГО:</t>
        </is>
      </c>
      <c r="F557" s="9" t="n"/>
      <c r="G557" s="9" t="n"/>
      <c r="H557" s="9" t="n">
        <v>8</v>
      </c>
      <c r="I557" s="9" t="n">
        <v>0</v>
      </c>
      <c r="J557" s="9" t="n">
        <v>0</v>
      </c>
      <c r="K557" s="9" t="n">
        <v>8</v>
      </c>
      <c r="L557" s="9" t="n">
        <v>8</v>
      </c>
      <c r="M557" s="9" t="n">
        <v>8</v>
      </c>
      <c r="N557" s="9" t="n">
        <v>7</v>
      </c>
      <c r="O557" s="9" t="n">
        <v>0</v>
      </c>
      <c r="P557" s="9" t="n">
        <v>0</v>
      </c>
      <c r="Q557" s="9" t="n">
        <v>0</v>
      </c>
      <c r="R557" s="9" t="n">
        <v>8</v>
      </c>
      <c r="S557" s="9" t="n">
        <v>8</v>
      </c>
      <c r="T557" s="9" t="n">
        <v>8</v>
      </c>
      <c r="U557" s="9" t="n">
        <v>8</v>
      </c>
      <c r="V557" s="9" t="n">
        <v>8</v>
      </c>
      <c r="W557" s="9" t="n">
        <v>0</v>
      </c>
      <c r="X557" s="9" t="n">
        <v>0</v>
      </c>
      <c r="Y557" s="9" t="n">
        <v>8</v>
      </c>
      <c r="Z557" s="9" t="n">
        <v>8</v>
      </c>
      <c r="AA557" s="9" t="n"/>
      <c r="AB557" s="9" t="n"/>
      <c r="AC557" s="9" t="n"/>
      <c r="AD557" s="9" t="n"/>
      <c r="AE557" s="9" t="n"/>
      <c r="AF557" s="9" t="n"/>
      <c r="AG557" s="9" t="n"/>
      <c r="AH557" s="9" t="n"/>
      <c r="AI557" s="9" t="n"/>
      <c r="AJ557" s="9" t="n"/>
      <c r="AK557" s="9" t="n"/>
      <c r="AL557" s="9" t="n"/>
      <c r="AM557" s="9">
        <f>COUNT(IF(SUM(H551,H552,H553,H554)&gt;0,1,"FALSE"),IF(SUM(I551,I552,I554,I553)&gt;0,1,"FALSE"),IF(SUM(J551,J553,J554,J552)&gt;0,1,"FALSE"),IF(SUM(K553,K552,K551,K554)&gt;0,1,"FALSE"),IF(SUM(L552,L553,L551)&gt;0,1,"FALSE"),IF(SUM(M553,M552,M551)&gt;0,1,"FALSE"),IF(SUM(N553,N551,N552)&gt;0,1,"FALSE"),IF(SUM(O553,O552,O551)&gt;0,1,"FALSE"),IF(SUM(P553,P552,P551)&gt;0,1,"FALSE"),IF(SUM(Q552,Q551,Q553)&gt;0,1,"FALSE"),IF(SUM(R551,R553,R552,R555,R554)&gt;0,1,"FALSE"),IF(SUM(S553,S554,S551)&gt;0,1,"FALSE"),IF(SUM(T551,T554,T553)&gt;0,1,"FALSE"),IF(SUM(U554,U551,U552,U553)&gt;0,1,"FALSE"),IF(SUM(V554,V551,V553)&gt;0,1,"FALSE"),IF(SUM(W551,W553,W554)&gt;0,1,"FALSE"),IF(SUM(X551,X554,X553)&gt;0,1,"FALSE"),IF(SUM(Y551,Y555,Y553,Y556,Y554)&gt;0,1,"FALSE"),IF(SUM(Z556,Z552,Z555,Z554,Z551,Z553)&gt;0,1,"FALSE"))</f>
        <v/>
      </c>
      <c r="AN557" s="9" t="n"/>
      <c r="AO557" s="9">
        <f>MAX(AO551:AO556)</f>
        <v/>
      </c>
      <c r="AP557" s="9">
        <f>MAX(AP551:AP556)</f>
        <v/>
      </c>
      <c r="AQ557" s="9">
        <f>MAX(AQ551:AQ556)</f>
        <v/>
      </c>
      <c r="AR557" s="9">
        <f>MAX(AR551:AR556)</f>
        <v/>
      </c>
      <c r="AS557" s="9">
        <f>SUM(AS551:AS556)</f>
        <v/>
      </c>
      <c r="AT557" s="9">
        <f>SUM(AT551:AT556)</f>
        <v/>
      </c>
      <c r="AU557" s="9">
        <f>SUM(AU551:AU556)</f>
        <v/>
      </c>
      <c r="AV557" s="9">
        <f>SUM(AV551:AV556)</f>
        <v/>
      </c>
      <c r="AW557" s="9">
        <f>SUM(AW551:AW556)</f>
        <v/>
      </c>
    </row>
    <row r="558">
      <c r="A558" t="n">
        <v>552</v>
      </c>
      <c r="B558" t="inlineStr">
        <is>
          <t>Деревянко Евгений Александрович</t>
        </is>
      </c>
      <c r="C558" t="inlineStr">
        <is>
          <t>Группа содержания</t>
        </is>
      </c>
      <c r="D558" t="inlineStr">
        <is>
          <t>Инженер</t>
        </is>
      </c>
      <c r="E558" t="inlineStr">
        <is>
          <t>Общехозяйственный</t>
        </is>
      </c>
      <c r="F558" t="inlineStr">
        <is>
          <t>День</t>
        </is>
      </c>
      <c r="AM558" s="9">
        <f>COUNT(H558:AL558)</f>
        <v/>
      </c>
      <c r="AO558" s="9">
        <f>COUNTIF(H558:AL558,"О")</f>
        <v/>
      </c>
      <c r="AP558" s="9">
        <f>COUNTIF(H558:AL558,"От")</f>
        <v/>
      </c>
      <c r="AQ558" s="9">
        <f>COUNTIF(H558:AL558,"Б")</f>
        <v/>
      </c>
      <c r="AR558" s="9">
        <f>COUNTIF(H558:AL558,"Н")</f>
        <v/>
      </c>
      <c r="AT558" s="9">
        <f>SUM(H558:AL558)</f>
        <v/>
      </c>
      <c r="AV558" s="9">
        <f>SUM(I558,J558,O558,P558,Q558,W558,X558)</f>
        <v/>
      </c>
    </row>
    <row r="559">
      <c r="A559" t="n">
        <v>553</v>
      </c>
      <c r="B559" t="inlineStr">
        <is>
          <t>Деревянко Евгений Александрович</t>
        </is>
      </c>
      <c r="C559" t="inlineStr">
        <is>
          <t>Группа содержания</t>
        </is>
      </c>
      <c r="D559" t="inlineStr">
        <is>
          <t>Инженер</t>
        </is>
      </c>
      <c r="E559" t="inlineStr">
        <is>
          <t>Контракт № 633 - ПАО Ростелеком Красноярск</t>
        </is>
      </c>
      <c r="F559" t="inlineStr">
        <is>
          <t>День</t>
        </is>
      </c>
      <c r="AM559" s="9">
        <f>COUNT(H559:AL559)</f>
        <v/>
      </c>
      <c r="AT559" s="9">
        <f>SUM(H559:AL559)</f>
        <v/>
      </c>
      <c r="AV559" s="9">
        <f>SUM(I559,J559,O559,P559,Q559,W559,X559)</f>
        <v/>
      </c>
    </row>
    <row r="560" ht="15.5" customHeight="1" s="1">
      <c r="A560" t="n">
        <v>554</v>
      </c>
      <c r="B560" t="inlineStr">
        <is>
          <t>Деревянко Евгений Александрович</t>
        </is>
      </c>
      <c r="C560" t="inlineStr">
        <is>
          <t>Группа содержания</t>
        </is>
      </c>
      <c r="D560" t="inlineStr">
        <is>
          <t>Инженер</t>
        </is>
      </c>
      <c r="E560" t="inlineStr">
        <is>
          <t>Контракт № 632 - ГКУ НСО ТУАД</t>
        </is>
      </c>
      <c r="F560" t="inlineStr">
        <is>
          <t>День</t>
        </is>
      </c>
      <c r="K560" s="11" t="n">
        <v>1.2922</v>
      </c>
      <c r="AM560" s="9">
        <f>COUNT(H560:AL560)</f>
        <v/>
      </c>
      <c r="AT560" s="9">
        <f>SUM(H560:AL560)</f>
        <v/>
      </c>
      <c r="AV560" s="9">
        <f>SUM(I560,J560,O560,P560,Q560,W560,X560)</f>
        <v/>
      </c>
    </row>
    <row r="561" ht="15.5" customHeight="1" s="1">
      <c r="A561" t="n">
        <v>555</v>
      </c>
      <c r="B561" t="inlineStr">
        <is>
          <t>Деревянко Евгений Александрович</t>
        </is>
      </c>
      <c r="C561" t="inlineStr">
        <is>
          <t>Группа содержания</t>
        </is>
      </c>
      <c r="D561" t="inlineStr">
        <is>
          <t>Инженер</t>
        </is>
      </c>
      <c r="E561" t="inlineStr">
        <is>
          <t>Контракт № 631 - ГКУ НСО ТУАД</t>
        </is>
      </c>
      <c r="F561" t="inlineStr">
        <is>
          <t>День</t>
        </is>
      </c>
      <c r="K561" s="11" t="n">
        <v>2.14882</v>
      </c>
      <c r="AM561" s="9">
        <f>COUNT(H561:AL561)</f>
        <v/>
      </c>
      <c r="AT561" s="9">
        <f>SUM(H561:AL561)</f>
        <v/>
      </c>
      <c r="AV561" s="9">
        <f>SUM(I561,J561,O561,P561,Q561,W561,X561)</f>
        <v/>
      </c>
    </row>
    <row r="562" ht="15.5" customHeight="1" s="1">
      <c r="A562" t="n">
        <v>556</v>
      </c>
      <c r="B562" t="inlineStr">
        <is>
          <t>Деревянко Евгений Александрович</t>
        </is>
      </c>
      <c r="C562" t="inlineStr">
        <is>
          <t>Группа содержания</t>
        </is>
      </c>
      <c r="D562" t="inlineStr">
        <is>
          <t>Инженер</t>
        </is>
      </c>
      <c r="E562" t="inlineStr">
        <is>
          <t>Контракт № 630 - ГКУ НСО ТУАД</t>
        </is>
      </c>
      <c r="F562" t="inlineStr">
        <is>
          <t>День</t>
        </is>
      </c>
      <c r="K562" s="11" t="n">
        <v>4.55898</v>
      </c>
      <c r="L562" s="11" t="n">
        <v>8</v>
      </c>
      <c r="AM562" s="9">
        <f>COUNT(H562:AL562)</f>
        <v/>
      </c>
      <c r="AT562" s="9">
        <f>SUM(H562:AL562)</f>
        <v/>
      </c>
      <c r="AV562" s="9">
        <f>SUM(I562,J562,O562,P562,Q562,W562,X562)</f>
        <v/>
      </c>
    </row>
    <row r="563">
      <c r="A563" t="n">
        <v>557</v>
      </c>
      <c r="B563" t="inlineStr">
        <is>
          <t>Деревянко Евгений Александрович</t>
        </is>
      </c>
      <c r="C563" t="inlineStr">
        <is>
          <t>Группа содержания</t>
        </is>
      </c>
      <c r="D563" t="inlineStr">
        <is>
          <t>Инженер</t>
        </is>
      </c>
      <c r="E563" t="inlineStr">
        <is>
          <t>Контракт № 620 - МариинскАвтодор</t>
        </is>
      </c>
      <c r="F563" t="inlineStr">
        <is>
          <t>День</t>
        </is>
      </c>
      <c r="AM563" s="9">
        <f>COUNT(H563:AL563)</f>
        <v/>
      </c>
      <c r="AT563" s="9">
        <f>SUM(H563:AL563)</f>
        <v/>
      </c>
      <c r="AV563" s="9">
        <f>SUM(I563,J563,O563,P563,Q563,W563,X563)</f>
        <v/>
      </c>
    </row>
    <row r="564">
      <c r="A564" t="n">
        <v>558</v>
      </c>
      <c r="B564" t="inlineStr">
        <is>
          <t>Деревянко Евгений Александрович</t>
        </is>
      </c>
      <c r="C564" t="inlineStr">
        <is>
          <t>Группа содержания</t>
        </is>
      </c>
      <c r="D564" t="inlineStr">
        <is>
          <t>Инженер</t>
        </is>
      </c>
      <c r="E564" t="inlineStr">
        <is>
          <t>Контракт № 621 - Томскавтодор</t>
        </is>
      </c>
      <c r="F564" t="inlineStr">
        <is>
          <t>День</t>
        </is>
      </c>
      <c r="AM564" s="9">
        <f>COUNT(H564:AL564)</f>
        <v/>
      </c>
      <c r="AT564" s="9">
        <f>SUM(H564:AL564)</f>
        <v/>
      </c>
      <c r="AV564" s="9">
        <f>SUM(I564,J564,O564,P564,Q564,W564,X564)</f>
        <v/>
      </c>
    </row>
    <row r="565">
      <c r="A565" t="n">
        <v>559</v>
      </c>
      <c r="B565" t="inlineStr">
        <is>
          <t>Деревянко Евгений Александрович</t>
        </is>
      </c>
      <c r="C565" t="inlineStr">
        <is>
          <t>Группа содержания</t>
        </is>
      </c>
      <c r="D565" t="inlineStr">
        <is>
          <t>Инженер</t>
        </is>
      </c>
      <c r="E565" t="inlineStr">
        <is>
          <t>Контракт № 599 - Восток-М</t>
        </is>
      </c>
      <c r="F565" t="inlineStr">
        <is>
          <t>День</t>
        </is>
      </c>
      <c r="AM565" s="9">
        <f>COUNT(H565:AL565)</f>
        <v/>
      </c>
      <c r="AT565" s="9">
        <f>SUM(H565:AL565)</f>
        <v/>
      </c>
      <c r="AV565" s="9">
        <f>SUM(I565,J565,O565,P565,Q565,W565,X565)</f>
        <v/>
      </c>
    </row>
    <row r="566">
      <c r="A566" t="n">
        <v>560</v>
      </c>
      <c r="B566" t="inlineStr">
        <is>
          <t>Деревянко Евгений Александрович</t>
        </is>
      </c>
      <c r="C566" t="inlineStr">
        <is>
          <t>Группа содержания</t>
        </is>
      </c>
      <c r="D566" t="inlineStr">
        <is>
          <t>Инженер</t>
        </is>
      </c>
      <c r="E566" t="inlineStr">
        <is>
          <t>Контракт № 579 - ООО Восток-М</t>
        </is>
      </c>
      <c r="F566" t="inlineStr">
        <is>
          <t>День</t>
        </is>
      </c>
      <c r="AM566" s="9">
        <f>COUNT(H566:AL566)</f>
        <v/>
      </c>
      <c r="AT566" s="9">
        <f>SUM(H566:AL566)</f>
        <v/>
      </c>
      <c r="AV566" s="9">
        <f>SUM(I566,J566,O566,P566,Q566,W566,X566)</f>
        <v/>
      </c>
    </row>
    <row r="567">
      <c r="A567" t="n">
        <v>561</v>
      </c>
      <c r="B567" t="inlineStr">
        <is>
          <t>Деревянко Евгений Александрович</t>
        </is>
      </c>
      <c r="C567" t="inlineStr">
        <is>
          <t>Группа содержания</t>
        </is>
      </c>
      <c r="D567" t="inlineStr">
        <is>
          <t>Инженер</t>
        </is>
      </c>
      <c r="E567" t="inlineStr">
        <is>
          <t>Контракт № 585 - ФКУ Сибуправтодор</t>
        </is>
      </c>
      <c r="F567" t="inlineStr">
        <is>
          <t>День</t>
        </is>
      </c>
      <c r="AM567" s="9">
        <f>COUNT(H567:AL567)</f>
        <v/>
      </c>
      <c r="AT567" s="9">
        <f>SUM(H567:AL567)</f>
        <v/>
      </c>
      <c r="AV567" s="9">
        <f>SUM(I567,J567,O567,P567,Q567,W567,X567)</f>
        <v/>
      </c>
    </row>
    <row r="568">
      <c r="A568" t="n">
        <v>562</v>
      </c>
      <c r="B568" t="inlineStr">
        <is>
          <t>Деревянко Евгений Александрович</t>
        </is>
      </c>
      <c r="C568" t="inlineStr">
        <is>
          <t>Группа содержания</t>
        </is>
      </c>
      <c r="D568" t="inlineStr">
        <is>
          <t>Инженер</t>
        </is>
      </c>
      <c r="E568" t="inlineStr">
        <is>
          <t>Контракт № 580 - ОГКУ «Томскавтодор»</t>
        </is>
      </c>
      <c r="F568" t="inlineStr">
        <is>
          <t>День</t>
        </is>
      </c>
      <c r="AM568" s="9">
        <f>COUNT(H568:AL568)</f>
        <v/>
      </c>
      <c r="AT568" s="9">
        <f>SUM(H568:AL568)</f>
        <v/>
      </c>
      <c r="AV568" s="9">
        <f>SUM(I568,J568,O568,P568,Q568,W568,X568)</f>
        <v/>
      </c>
    </row>
    <row r="569">
      <c r="A569" s="9" t="n">
        <v>563</v>
      </c>
      <c r="B569" s="9" t="inlineStr">
        <is>
          <t>Деревянко Евгений Александрович</t>
        </is>
      </c>
      <c r="C569" s="9" t="inlineStr">
        <is>
          <t>Группа содержания</t>
        </is>
      </c>
      <c r="D569" s="9" t="inlineStr">
        <is>
          <t>Инженер</t>
        </is>
      </c>
      <c r="E569" s="9" t="inlineStr">
        <is>
          <t>ИТОГО:</t>
        </is>
      </c>
      <c r="F569" s="9" t="n"/>
      <c r="G569" s="9" t="n"/>
      <c r="H569" s="9" t="n"/>
      <c r="I569" s="9" t="n"/>
      <c r="J569" s="9" t="n"/>
      <c r="K569" s="9" t="n">
        <v>8</v>
      </c>
      <c r="L569" s="9" t="n">
        <v>8</v>
      </c>
      <c r="M569" s="9" t="n"/>
      <c r="N569" s="9" t="n"/>
      <c r="O569" s="9" t="n"/>
      <c r="P569" s="9" t="n"/>
      <c r="Q569" s="9" t="n"/>
      <c r="R569" s="9" t="n"/>
      <c r="S569" s="9" t="n"/>
      <c r="T569" s="9" t="n"/>
      <c r="U569" s="9" t="n"/>
      <c r="V569" s="9" t="n"/>
      <c r="W569" s="9" t="n"/>
      <c r="X569" s="9" t="n"/>
      <c r="Y569" s="9" t="n"/>
      <c r="Z569" s="9" t="n"/>
      <c r="AA569" s="9" t="n"/>
      <c r="AB569" s="9" t="n"/>
      <c r="AC569" s="9" t="n"/>
      <c r="AD569" s="9" t="n"/>
      <c r="AE569" s="9" t="n"/>
      <c r="AF569" s="9" t="n"/>
      <c r="AG569" s="9" t="n"/>
      <c r="AH569" s="9" t="n"/>
      <c r="AI569" s="9" t="n"/>
      <c r="AJ569" s="9" t="n"/>
      <c r="AK569" s="9" t="n"/>
      <c r="AL569" s="9" t="n"/>
      <c r="AM569" s="9">
        <f>COUNT(IF(SUM(K560,K564,K565,K567,K562,K561,K568,K563,K559,K566,K558)&gt;0,1,"FALSE"),IF(SUM(L567,L564,L559,L561,L566,L565,L558,L563,L560,L568,L562)&gt;0,1,"FALSE"))</f>
        <v/>
      </c>
      <c r="AN569" s="9" t="n"/>
      <c r="AO569" s="9">
        <f>MAX(AO558:AO568)</f>
        <v/>
      </c>
      <c r="AP569" s="9">
        <f>MAX(AP558:AP568)</f>
        <v/>
      </c>
      <c r="AQ569" s="9">
        <f>MAX(AQ558:AQ568)</f>
        <v/>
      </c>
      <c r="AR569" s="9">
        <f>MAX(AR558:AR568)</f>
        <v/>
      </c>
      <c r="AS569" s="9">
        <f>SUM(AS558:AS568)</f>
        <v/>
      </c>
      <c r="AT569" s="9">
        <f>SUM(AT558:AT568)</f>
        <v/>
      </c>
      <c r="AU569" s="9">
        <f>SUM(AU558:AU568)</f>
        <v/>
      </c>
      <c r="AV569" s="9">
        <f>SUM(AV558:AV568)</f>
        <v/>
      </c>
      <c r="AW569" s="9">
        <f>SUM(AW558:AW568)</f>
        <v/>
      </c>
    </row>
    <row r="570">
      <c r="A570" t="n">
        <v>564</v>
      </c>
      <c r="B570" t="inlineStr">
        <is>
          <t>Баев Евгений Александрович</t>
        </is>
      </c>
      <c r="C570" t="inlineStr">
        <is>
          <t>Группа развития ПО</t>
        </is>
      </c>
      <c r="D570" t="inlineStr">
        <is>
          <t>Руководитель группы</t>
        </is>
      </c>
      <c r="E570" t="inlineStr">
        <is>
          <t>Офис</t>
        </is>
      </c>
      <c r="F570" t="inlineStr">
        <is>
          <t>День</t>
        </is>
      </c>
      <c r="M570" t="n">
        <v>8</v>
      </c>
      <c r="N570" t="n">
        <v>2.5</v>
      </c>
      <c r="O570" t="inlineStr">
        <is>
          <t>В</t>
        </is>
      </c>
      <c r="P570" t="inlineStr">
        <is>
          <t>В</t>
        </is>
      </c>
      <c r="Q570" t="inlineStr">
        <is>
          <t>В</t>
        </is>
      </c>
      <c r="R570" t="n">
        <v>7.91667</v>
      </c>
      <c r="S570" t="n">
        <v>8</v>
      </c>
      <c r="T570" t="n">
        <v>7</v>
      </c>
      <c r="U570" t="n">
        <v>8</v>
      </c>
      <c r="V570" t="n">
        <v>8</v>
      </c>
      <c r="W570" t="inlineStr">
        <is>
          <t>В</t>
        </is>
      </c>
      <c r="X570" t="inlineStr">
        <is>
          <t>В</t>
        </is>
      </c>
      <c r="Y570" t="n">
        <v>8</v>
      </c>
      <c r="Z570" t="n">
        <v>7.96667</v>
      </c>
      <c r="AM570" s="9">
        <f>COUNT(H570:AL570)</f>
        <v/>
      </c>
      <c r="AO570" s="9">
        <f>COUNTIF(H570:AL570,"О")</f>
        <v/>
      </c>
      <c r="AP570" s="9">
        <f>COUNTIF(H570:AL570,"От")</f>
        <v/>
      </c>
      <c r="AQ570" s="9">
        <f>COUNTIF(H570:AL570,"Б")</f>
        <v/>
      </c>
      <c r="AR570" s="9">
        <f>COUNTIF(H570:AL570,"Н")</f>
        <v/>
      </c>
      <c r="AT570" s="9">
        <f>SUM(H570:AL570)</f>
        <v/>
      </c>
      <c r="AV570" s="9">
        <f>SUM(I570,J570,O570,P570,Q570,W570,X570)</f>
        <v/>
      </c>
    </row>
    <row r="571" ht="15.5" customHeight="1" s="1">
      <c r="A571" t="n">
        <v>565</v>
      </c>
      <c r="B571" t="inlineStr">
        <is>
          <t>Баев Евгений Александрович</t>
        </is>
      </c>
      <c r="C571" t="inlineStr">
        <is>
          <t>Группа развития ПО</t>
        </is>
      </c>
      <c r="D571" t="inlineStr">
        <is>
          <t>Руководитель группы</t>
        </is>
      </c>
      <c r="E571" t="inlineStr">
        <is>
          <t>Контракт № 622 - ГКУ СО  Управление дорог</t>
        </is>
      </c>
      <c r="F571" t="inlineStr">
        <is>
          <t>День</t>
        </is>
      </c>
      <c r="N571" s="11" t="n">
        <v>4.5</v>
      </c>
      <c r="Z571" s="11" t="n">
        <v>0.03333</v>
      </c>
      <c r="AM571" s="9">
        <f>COUNT(H571:AL571)</f>
        <v/>
      </c>
      <c r="AT571" s="9">
        <f>SUM(H571:AL571)</f>
        <v/>
      </c>
      <c r="AV571" s="9">
        <f>SUM(I571,J571,O571,P571,Q571,W571,X571)</f>
        <v/>
      </c>
    </row>
    <row r="572" ht="15.5" customHeight="1" s="1">
      <c r="A572" t="n">
        <v>566</v>
      </c>
      <c r="B572" t="inlineStr">
        <is>
          <t>Баев Евгений Александрович</t>
        </is>
      </c>
      <c r="C572" t="inlineStr">
        <is>
          <t>Группа развития ПО</t>
        </is>
      </c>
      <c r="D572" t="inlineStr">
        <is>
          <t>Руководитель группы</t>
        </is>
      </c>
      <c r="E572" t="inlineStr">
        <is>
          <t>Контракт № 632 - ГКУ НСО ТУАД</t>
        </is>
      </c>
      <c r="F572" t="inlineStr">
        <is>
          <t>День</t>
        </is>
      </c>
      <c r="R572" s="11" t="n">
        <v>0.08333</v>
      </c>
      <c r="T572" s="11" t="n">
        <v>1</v>
      </c>
      <c r="AM572" s="9">
        <f>COUNT(H572:AL572)</f>
        <v/>
      </c>
      <c r="AT572" s="9">
        <f>SUM(H572:AL572)</f>
        <v/>
      </c>
      <c r="AV572" s="9">
        <f>SUM(I572,J572,O572,P572,Q572,W572,X572)</f>
        <v/>
      </c>
    </row>
    <row r="573">
      <c r="A573" s="9" t="n">
        <v>567</v>
      </c>
      <c r="B573" s="9" t="inlineStr">
        <is>
          <t>Баев Евгений Александрович</t>
        </is>
      </c>
      <c r="C573" s="9" t="inlineStr">
        <is>
          <t>Группа развития ПО</t>
        </is>
      </c>
      <c r="D573" s="9" t="inlineStr">
        <is>
          <t>Руководитель группы</t>
        </is>
      </c>
      <c r="E573" s="9" t="inlineStr">
        <is>
          <t>ИТОГО:</t>
        </is>
      </c>
      <c r="F573" s="9" t="n"/>
      <c r="G573" s="9" t="n"/>
      <c r="H573" s="9" t="n"/>
      <c r="I573" s="9" t="n"/>
      <c r="J573" s="9" t="n"/>
      <c r="K573" s="9" t="n"/>
      <c r="L573" s="9" t="n"/>
      <c r="M573" s="9" t="n">
        <v>8</v>
      </c>
      <c r="N573" s="9" t="n">
        <v>7</v>
      </c>
      <c r="O573" s="9" t="n">
        <v>0</v>
      </c>
      <c r="P573" s="9" t="n">
        <v>0</v>
      </c>
      <c r="Q573" s="9" t="n">
        <v>0</v>
      </c>
      <c r="R573" s="9" t="n">
        <v>8</v>
      </c>
      <c r="S573" s="9" t="n">
        <v>8</v>
      </c>
      <c r="T573" s="9" t="n">
        <v>8</v>
      </c>
      <c r="U573" s="9" t="n">
        <v>8</v>
      </c>
      <c r="V573" s="9" t="n">
        <v>8</v>
      </c>
      <c r="W573" s="9" t="n">
        <v>0</v>
      </c>
      <c r="X573" s="9" t="n">
        <v>0</v>
      </c>
      <c r="Y573" s="9" t="n">
        <v>8</v>
      </c>
      <c r="Z573" s="9" t="n">
        <v>8</v>
      </c>
      <c r="AA573" s="9" t="n"/>
      <c r="AB573" s="9" t="n"/>
      <c r="AC573" s="9" t="n"/>
      <c r="AD573" s="9" t="n"/>
      <c r="AE573" s="9" t="n"/>
      <c r="AF573" s="9" t="n"/>
      <c r="AG573" s="9" t="n"/>
      <c r="AH573" s="9" t="n"/>
      <c r="AI573" s="9" t="n"/>
      <c r="AJ573" s="9" t="n"/>
      <c r="AK573" s="9" t="n"/>
      <c r="AL573" s="9" t="n"/>
      <c r="AM573" s="9">
        <f>COUNT(IF(SUM(M570)&gt;0,1,"FALSE"),IF(SUM(N571,N570)&gt;0,1,"FALSE"),IF(SUM(O570)&gt;0,1,"FALSE"),IF(SUM(P570,P571)&gt;0,1,"FALSE"),IF(SUM(Q570)&gt;0,1,"FALSE"),IF(SUM(R570,R572)&gt;0,1,"FALSE"),IF(SUM(S570)&gt;0,1,"FALSE"),IF(SUM(T570,T572)&gt;0,1,"FALSE"),IF(SUM(U570)&gt;0,1,"FALSE"),IF(SUM(V570)&gt;0,1,"FALSE"),IF(SUM(W570)&gt;0,1,"FALSE"),IF(SUM(X570)&gt;0,1,"FALSE"),IF(SUM(Y570)&gt;0,1,"FALSE"),IF(SUM(Z570,Z571)&gt;0,1,"FALSE"))</f>
        <v/>
      </c>
      <c r="AN573" s="9" t="n"/>
      <c r="AO573" s="9">
        <f>MAX(AO570:AO572)</f>
        <v/>
      </c>
      <c r="AP573" s="9">
        <f>MAX(AP570:AP572)</f>
        <v/>
      </c>
      <c r="AQ573" s="9">
        <f>MAX(AQ570:AQ572)</f>
        <v/>
      </c>
      <c r="AR573" s="9">
        <f>MAX(AR570:AR572)</f>
        <v/>
      </c>
      <c r="AS573" s="9">
        <f>SUM(AS570:AS572)</f>
        <v/>
      </c>
      <c r="AT573" s="9">
        <f>SUM(AT570:AT572)</f>
        <v/>
      </c>
      <c r="AU573" s="9">
        <f>SUM(AU570:AU572)</f>
        <v/>
      </c>
      <c r="AV573" s="9">
        <f>SUM(AV570:AV572)</f>
        <v/>
      </c>
      <c r="AW573" s="9">
        <f>SUM(AW570:AW572)</f>
        <v/>
      </c>
    </row>
    <row r="574">
      <c r="A574" t="n">
        <v>568</v>
      </c>
      <c r="B574" t="inlineStr">
        <is>
          <t>Сидоренко Никита Олегович</t>
        </is>
      </c>
      <c r="C574" t="inlineStr">
        <is>
          <t>Группа развития ПО</t>
        </is>
      </c>
      <c r="D574" t="inlineStr">
        <is>
          <t>Программист - тестировщик</t>
        </is>
      </c>
      <c r="E574" t="inlineStr">
        <is>
          <t>Офис</t>
        </is>
      </c>
      <c r="F574" t="inlineStr">
        <is>
          <t>День</t>
        </is>
      </c>
      <c r="M574" t="n">
        <v>8</v>
      </c>
      <c r="N574" t="n">
        <v>7</v>
      </c>
      <c r="O574" t="inlineStr">
        <is>
          <t>В</t>
        </is>
      </c>
      <c r="P574" t="inlineStr">
        <is>
          <t>В</t>
        </is>
      </c>
      <c r="Q574" t="inlineStr">
        <is>
          <t>В</t>
        </is>
      </c>
      <c r="R574" t="n">
        <v>8</v>
      </c>
      <c r="S574" t="n">
        <v>8</v>
      </c>
      <c r="T574" t="n">
        <v>8</v>
      </c>
      <c r="U574" t="n">
        <v>8</v>
      </c>
      <c r="V574" t="n">
        <v>8</v>
      </c>
      <c r="W574" t="inlineStr">
        <is>
          <t>В</t>
        </is>
      </c>
      <c r="X574" t="inlineStr">
        <is>
          <t>В</t>
        </is>
      </c>
      <c r="Y574" t="n">
        <v>8</v>
      </c>
      <c r="Z574" t="n">
        <v>8</v>
      </c>
      <c r="AM574" s="9">
        <f>COUNT(H574:AL574)</f>
        <v/>
      </c>
      <c r="AO574" s="9">
        <f>COUNTIF(H574:AL574,"О")</f>
        <v/>
      </c>
      <c r="AP574" s="9">
        <f>COUNTIF(H574:AL574,"От")</f>
        <v/>
      </c>
      <c r="AQ574" s="9">
        <f>COUNTIF(H574:AL574,"Б")</f>
        <v/>
      </c>
      <c r="AR574" s="9">
        <f>COUNTIF(H574:AL574,"Н")</f>
        <v/>
      </c>
      <c r="AT574" s="9">
        <f>SUM(H574:AL574)</f>
        <v/>
      </c>
      <c r="AV574" s="9">
        <f>SUM(I574,J574,O574,P574,Q574,W574,X574)</f>
        <v/>
      </c>
    </row>
    <row r="575">
      <c r="A575" s="9" t="n">
        <v>569</v>
      </c>
      <c r="B575" s="9" t="inlineStr">
        <is>
          <t>Сидоренко Никита Олегович</t>
        </is>
      </c>
      <c r="C575" s="9" t="inlineStr">
        <is>
          <t>Группа развития ПО</t>
        </is>
      </c>
      <c r="D575" s="9" t="inlineStr">
        <is>
          <t>Программист - тестировщик</t>
        </is>
      </c>
      <c r="E575" s="9" t="inlineStr">
        <is>
          <t>ИТОГО:</t>
        </is>
      </c>
      <c r="F575" s="9" t="n"/>
      <c r="G575" s="9" t="n"/>
      <c r="H575" s="9" t="n"/>
      <c r="I575" s="9" t="n"/>
      <c r="J575" s="9" t="n"/>
      <c r="K575" s="9" t="n"/>
      <c r="L575" s="9" t="n"/>
      <c r="M575" s="9" t="n">
        <v>8</v>
      </c>
      <c r="N575" s="9" t="n">
        <v>7</v>
      </c>
      <c r="O575" s="9" t="n">
        <v>0</v>
      </c>
      <c r="P575" s="9" t="n">
        <v>0</v>
      </c>
      <c r="Q575" s="9" t="n">
        <v>0</v>
      </c>
      <c r="R575" s="9" t="n">
        <v>8</v>
      </c>
      <c r="S575" s="9" t="n">
        <v>8</v>
      </c>
      <c r="T575" s="9" t="n">
        <v>8</v>
      </c>
      <c r="U575" s="9" t="n">
        <v>8</v>
      </c>
      <c r="V575" s="9" t="n">
        <v>8</v>
      </c>
      <c r="W575" s="9" t="n">
        <v>0</v>
      </c>
      <c r="X575" s="9" t="n">
        <v>0</v>
      </c>
      <c r="Y575" s="9" t="n">
        <v>8</v>
      </c>
      <c r="Z575" s="9" t="n">
        <v>8</v>
      </c>
      <c r="AA575" s="9" t="n"/>
      <c r="AB575" s="9" t="n"/>
      <c r="AC575" s="9" t="n"/>
      <c r="AD575" s="9" t="n"/>
      <c r="AE575" s="9" t="n"/>
      <c r="AF575" s="9" t="n"/>
      <c r="AG575" s="9" t="n"/>
      <c r="AH575" s="9" t="n"/>
      <c r="AI575" s="9" t="n"/>
      <c r="AJ575" s="9" t="n"/>
      <c r="AK575" s="9" t="n"/>
      <c r="AL575" s="9" t="n"/>
      <c r="AM575" s="9">
        <f>COUNT(IF(SUM(M574)&gt;0,1,"FALSE"),IF(SUM(N574)&gt;0,1,"FALSE"),IF(SUM(O574)&gt;0,1,"FALSE"),IF(SUM(P574)&gt;0,1,"FALSE"),IF(SUM(Q574)&gt;0,1,"FALSE"),IF(SUM(R574)&gt;0,1,"FALSE"),IF(SUM(S574)&gt;0,1,"FALSE"),IF(SUM(T574)&gt;0,1,"FALSE"),IF(SUM(U574)&gt;0,1,"FALSE"),IF(SUM(V574)&gt;0,1,"FALSE"),IF(SUM(W574)&gt;0,1,"FALSE"),IF(SUM(X574)&gt;0,1,"FALSE"),IF(SUM(Y574)&gt;0,1,"FALSE"),IF(SUM(Z574)&gt;0,1,"FALSE"))</f>
        <v/>
      </c>
      <c r="AN575" s="9" t="n"/>
      <c r="AO575" s="9">
        <f>MAX(AO574:AO574)</f>
        <v/>
      </c>
      <c r="AP575" s="9">
        <f>MAX(AP574:AP574)</f>
        <v/>
      </c>
      <c r="AQ575" s="9">
        <f>MAX(AQ574:AQ574)</f>
        <v/>
      </c>
      <c r="AR575" s="9">
        <f>MAX(AR574:AR574)</f>
        <v/>
      </c>
      <c r="AS575" s="9">
        <f>SUM(AS574:AS574)</f>
        <v/>
      </c>
      <c r="AT575" s="9">
        <f>SUM(AT574:AT574)</f>
        <v/>
      </c>
      <c r="AU575" s="9">
        <f>SUM(AU574:AU574)</f>
        <v/>
      </c>
      <c r="AV575" s="9">
        <f>SUM(AV574:AV574)</f>
        <v/>
      </c>
      <c r="AW575" s="9">
        <f>SUM(AW574:AW574)</f>
        <v/>
      </c>
    </row>
    <row r="576">
      <c r="A576" t="n">
        <v>570</v>
      </c>
      <c r="B576" t="inlineStr">
        <is>
          <t>Буймов Евгений Александрович</t>
        </is>
      </c>
      <c r="C576" t="inlineStr">
        <is>
          <t>Группа системного администрирования</t>
        </is>
      </c>
      <c r="D576" t="inlineStr">
        <is>
          <t>Ведущий системный администратор</t>
        </is>
      </c>
      <c r="E576" t="inlineStr">
        <is>
          <t>Офис</t>
        </is>
      </c>
      <c r="F576" t="inlineStr">
        <is>
          <t>День</t>
        </is>
      </c>
      <c r="M576" t="n">
        <v>8</v>
      </c>
      <c r="N576" t="n">
        <v>7</v>
      </c>
      <c r="O576" t="inlineStr">
        <is>
          <t>В</t>
        </is>
      </c>
      <c r="P576" t="inlineStr">
        <is>
          <t>В</t>
        </is>
      </c>
      <c r="Q576" t="inlineStr">
        <is>
          <t>В</t>
        </is>
      </c>
      <c r="R576" t="n">
        <v>8</v>
      </c>
      <c r="S576" t="n">
        <v>8</v>
      </c>
      <c r="T576" t="n">
        <v>8</v>
      </c>
      <c r="U576" t="n">
        <v>8</v>
      </c>
      <c r="V576" t="n">
        <v>8</v>
      </c>
      <c r="W576" t="inlineStr">
        <is>
          <t>В</t>
        </is>
      </c>
      <c r="X576" t="inlineStr">
        <is>
          <t>В</t>
        </is>
      </c>
      <c r="Y576" t="n">
        <v>8</v>
      </c>
      <c r="Z576" t="n">
        <v>8</v>
      </c>
      <c r="AM576" s="9">
        <f>COUNT(H576:AL576)</f>
        <v/>
      </c>
      <c r="AO576" s="9">
        <f>COUNTIF(H576:AL576,"О")</f>
        <v/>
      </c>
      <c r="AP576" s="9">
        <f>COUNTIF(H576:AL576,"От")</f>
        <v/>
      </c>
      <c r="AQ576" s="9">
        <f>COUNTIF(H576:AL576,"Б")</f>
        <v/>
      </c>
      <c r="AR576" s="9">
        <f>COUNTIF(H576:AL576,"Н")</f>
        <v/>
      </c>
      <c r="AT576" s="9">
        <f>SUM(H576:AL576)</f>
        <v/>
      </c>
      <c r="AV576" s="9">
        <f>SUM(I576,J576,O576,P576,Q576,W576,X576)</f>
        <v/>
      </c>
    </row>
    <row r="577">
      <c r="A577" s="9" t="n">
        <v>571</v>
      </c>
      <c r="B577" s="9" t="inlineStr">
        <is>
          <t>Буймов Евгений Александрович</t>
        </is>
      </c>
      <c r="C577" s="9" t="inlineStr">
        <is>
          <t>Группа системного администрирования</t>
        </is>
      </c>
      <c r="D577" s="9" t="inlineStr">
        <is>
          <t>Ведущий системный администратор</t>
        </is>
      </c>
      <c r="E577" s="9" t="inlineStr">
        <is>
          <t>ИТОГО:</t>
        </is>
      </c>
      <c r="F577" s="9" t="n"/>
      <c r="G577" s="9" t="n"/>
      <c r="H577" s="9" t="n"/>
      <c r="I577" s="9" t="n"/>
      <c r="J577" s="9" t="n"/>
      <c r="K577" s="9" t="n"/>
      <c r="L577" s="9" t="n"/>
      <c r="M577" s="9" t="n">
        <v>8</v>
      </c>
      <c r="N577" s="9" t="n">
        <v>7</v>
      </c>
      <c r="O577" s="9" t="n">
        <v>0</v>
      </c>
      <c r="P577" s="9" t="n">
        <v>0</v>
      </c>
      <c r="Q577" s="9" t="n">
        <v>0</v>
      </c>
      <c r="R577" s="9" t="n">
        <v>8</v>
      </c>
      <c r="S577" s="9" t="n">
        <v>8</v>
      </c>
      <c r="T577" s="9" t="n">
        <v>8</v>
      </c>
      <c r="U577" s="9" t="n">
        <v>8</v>
      </c>
      <c r="V577" s="9" t="n">
        <v>8</v>
      </c>
      <c r="W577" s="9" t="n">
        <v>0</v>
      </c>
      <c r="X577" s="9" t="n">
        <v>0</v>
      </c>
      <c r="Y577" s="9" t="n">
        <v>8</v>
      </c>
      <c r="Z577" s="9" t="n">
        <v>8</v>
      </c>
      <c r="AA577" s="9" t="n"/>
      <c r="AB577" s="9" t="n"/>
      <c r="AC577" s="9" t="n"/>
      <c r="AD577" s="9" t="n"/>
      <c r="AE577" s="9" t="n"/>
      <c r="AF577" s="9" t="n"/>
      <c r="AG577" s="9" t="n"/>
      <c r="AH577" s="9" t="n"/>
      <c r="AI577" s="9" t="n"/>
      <c r="AJ577" s="9" t="n"/>
      <c r="AK577" s="9" t="n"/>
      <c r="AL577" s="9" t="n"/>
      <c r="AM577" s="9">
        <f>COUNT(IF(SUM(M576)&gt;0,1,"FALSE"),IF(SUM(N576)&gt;0,1,"FALSE"),IF(SUM(O576)&gt;0,1,"FALSE"),IF(SUM(P576)&gt;0,1,"FALSE"),IF(SUM(Q576)&gt;0,1,"FALSE"),IF(SUM(R576)&gt;0,1,"FALSE"),IF(SUM(S576)&gt;0,1,"FALSE"),IF(SUM(T576)&gt;0,1,"FALSE"),IF(SUM(U576)&gt;0,1,"FALSE"),IF(SUM(V576)&gt;0,1,"FALSE"),IF(SUM(W576)&gt;0,1,"FALSE"),IF(SUM(X576)&gt;0,1,"FALSE"),IF(SUM(Y576)&gt;0,1,"FALSE"),IF(SUM(Z576)&gt;0,1,"FALSE"))</f>
        <v/>
      </c>
      <c r="AN577" s="9" t="n"/>
      <c r="AO577" s="9">
        <f>MAX(AO576:AO576)</f>
        <v/>
      </c>
      <c r="AP577" s="9">
        <f>MAX(AP576:AP576)</f>
        <v/>
      </c>
      <c r="AQ577" s="9">
        <f>MAX(AQ576:AQ576)</f>
        <v/>
      </c>
      <c r="AR577" s="9">
        <f>MAX(AR576:AR576)</f>
        <v/>
      </c>
      <c r="AS577" s="9">
        <f>SUM(AS576:AS576)</f>
        <v/>
      </c>
      <c r="AT577" s="9">
        <f>SUM(AT576:AT576)</f>
        <v/>
      </c>
      <c r="AU577" s="9">
        <f>SUM(AU576:AU576)</f>
        <v/>
      </c>
      <c r="AV577" s="9">
        <f>SUM(AV576:AV576)</f>
        <v/>
      </c>
      <c r="AW577" s="9">
        <f>SUM(AW576:AW576)</f>
        <v/>
      </c>
    </row>
    <row r="578">
      <c r="A578" t="n">
        <v>572</v>
      </c>
      <c r="B578" t="inlineStr">
        <is>
          <t>Лавров Владимир Викторович</t>
        </is>
      </c>
      <c r="C578" t="inlineStr">
        <is>
          <t>Группа системного администрирования</t>
        </is>
      </c>
      <c r="D578" t="inlineStr">
        <is>
          <t>Руководитель группы</t>
        </is>
      </c>
      <c r="E578" t="inlineStr">
        <is>
          <t>Офис</t>
        </is>
      </c>
      <c r="F578" t="inlineStr">
        <is>
          <t>День</t>
        </is>
      </c>
      <c r="M578" t="n">
        <v>8</v>
      </c>
      <c r="N578" t="n">
        <v>7</v>
      </c>
      <c r="O578" t="inlineStr">
        <is>
          <t>В</t>
        </is>
      </c>
      <c r="P578" t="inlineStr">
        <is>
          <t>В</t>
        </is>
      </c>
      <c r="Q578" t="inlineStr">
        <is>
          <t>В</t>
        </is>
      </c>
      <c r="R578" t="n">
        <v>8</v>
      </c>
      <c r="S578" t="n">
        <v>8</v>
      </c>
      <c r="T578" t="n">
        <v>8</v>
      </c>
      <c r="U578" t="n">
        <v>8</v>
      </c>
      <c r="V578" t="n">
        <v>8</v>
      </c>
      <c r="W578" t="inlineStr">
        <is>
          <t>В</t>
        </is>
      </c>
      <c r="X578" t="inlineStr">
        <is>
          <t>В</t>
        </is>
      </c>
      <c r="Y578" t="n">
        <v>8</v>
      </c>
      <c r="Z578" t="n">
        <v>8</v>
      </c>
      <c r="AM578" s="9">
        <f>COUNT(H578:AL578)</f>
        <v/>
      </c>
      <c r="AO578" s="9">
        <f>COUNTIF(H578:AL578,"О")</f>
        <v/>
      </c>
      <c r="AP578" s="9">
        <f>COUNTIF(H578:AL578,"От")</f>
        <v/>
      </c>
      <c r="AQ578" s="9">
        <f>COUNTIF(H578:AL578,"Б")</f>
        <v/>
      </c>
      <c r="AR578" s="9">
        <f>COUNTIF(H578:AL578,"Н")</f>
        <v/>
      </c>
      <c r="AT578" s="9">
        <f>SUM(H578:AL578)</f>
        <v/>
      </c>
      <c r="AV578" s="9">
        <f>SUM(I578,J578,O578,P578,Q578,W578,X578)</f>
        <v/>
      </c>
    </row>
    <row r="579">
      <c r="A579" s="9" t="n">
        <v>573</v>
      </c>
      <c r="B579" s="9" t="inlineStr">
        <is>
          <t>Лавров Владимир Викторович</t>
        </is>
      </c>
      <c r="C579" s="9" t="inlineStr">
        <is>
          <t>Группа системного администрирования</t>
        </is>
      </c>
      <c r="D579" s="9" t="inlineStr">
        <is>
          <t>Руководитель группы</t>
        </is>
      </c>
      <c r="E579" s="9" t="inlineStr">
        <is>
          <t>ИТОГО:</t>
        </is>
      </c>
      <c r="F579" s="9" t="n"/>
      <c r="G579" s="9" t="n"/>
      <c r="H579" s="9" t="n"/>
      <c r="I579" s="9" t="n"/>
      <c r="J579" s="9" t="n"/>
      <c r="K579" s="9" t="n"/>
      <c r="L579" s="9" t="n"/>
      <c r="M579" s="9" t="n">
        <v>8</v>
      </c>
      <c r="N579" s="9" t="n">
        <v>7</v>
      </c>
      <c r="O579" s="9" t="n">
        <v>0</v>
      </c>
      <c r="P579" s="9" t="n">
        <v>0</v>
      </c>
      <c r="Q579" s="9" t="n">
        <v>0</v>
      </c>
      <c r="R579" s="9" t="n">
        <v>8</v>
      </c>
      <c r="S579" s="9" t="n">
        <v>8</v>
      </c>
      <c r="T579" s="9" t="n">
        <v>8</v>
      </c>
      <c r="U579" s="9" t="n">
        <v>8</v>
      </c>
      <c r="V579" s="9" t="n">
        <v>8</v>
      </c>
      <c r="W579" s="9" t="n">
        <v>0</v>
      </c>
      <c r="X579" s="9" t="n">
        <v>0</v>
      </c>
      <c r="Y579" s="9" t="n">
        <v>8</v>
      </c>
      <c r="Z579" s="9" t="n">
        <v>8</v>
      </c>
      <c r="AA579" s="9" t="n"/>
      <c r="AB579" s="9" t="n"/>
      <c r="AC579" s="9" t="n"/>
      <c r="AD579" s="9" t="n"/>
      <c r="AE579" s="9" t="n"/>
      <c r="AF579" s="9" t="n"/>
      <c r="AG579" s="9" t="n"/>
      <c r="AH579" s="9" t="n"/>
      <c r="AI579" s="9" t="n"/>
      <c r="AJ579" s="9" t="n"/>
      <c r="AK579" s="9" t="n"/>
      <c r="AL579" s="9" t="n"/>
      <c r="AM579" s="9">
        <f>COUNT(IF(SUM(M578)&gt;0,1,"FALSE"),IF(SUM(N578)&gt;0,1,"FALSE"),IF(SUM(O578)&gt;0,1,"FALSE"),IF(SUM(P578)&gt;0,1,"FALSE"),IF(SUM(Q578)&gt;0,1,"FALSE"),IF(SUM(R578)&gt;0,1,"FALSE"),IF(SUM(S578)&gt;0,1,"FALSE"),IF(SUM(T578)&gt;0,1,"FALSE"),IF(SUM(U578)&gt;0,1,"FALSE"),IF(SUM(V578)&gt;0,1,"FALSE"),IF(SUM(W578)&gt;0,1,"FALSE"),IF(SUM(X578)&gt;0,1,"FALSE"),IF(SUM(Y578)&gt;0,1,"FALSE"),IF(SUM(Z578)&gt;0,1,"FALSE"))</f>
        <v/>
      </c>
      <c r="AN579" s="9" t="n"/>
      <c r="AO579" s="9">
        <f>MAX(AO578:AO578)</f>
        <v/>
      </c>
      <c r="AP579" s="9">
        <f>MAX(AP578:AP578)</f>
        <v/>
      </c>
      <c r="AQ579" s="9">
        <f>MAX(AQ578:AQ578)</f>
        <v/>
      </c>
      <c r="AR579" s="9">
        <f>MAX(AR578:AR578)</f>
        <v/>
      </c>
      <c r="AS579" s="9">
        <f>SUM(AS578:AS578)</f>
        <v/>
      </c>
      <c r="AT579" s="9">
        <f>SUM(AT578:AT578)</f>
        <v/>
      </c>
      <c r="AU579" s="9">
        <f>SUM(AU578:AU578)</f>
        <v/>
      </c>
      <c r="AV579" s="9">
        <f>SUM(AV578:AV578)</f>
        <v/>
      </c>
      <c r="AW579" s="9">
        <f>SUM(AW578:AW578)</f>
        <v/>
      </c>
    </row>
    <row r="580">
      <c r="A580" t="n">
        <v>574</v>
      </c>
      <c r="B580" t="inlineStr">
        <is>
          <t>Быков Алексей Иванович</t>
        </is>
      </c>
      <c r="C580" t="inlineStr">
        <is>
          <t>Группа содержания</t>
        </is>
      </c>
      <c r="D580" t="inlineStr">
        <is>
          <t>Монтажник по обслуживанию ИТС систем</t>
        </is>
      </c>
      <c r="E580" t="inlineStr">
        <is>
          <t>Общехозяйственный</t>
        </is>
      </c>
      <c r="F580" t="inlineStr">
        <is>
          <t>День</t>
        </is>
      </c>
      <c r="M580" t="n">
        <v>8</v>
      </c>
      <c r="N580" t="n">
        <v>7</v>
      </c>
      <c r="O580" t="inlineStr">
        <is>
          <t>В</t>
        </is>
      </c>
      <c r="P580" t="inlineStr">
        <is>
          <t>В</t>
        </is>
      </c>
      <c r="Q580" t="inlineStr">
        <is>
          <t>В</t>
        </is>
      </c>
      <c r="R580" t="n">
        <v>8</v>
      </c>
      <c r="S580" t="n">
        <v>8</v>
      </c>
      <c r="T580" t="n">
        <v>8</v>
      </c>
      <c r="U580" t="n">
        <v>8</v>
      </c>
      <c r="V580" t="n">
        <v>8</v>
      </c>
      <c r="W580" t="inlineStr">
        <is>
          <t>В</t>
        </is>
      </c>
      <c r="X580" t="inlineStr">
        <is>
          <t>В</t>
        </is>
      </c>
      <c r="Y580" t="n">
        <v>8</v>
      </c>
      <c r="Z580" t="n">
        <v>8</v>
      </c>
      <c r="AM580" s="9">
        <f>COUNT(H580:AL580)</f>
        <v/>
      </c>
      <c r="AO580" s="9">
        <f>COUNTIF(H580:AL580,"О")</f>
        <v/>
      </c>
      <c r="AP580" s="9">
        <f>COUNTIF(H580:AL580,"От")</f>
        <v/>
      </c>
      <c r="AQ580" s="9">
        <f>COUNTIF(H580:AL580,"Б")</f>
        <v/>
      </c>
      <c r="AR580" s="9">
        <f>COUNTIF(H580:AL580,"Н")</f>
        <v/>
      </c>
      <c r="AT580" s="9">
        <f>SUM(H580:AL580)</f>
        <v/>
      </c>
      <c r="AV580" s="9">
        <f>SUM(I580,J580,O580,P580,Q580,W580,X580)</f>
        <v/>
      </c>
    </row>
    <row r="581">
      <c r="A581" t="n">
        <v>575</v>
      </c>
      <c r="B581" t="inlineStr">
        <is>
          <t>Быков Алексей Иванович</t>
        </is>
      </c>
      <c r="C581" t="inlineStr">
        <is>
          <t>Группа содержания</t>
        </is>
      </c>
      <c r="D581" t="inlineStr">
        <is>
          <t>Монтажник по обслуживанию ИТС систем</t>
        </is>
      </c>
      <c r="E581" t="inlineStr">
        <is>
          <t>Контракт № 633 - ПАО Ростелеком Красноярск</t>
        </is>
      </c>
      <c r="F581" t="inlineStr">
        <is>
          <t>День</t>
        </is>
      </c>
      <c r="AM581" s="9">
        <f>COUNT(H581:AL581)</f>
        <v/>
      </c>
      <c r="AT581" s="9">
        <f>SUM(H581:AL581)</f>
        <v/>
      </c>
      <c r="AV581" s="9">
        <f>SUM(I581,J581,O581,P581,Q581,W581,X581)</f>
        <v/>
      </c>
    </row>
    <row r="582">
      <c r="A582" t="n">
        <v>576</v>
      </c>
      <c r="B582" t="inlineStr">
        <is>
          <t>Быков Алексей Иванович</t>
        </is>
      </c>
      <c r="C582" t="inlineStr">
        <is>
          <t>Группа содержания</t>
        </is>
      </c>
      <c r="D582" t="inlineStr">
        <is>
          <t>Монтажник по обслуживанию ИТС систем</t>
        </is>
      </c>
      <c r="E582" t="inlineStr">
        <is>
          <t>Контракт № 632 - ГКУ НСО ТУАД</t>
        </is>
      </c>
      <c r="F582" t="inlineStr">
        <is>
          <t>День</t>
        </is>
      </c>
      <c r="AM582" s="9">
        <f>COUNT(H582:AL582)</f>
        <v/>
      </c>
      <c r="AT582" s="9">
        <f>SUM(H582:AL582)</f>
        <v/>
      </c>
      <c r="AV582" s="9">
        <f>SUM(I582,J582,O582,P582,Q582,W582,X582)</f>
        <v/>
      </c>
    </row>
    <row r="583">
      <c r="A583" t="n">
        <v>577</v>
      </c>
      <c r="B583" t="inlineStr">
        <is>
          <t>Быков Алексей Иванович</t>
        </is>
      </c>
      <c r="C583" t="inlineStr">
        <is>
          <t>Группа содержания</t>
        </is>
      </c>
      <c r="D583" t="inlineStr">
        <is>
          <t>Монтажник по обслуживанию ИТС систем</t>
        </is>
      </c>
      <c r="E583" t="inlineStr">
        <is>
          <t>Контракт № 631 - ГКУ НСО ТУАД</t>
        </is>
      </c>
      <c r="F583" t="inlineStr">
        <is>
          <t>День</t>
        </is>
      </c>
      <c r="AM583" s="9">
        <f>COUNT(H583:AL583)</f>
        <v/>
      </c>
      <c r="AT583" s="9">
        <f>SUM(H583:AL583)</f>
        <v/>
      </c>
      <c r="AV583" s="9">
        <f>SUM(I583,J583,O583,P583,Q583,W583,X583)</f>
        <v/>
      </c>
    </row>
    <row r="584">
      <c r="A584" t="n">
        <v>578</v>
      </c>
      <c r="B584" t="inlineStr">
        <is>
          <t>Быков Алексей Иванович</t>
        </is>
      </c>
      <c r="C584" t="inlineStr">
        <is>
          <t>Группа содержания</t>
        </is>
      </c>
      <c r="D584" t="inlineStr">
        <is>
          <t>Монтажник по обслуживанию ИТС систем</t>
        </is>
      </c>
      <c r="E584" t="inlineStr">
        <is>
          <t>Контракт № 630 - ГКУ НСО ТУАД</t>
        </is>
      </c>
      <c r="F584" t="inlineStr">
        <is>
          <t>День</t>
        </is>
      </c>
      <c r="AM584" s="9">
        <f>COUNT(H584:AL584)</f>
        <v/>
      </c>
      <c r="AT584" s="9">
        <f>SUM(H584:AL584)</f>
        <v/>
      </c>
      <c r="AV584" s="9">
        <f>SUM(I584,J584,O584,P584,Q584,W584,X584)</f>
        <v/>
      </c>
    </row>
    <row r="585">
      <c r="A585" t="n">
        <v>579</v>
      </c>
      <c r="B585" t="inlineStr">
        <is>
          <t>Быков Алексей Иванович</t>
        </is>
      </c>
      <c r="C585" t="inlineStr">
        <is>
          <t>Группа содержания</t>
        </is>
      </c>
      <c r="D585" t="inlineStr">
        <is>
          <t>Монтажник по обслуживанию ИТС систем</t>
        </is>
      </c>
      <c r="E585" t="inlineStr">
        <is>
          <t>Контракт № 620 - МариинскАвтодор</t>
        </is>
      </c>
      <c r="F585" t="inlineStr">
        <is>
          <t>День</t>
        </is>
      </c>
      <c r="AM585" s="9">
        <f>COUNT(H585:AL585)</f>
        <v/>
      </c>
      <c r="AT585" s="9">
        <f>SUM(H585:AL585)</f>
        <v/>
      </c>
      <c r="AV585" s="9">
        <f>SUM(I585,J585,O585,P585,Q585,W585,X585)</f>
        <v/>
      </c>
    </row>
    <row r="586">
      <c r="A586" t="n">
        <v>580</v>
      </c>
      <c r="B586" t="inlineStr">
        <is>
          <t>Быков Алексей Иванович</t>
        </is>
      </c>
      <c r="C586" t="inlineStr">
        <is>
          <t>Группа содержания</t>
        </is>
      </c>
      <c r="D586" t="inlineStr">
        <is>
          <t>Монтажник по обслуживанию ИТС систем</t>
        </is>
      </c>
      <c r="E586" t="inlineStr">
        <is>
          <t>Контракт № 621 - Томскавтодор</t>
        </is>
      </c>
      <c r="F586" t="inlineStr">
        <is>
          <t>День</t>
        </is>
      </c>
      <c r="AM586" s="9">
        <f>COUNT(H586:AL586)</f>
        <v/>
      </c>
      <c r="AT586" s="9">
        <f>SUM(H586:AL586)</f>
        <v/>
      </c>
      <c r="AV586" s="9">
        <f>SUM(I586,J586,O586,P586,Q586,W586,X586)</f>
        <v/>
      </c>
    </row>
    <row r="587">
      <c r="A587" t="n">
        <v>581</v>
      </c>
      <c r="B587" t="inlineStr">
        <is>
          <t>Быков Алексей Иванович</t>
        </is>
      </c>
      <c r="C587" t="inlineStr">
        <is>
          <t>Группа содержания</t>
        </is>
      </c>
      <c r="D587" t="inlineStr">
        <is>
          <t>Монтажник по обслуживанию ИТС систем</t>
        </is>
      </c>
      <c r="E587" t="inlineStr">
        <is>
          <t>Контракт № 599 - Восток-М</t>
        </is>
      </c>
      <c r="F587" t="inlineStr">
        <is>
          <t>День</t>
        </is>
      </c>
      <c r="AM587" s="9">
        <f>COUNT(H587:AL587)</f>
        <v/>
      </c>
      <c r="AT587" s="9">
        <f>SUM(H587:AL587)</f>
        <v/>
      </c>
      <c r="AV587" s="9">
        <f>SUM(I587,J587,O587,P587,Q587,W587,X587)</f>
        <v/>
      </c>
    </row>
    <row r="588">
      <c r="A588" t="n">
        <v>582</v>
      </c>
      <c r="B588" t="inlineStr">
        <is>
          <t>Быков Алексей Иванович</t>
        </is>
      </c>
      <c r="C588" t="inlineStr">
        <is>
          <t>Группа содержания</t>
        </is>
      </c>
      <c r="D588" t="inlineStr">
        <is>
          <t>Монтажник по обслуживанию ИТС систем</t>
        </is>
      </c>
      <c r="E588" t="inlineStr">
        <is>
          <t>Контракт № 579 - ООО Восток-М</t>
        </is>
      </c>
      <c r="F588" t="inlineStr">
        <is>
          <t>День</t>
        </is>
      </c>
      <c r="AM588" s="9">
        <f>COUNT(H588:AL588)</f>
        <v/>
      </c>
      <c r="AT588" s="9">
        <f>SUM(H588:AL588)</f>
        <v/>
      </c>
      <c r="AV588" s="9">
        <f>SUM(I588,J588,O588,P588,Q588,W588,X588)</f>
        <v/>
      </c>
    </row>
    <row r="589">
      <c r="A589" t="n">
        <v>583</v>
      </c>
      <c r="B589" t="inlineStr">
        <is>
          <t>Быков Алексей Иванович</t>
        </is>
      </c>
      <c r="C589" t="inlineStr">
        <is>
          <t>Группа содержания</t>
        </is>
      </c>
      <c r="D589" t="inlineStr">
        <is>
          <t>Монтажник по обслуживанию ИТС систем</t>
        </is>
      </c>
      <c r="E589" t="inlineStr">
        <is>
          <t>Контракт № 585 - ФКУ Сибуправтодор</t>
        </is>
      </c>
      <c r="F589" t="inlineStr">
        <is>
          <t>День</t>
        </is>
      </c>
      <c r="AM589" s="9">
        <f>COUNT(H589:AL589)</f>
        <v/>
      </c>
      <c r="AT589" s="9">
        <f>SUM(H589:AL589)</f>
        <v/>
      </c>
      <c r="AV589" s="9">
        <f>SUM(I589,J589,O589,P589,Q589,W589,X589)</f>
        <v/>
      </c>
    </row>
    <row r="590">
      <c r="A590" t="n">
        <v>584</v>
      </c>
      <c r="B590" t="inlineStr">
        <is>
          <t>Быков Алексей Иванович</t>
        </is>
      </c>
      <c r="C590" t="inlineStr">
        <is>
          <t>Группа содержания</t>
        </is>
      </c>
      <c r="D590" t="inlineStr">
        <is>
          <t>Монтажник по обслуживанию ИТС систем</t>
        </is>
      </c>
      <c r="E590" t="inlineStr">
        <is>
          <t>Контракт № 580 - ОГКУ «Томскавтодор»</t>
        </is>
      </c>
      <c r="F590" t="inlineStr">
        <is>
          <t>День</t>
        </is>
      </c>
      <c r="AM590" s="9">
        <f>COUNT(H590:AL590)</f>
        <v/>
      </c>
      <c r="AT590" s="9">
        <f>SUM(H590:AL590)</f>
        <v/>
      </c>
      <c r="AV590" s="9">
        <f>SUM(I590,J590,O590,P590,Q590,W590,X590)</f>
        <v/>
      </c>
    </row>
    <row r="591">
      <c r="A591" t="n">
        <v>585</v>
      </c>
      <c r="B591" t="inlineStr">
        <is>
          <t>Быков Алексей Иванович</t>
        </is>
      </c>
      <c r="C591" t="inlineStr">
        <is>
          <t>Группа содержания</t>
        </is>
      </c>
      <c r="D591" t="inlineStr">
        <is>
          <t>Монтажник по обслуживанию ИТС систем</t>
        </is>
      </c>
      <c r="E591" t="inlineStr">
        <is>
          <t>Контракт № 644 - АО Автодор</t>
        </is>
      </c>
      <c r="F591" t="inlineStr">
        <is>
          <t>День</t>
        </is>
      </c>
      <c r="AM591" s="9">
        <f>COUNT(H591:AL591)</f>
        <v/>
      </c>
      <c r="AT591" s="9">
        <f>SUM(H591:AL591)</f>
        <v/>
      </c>
      <c r="AV591" s="9">
        <f>SUM(I591,J591,O591,P591,Q591,W591,X591)</f>
        <v/>
      </c>
    </row>
    <row r="592">
      <c r="A592" s="9" t="n">
        <v>586</v>
      </c>
      <c r="B592" s="9" t="inlineStr">
        <is>
          <t>Быков Алексей Иванович</t>
        </is>
      </c>
      <c r="C592" s="9" t="inlineStr">
        <is>
          <t>Группа содержания</t>
        </is>
      </c>
      <c r="D592" s="9" t="inlineStr">
        <is>
          <t>Монтажник по обслуживанию ИТС систем</t>
        </is>
      </c>
      <c r="E592" s="9" t="inlineStr">
        <is>
          <t>ИТОГО:</t>
        </is>
      </c>
      <c r="F592" s="9" t="n"/>
      <c r="G592" s="9" t="n"/>
      <c r="H592" s="9" t="n"/>
      <c r="I592" s="9" t="n"/>
      <c r="J592" s="9" t="n"/>
      <c r="K592" s="9" t="n"/>
      <c r="L592" s="9" t="n"/>
      <c r="M592" s="9" t="n">
        <v>8</v>
      </c>
      <c r="N592" s="9" t="n">
        <v>7</v>
      </c>
      <c r="O592" s="9" t="n">
        <v>0</v>
      </c>
      <c r="P592" s="9" t="n">
        <v>0</v>
      </c>
      <c r="Q592" s="9" t="n">
        <v>0</v>
      </c>
      <c r="R592" s="9" t="n">
        <v>8</v>
      </c>
      <c r="S592" s="9" t="n">
        <v>8</v>
      </c>
      <c r="T592" s="9" t="n">
        <v>8</v>
      </c>
      <c r="U592" s="9" t="n">
        <v>8</v>
      </c>
      <c r="V592" s="9" t="n">
        <v>8</v>
      </c>
      <c r="W592" s="9" t="n">
        <v>0</v>
      </c>
      <c r="X592" s="9" t="n">
        <v>0</v>
      </c>
      <c r="Y592" s="9" t="n">
        <v>8</v>
      </c>
      <c r="Z592" s="9" t="n">
        <v>8</v>
      </c>
      <c r="AA592" s="9" t="n"/>
      <c r="AB592" s="9" t="n"/>
      <c r="AC592" s="9" t="n"/>
      <c r="AD592" s="9" t="n"/>
      <c r="AE592" s="9" t="n"/>
      <c r="AF592" s="9" t="n"/>
      <c r="AG592" s="9" t="n"/>
      <c r="AH592" s="9" t="n"/>
      <c r="AI592" s="9" t="n"/>
      <c r="AJ592" s="9" t="n"/>
      <c r="AK592" s="9" t="n"/>
      <c r="AL592" s="9" t="n"/>
      <c r="AM592" s="9">
        <f>COUNT(IF(SUM(M581,M583,M584,M588,M582,M590,M589,M587,M586,M580,M585)&gt;0,1,"FALSE"),IF(SUM(N582,N580,N587,N590,N589,N584,N583,N586,N588,N581,N585)&gt;0,1,"FALSE"),IF(SUM(O588,O585,O583,O587,O580,O582,O589,O584,O590,O586,O581)&gt;0,1,"FALSE"),IF(SUM(P581,P588,P584,P582,P589,P585,P586,P587,P580,P590,P583)&gt;0,1,"FALSE"),IF(SUM(Q582,Q587,Q581,Q586,Q584,Q589,Q583,Q588,Q580,Q590,Q585)&gt;0,1,"FALSE"),IF(SUM(R590,R584,R581,R586,R582,R583,R589,R580,R588,R587,R585)&gt;0,1,"FALSE"),IF(SUM(S585,S580,S582,S583,S587,S590,S586,S588,S584,S581,S589)&gt;0,1,"FALSE"),IF(SUM(T584,T582,T586,T583,T585,T589,T590,T580,T587,T581,T588)&gt;0,1,"FALSE"),IF(SUM(U587,U584,U588,U589,U583,U581,U585,U580,U582,U590,U586)&gt;0,1,"FALSE"),IF(SUM(V584,V581,V585,V582,V580,V590,V589,V586,V583,V587,V588,V591)&gt;0,1,"FALSE"),IF(SUM(W588,W591,W584,W581,W589,W580,W583,W590,W587,W582,W585,W586)&gt;0,1,"FALSE"),IF(SUM(X586,X581,X582,X585,X591,X587,X583,X590,X580,X584,X589,X588)&gt;0,1,"FALSE"),IF(SUM(Y589,Y585,Y580,Y581,Y586,Y582,Y588,Y583,Y590,Y587,Y584,Y591)&gt;0,1,"FALSE"),IF(SUM(Z590,Z582,Z585,Z588,Z586,Z589,Z580,Z581,Z587,Z583,Z584,Z591)&gt;0,1,"FALSE"))</f>
        <v/>
      </c>
      <c r="AN592" s="9" t="n"/>
      <c r="AO592" s="9">
        <f>MAX(AO580:AO591)</f>
        <v/>
      </c>
      <c r="AP592" s="9">
        <f>MAX(AP580:AP591)</f>
        <v/>
      </c>
      <c r="AQ592" s="9">
        <f>MAX(AQ580:AQ591)</f>
        <v/>
      </c>
      <c r="AR592" s="9">
        <f>MAX(AR580:AR591)</f>
        <v/>
      </c>
      <c r="AS592" s="9">
        <f>SUM(AS580:AS591)</f>
        <v/>
      </c>
      <c r="AT592" s="9">
        <f>SUM(AT580:AT591)</f>
        <v/>
      </c>
      <c r="AU592" s="9">
        <f>SUM(AU580:AU591)</f>
        <v/>
      </c>
      <c r="AV592" s="9">
        <f>SUM(AV580:AV591)</f>
        <v/>
      </c>
      <c r="AW592" s="9">
        <f>SUM(AW580:AW591)</f>
        <v/>
      </c>
    </row>
    <row r="593">
      <c r="A593" t="n">
        <v>587</v>
      </c>
      <c r="B593" t="inlineStr">
        <is>
          <t>Деревянко Евгений Александрович</t>
        </is>
      </c>
      <c r="C593" t="inlineStr">
        <is>
          <t>Группа содержания</t>
        </is>
      </c>
      <c r="D593" t="inlineStr">
        <is>
          <t>Ведущий инженер</t>
        </is>
      </c>
      <c r="E593" t="inlineStr">
        <is>
          <t>Общехозяйственный</t>
        </is>
      </c>
      <c r="F593" t="inlineStr">
        <is>
          <t>День</t>
        </is>
      </c>
      <c r="M593" t="n">
        <v>1.86667</v>
      </c>
      <c r="N593" t="n">
        <v>7</v>
      </c>
      <c r="O593" t="inlineStr">
        <is>
          <t>В</t>
        </is>
      </c>
      <c r="P593" t="inlineStr">
        <is>
          <t>В</t>
        </is>
      </c>
      <c r="Q593" t="inlineStr">
        <is>
          <t>В</t>
        </is>
      </c>
      <c r="V593" t="n">
        <v>1.98333</v>
      </c>
      <c r="W593" t="inlineStr">
        <is>
          <t>В</t>
        </is>
      </c>
      <c r="X593" t="inlineStr">
        <is>
          <t>В</t>
        </is>
      </c>
      <c r="AM593" s="9">
        <f>COUNT(H593:AL593)</f>
        <v/>
      </c>
      <c r="AO593" s="9">
        <f>COUNTIF(H593:AL593,"О")</f>
        <v/>
      </c>
      <c r="AP593" s="9">
        <f>COUNTIF(H593:AL593,"От")</f>
        <v/>
      </c>
      <c r="AQ593" s="9">
        <f>COUNTIF(H593:AL593,"Б")</f>
        <v/>
      </c>
      <c r="AR593" s="9">
        <f>COUNTIF(H593:AL593,"Н")</f>
        <v/>
      </c>
      <c r="AT593" s="9">
        <f>SUM(H593:AL593)</f>
        <v/>
      </c>
      <c r="AV593" s="9">
        <f>SUM(I593,J593,O593,P593,Q593,W593,X593)</f>
        <v/>
      </c>
    </row>
    <row r="594">
      <c r="A594" t="n">
        <v>588</v>
      </c>
      <c r="B594" t="inlineStr">
        <is>
          <t>Деревянко Евгений Александрович</t>
        </is>
      </c>
      <c r="C594" t="inlineStr">
        <is>
          <t>Группа содержания</t>
        </is>
      </c>
      <c r="D594" t="inlineStr">
        <is>
          <t>Ведущий инженер</t>
        </is>
      </c>
      <c r="E594" t="inlineStr">
        <is>
          <t>Контракт № 633 - ПАО Ростелеком Красноярск</t>
        </is>
      </c>
      <c r="F594" t="inlineStr">
        <is>
          <t>День</t>
        </is>
      </c>
      <c r="AM594" s="9">
        <f>COUNT(H594:AL594)</f>
        <v/>
      </c>
      <c r="AT594" s="9">
        <f>SUM(H594:AL594)</f>
        <v/>
      </c>
      <c r="AV594" s="9">
        <f>SUM(I594,J594,O594,P594,Q594,W594,X594)</f>
        <v/>
      </c>
    </row>
    <row r="595" ht="15.5" customHeight="1" s="1">
      <c r="A595" t="n">
        <v>589</v>
      </c>
      <c r="B595" t="inlineStr">
        <is>
          <t>Деревянко Евгений Александрович</t>
        </is>
      </c>
      <c r="C595" t="inlineStr">
        <is>
          <t>Группа содержания</t>
        </is>
      </c>
      <c r="D595" t="inlineStr">
        <is>
          <t>Ведущий инженер</t>
        </is>
      </c>
      <c r="E595" t="inlineStr">
        <is>
          <t>Контракт № 632 - ГКУ НСО ТУАД</t>
        </is>
      </c>
      <c r="F595" t="inlineStr">
        <is>
          <t>День</t>
        </is>
      </c>
      <c r="M595" s="11" t="n">
        <v>6.13333</v>
      </c>
      <c r="V595" s="11" t="n">
        <v>2.4</v>
      </c>
      <c r="AM595" s="9">
        <f>COUNT(H595:AL595)</f>
        <v/>
      </c>
      <c r="AT595" s="9">
        <f>SUM(H595:AL595)</f>
        <v/>
      </c>
      <c r="AV595" s="9">
        <f>SUM(I595,J595,O595,P595,Q595,W595,X595)</f>
        <v/>
      </c>
    </row>
    <row r="596" ht="15.5" customHeight="1" s="1">
      <c r="A596" t="n">
        <v>590</v>
      </c>
      <c r="B596" t="inlineStr">
        <is>
          <t>Деревянко Евгений Александрович</t>
        </is>
      </c>
      <c r="C596" t="inlineStr">
        <is>
          <t>Группа содержания</t>
        </is>
      </c>
      <c r="D596" t="inlineStr">
        <is>
          <t>Ведущий инженер</t>
        </is>
      </c>
      <c r="E596" t="inlineStr">
        <is>
          <t>Контракт № 631 - ГКУ НСО ТУАД</t>
        </is>
      </c>
      <c r="F596" t="inlineStr">
        <is>
          <t>День</t>
        </is>
      </c>
      <c r="V596" s="11" t="n">
        <v>1.2</v>
      </c>
      <c r="AM596" s="9">
        <f>COUNT(H596:AL596)</f>
        <v/>
      </c>
      <c r="AT596" s="9">
        <f>SUM(H596:AL596)</f>
        <v/>
      </c>
      <c r="AV596" s="9">
        <f>SUM(I596,J596,O596,P596,Q596,W596,X596)</f>
        <v/>
      </c>
    </row>
    <row r="597" ht="15.5" customHeight="1" s="1">
      <c r="A597" t="n">
        <v>591</v>
      </c>
      <c r="B597" t="inlineStr">
        <is>
          <t>Деревянко Евгений Александрович</t>
        </is>
      </c>
      <c r="C597" t="inlineStr">
        <is>
          <t>Группа содержания</t>
        </is>
      </c>
      <c r="D597" t="inlineStr">
        <is>
          <t>Ведущий инженер</t>
        </is>
      </c>
      <c r="E597" t="inlineStr">
        <is>
          <t>Контракт № 630 - ГКУ НСО ТУАД</t>
        </is>
      </c>
      <c r="F597" t="inlineStr">
        <is>
          <t>День</t>
        </is>
      </c>
      <c r="V597" s="11" t="n">
        <v>1.2</v>
      </c>
      <c r="AM597" s="9">
        <f>COUNT(H597:AL597)</f>
        <v/>
      </c>
      <c r="AT597" s="9">
        <f>SUM(H597:AL597)</f>
        <v/>
      </c>
      <c r="AV597" s="9">
        <f>SUM(I597,J597,O597,P597,Q597,W597,X597)</f>
        <v/>
      </c>
    </row>
    <row r="598">
      <c r="A598" t="n">
        <v>592</v>
      </c>
      <c r="B598" t="inlineStr">
        <is>
          <t>Деревянко Евгений Александрович</t>
        </is>
      </c>
      <c r="C598" t="inlineStr">
        <is>
          <t>Группа содержания</t>
        </is>
      </c>
      <c r="D598" t="inlineStr">
        <is>
          <t>Ведущий инженер</t>
        </is>
      </c>
      <c r="E598" t="inlineStr">
        <is>
          <t>Контракт № 620 - МариинскАвтодор</t>
        </is>
      </c>
      <c r="F598" t="inlineStr">
        <is>
          <t>День</t>
        </is>
      </c>
      <c r="AM598" s="9">
        <f>COUNT(H598:AL598)</f>
        <v/>
      </c>
      <c r="AT598" s="9">
        <f>SUM(H598:AL598)</f>
        <v/>
      </c>
      <c r="AV598" s="9">
        <f>SUM(I598,J598,O598,P598,Q598,W598,X598)</f>
        <v/>
      </c>
    </row>
    <row r="599">
      <c r="A599" t="n">
        <v>593</v>
      </c>
      <c r="B599" t="inlineStr">
        <is>
          <t>Деревянко Евгений Александрович</t>
        </is>
      </c>
      <c r="C599" t="inlineStr">
        <is>
          <t>Группа содержания</t>
        </is>
      </c>
      <c r="D599" t="inlineStr">
        <is>
          <t>Ведущий инженер</t>
        </is>
      </c>
      <c r="E599" t="inlineStr">
        <is>
          <t>Контракт № 621 - Томскавтодор</t>
        </is>
      </c>
      <c r="F599" t="inlineStr">
        <is>
          <t>День</t>
        </is>
      </c>
      <c r="AM599" s="9">
        <f>COUNT(H599:AL599)</f>
        <v/>
      </c>
      <c r="AT599" s="9">
        <f>SUM(H599:AL599)</f>
        <v/>
      </c>
      <c r="AV599" s="9">
        <f>SUM(I599,J599,O599,P599,Q599,W599,X599)</f>
        <v/>
      </c>
    </row>
    <row r="600">
      <c r="A600" t="n">
        <v>594</v>
      </c>
      <c r="B600" t="inlineStr">
        <is>
          <t>Деревянко Евгений Александрович</t>
        </is>
      </c>
      <c r="C600" t="inlineStr">
        <is>
          <t>Группа содержания</t>
        </is>
      </c>
      <c r="D600" t="inlineStr">
        <is>
          <t>Ведущий инженер</t>
        </is>
      </c>
      <c r="E600" t="inlineStr">
        <is>
          <t>Контракт № 599 - Восток-М</t>
        </is>
      </c>
      <c r="F600" t="inlineStr">
        <is>
          <t>День</t>
        </is>
      </c>
      <c r="AM600" s="9">
        <f>COUNT(H600:AL600)</f>
        <v/>
      </c>
      <c r="AT600" s="9">
        <f>SUM(H600:AL600)</f>
        <v/>
      </c>
      <c r="AV600" s="9">
        <f>SUM(I600,J600,O600,P600,Q600,W600,X600)</f>
        <v/>
      </c>
    </row>
    <row r="601">
      <c r="A601" t="n">
        <v>595</v>
      </c>
      <c r="B601" t="inlineStr">
        <is>
          <t>Деревянко Евгений Александрович</t>
        </is>
      </c>
      <c r="C601" t="inlineStr">
        <is>
          <t>Группа содержания</t>
        </is>
      </c>
      <c r="D601" t="inlineStr">
        <is>
          <t>Ведущий инженер</t>
        </is>
      </c>
      <c r="E601" t="inlineStr">
        <is>
          <t>Контракт № 579 - ООО Восток-М</t>
        </is>
      </c>
      <c r="F601" t="inlineStr">
        <is>
          <t>День</t>
        </is>
      </c>
      <c r="AM601" s="9">
        <f>COUNT(H601:AL601)</f>
        <v/>
      </c>
      <c r="AT601" s="9">
        <f>SUM(H601:AL601)</f>
        <v/>
      </c>
      <c r="AV601" s="9">
        <f>SUM(I601,J601,O601,P601,Q601,W601,X601)</f>
        <v/>
      </c>
    </row>
    <row r="602">
      <c r="A602" t="n">
        <v>596</v>
      </c>
      <c r="B602" t="inlineStr">
        <is>
          <t>Деревянко Евгений Александрович</t>
        </is>
      </c>
      <c r="C602" t="inlineStr">
        <is>
          <t>Группа содержания</t>
        </is>
      </c>
      <c r="D602" t="inlineStr">
        <is>
          <t>Ведущий инженер</t>
        </is>
      </c>
      <c r="E602" t="inlineStr">
        <is>
          <t>Контракт № 585 - ФКУ Сибуправтодор</t>
        </is>
      </c>
      <c r="F602" t="inlineStr">
        <is>
          <t>День</t>
        </is>
      </c>
      <c r="AM602" s="9">
        <f>COUNT(H602:AL602)</f>
        <v/>
      </c>
      <c r="AT602" s="9">
        <f>SUM(H602:AL602)</f>
        <v/>
      </c>
      <c r="AV602" s="9">
        <f>SUM(I602,J602,O602,P602,Q602,W602,X602)</f>
        <v/>
      </c>
    </row>
    <row r="603">
      <c r="A603" t="n">
        <v>597</v>
      </c>
      <c r="B603" t="inlineStr">
        <is>
          <t>Деревянко Евгений Александрович</t>
        </is>
      </c>
      <c r="C603" t="inlineStr">
        <is>
          <t>Группа содержания</t>
        </is>
      </c>
      <c r="D603" t="inlineStr">
        <is>
          <t>Ведущий инженер</t>
        </is>
      </c>
      <c r="E603" t="inlineStr">
        <is>
          <t>Контракт № 580 - ОГКУ «Томскавтодор»</t>
        </is>
      </c>
      <c r="F603" t="inlineStr">
        <is>
          <t>День</t>
        </is>
      </c>
      <c r="AM603" s="9">
        <f>COUNT(H603:AL603)</f>
        <v/>
      </c>
      <c r="AT603" s="9">
        <f>SUM(H603:AL603)</f>
        <v/>
      </c>
      <c r="AV603" s="9">
        <f>SUM(I603,J603,O603,P603,Q603,W603,X603)</f>
        <v/>
      </c>
    </row>
    <row r="604">
      <c r="A604" t="n">
        <v>598</v>
      </c>
      <c r="B604" t="inlineStr">
        <is>
          <t>Деревянко Евгений Александрович</t>
        </is>
      </c>
      <c r="C604" t="inlineStr">
        <is>
          <t>Группа содержания</t>
        </is>
      </c>
      <c r="D604" t="inlineStr">
        <is>
          <t>Ведущий инженер</t>
        </is>
      </c>
      <c r="E604" t="inlineStr">
        <is>
          <t>Контракт № 644 - АО Автодор</t>
        </is>
      </c>
      <c r="F604" t="inlineStr">
        <is>
          <t>День</t>
        </is>
      </c>
      <c r="AM604" s="9">
        <f>COUNT(H604:AL604)</f>
        <v/>
      </c>
      <c r="AT604" s="9">
        <f>SUM(H604:AL604)</f>
        <v/>
      </c>
      <c r="AV604" s="9">
        <f>SUM(I604,J604,O604,P604,Q604,W604,X604)</f>
        <v/>
      </c>
    </row>
    <row r="605" ht="15.5" customHeight="1" s="1">
      <c r="A605" t="n">
        <v>599</v>
      </c>
      <c r="B605" t="inlineStr">
        <is>
          <t>Деревянко Евгений Александрович</t>
        </is>
      </c>
      <c r="C605" t="inlineStr">
        <is>
          <t>Группа содержания</t>
        </is>
      </c>
      <c r="D605" t="inlineStr">
        <is>
          <t>Ведущий инженер</t>
        </is>
      </c>
      <c r="E605" t="inlineStr">
        <is>
          <t>Контракт № 576 - Восток-М</t>
        </is>
      </c>
      <c r="F605" t="inlineStr">
        <is>
          <t>День</t>
        </is>
      </c>
      <c r="V605" s="11" t="n">
        <v>1.21667</v>
      </c>
      <c r="AM605" s="9">
        <f>COUNT(H605:AL605)</f>
        <v/>
      </c>
      <c r="AT605" s="9">
        <f>SUM(H605:AL605)</f>
        <v/>
      </c>
      <c r="AV605" s="9">
        <f>SUM(I605,J605,O605,P605,Q605,W605,X605)</f>
        <v/>
      </c>
    </row>
    <row r="606" ht="15.5" customHeight="1" s="1">
      <c r="A606" t="n">
        <v>600</v>
      </c>
      <c r="B606" t="inlineStr">
        <is>
          <t>Деревянко Евгений Александрович</t>
        </is>
      </c>
      <c r="C606" t="inlineStr">
        <is>
          <t>Группа содержания</t>
        </is>
      </c>
      <c r="D606" t="inlineStr">
        <is>
          <t>Ведущий инженер</t>
        </is>
      </c>
      <c r="E606" t="inlineStr">
        <is>
          <t>Контракт № 631 - ГКУ НСО ТУАД</t>
        </is>
      </c>
      <c r="F606" t="inlineStr">
        <is>
          <t>День</t>
        </is>
      </c>
      <c r="G606" t="inlineStr">
        <is>
          <t>К-ка</t>
        </is>
      </c>
      <c r="Y606" s="11" t="n">
        <v>8</v>
      </c>
      <c r="Z606" s="11" t="n">
        <v>8</v>
      </c>
      <c r="AM606" s="9">
        <f>SUM(H606:AL606)/8</f>
        <v/>
      </c>
      <c r="AS606" s="9">
        <f>COUNTIF(H606:AL606,"В")+SUM(H606:AL606)/8</f>
        <v/>
      </c>
      <c r="AT606" s="9">
        <f>SUM(H606:AL606)</f>
        <v/>
      </c>
    </row>
    <row r="607" ht="15.5" customHeight="1" s="1">
      <c r="A607" t="n">
        <v>601</v>
      </c>
      <c r="B607" t="inlineStr">
        <is>
          <t>Деревянко Евгений Александрович</t>
        </is>
      </c>
      <c r="C607" t="inlineStr">
        <is>
          <t>Группа содержания</t>
        </is>
      </c>
      <c r="D607" t="inlineStr">
        <is>
          <t>Ведущий инженер</t>
        </is>
      </c>
      <c r="E607" t="inlineStr">
        <is>
          <t>Контракт № 639 - Ростов</t>
        </is>
      </c>
      <c r="F607" t="inlineStr">
        <is>
          <t>День</t>
        </is>
      </c>
      <c r="G607" t="inlineStr">
        <is>
          <t>К-ка</t>
        </is>
      </c>
      <c r="R607" s="11" t="n">
        <v>8</v>
      </c>
      <c r="S607" s="11" t="n">
        <v>8</v>
      </c>
      <c r="T607" s="11" t="n">
        <v>8</v>
      </c>
      <c r="U607" s="11" t="n">
        <v>8</v>
      </c>
      <c r="AM607" s="9">
        <f>SUM(H607:AL607)/8</f>
        <v/>
      </c>
      <c r="AS607" s="9">
        <f>COUNTIF(H607:AL607,"В")+SUM(H607:AL607)/8</f>
        <v/>
      </c>
      <c r="AT607" s="9">
        <f>SUM(H607:AL607)</f>
        <v/>
      </c>
    </row>
    <row r="608">
      <c r="A608" s="9" t="n">
        <v>602</v>
      </c>
      <c r="B608" s="9" t="inlineStr">
        <is>
          <t>Деревянко Евгений Александрович</t>
        </is>
      </c>
      <c r="C608" s="9" t="inlineStr">
        <is>
          <t>Группа содержания</t>
        </is>
      </c>
      <c r="D608" s="9" t="inlineStr">
        <is>
          <t>Ведущий инженер</t>
        </is>
      </c>
      <c r="E608" s="9" t="inlineStr">
        <is>
          <t>ИТОГО:</t>
        </is>
      </c>
      <c r="F608" s="9" t="n"/>
      <c r="G608" s="9" t="n"/>
      <c r="H608" s="9" t="n"/>
      <c r="I608" s="9" t="n"/>
      <c r="J608" s="9" t="n"/>
      <c r="K608" s="9" t="n"/>
      <c r="L608" s="9" t="n"/>
      <c r="M608" s="9" t="n">
        <v>8</v>
      </c>
      <c r="N608" s="9" t="n">
        <v>7</v>
      </c>
      <c r="O608" s="9" t="n">
        <v>0</v>
      </c>
      <c r="P608" s="9" t="n">
        <v>0</v>
      </c>
      <c r="Q608" s="9" t="n">
        <v>0</v>
      </c>
      <c r="R608" s="9" t="n">
        <v>8</v>
      </c>
      <c r="S608" s="9" t="n">
        <v>8</v>
      </c>
      <c r="T608" s="9" t="n">
        <v>8</v>
      </c>
      <c r="U608" s="9" t="n">
        <v>8</v>
      </c>
      <c r="V608" s="9" t="n">
        <v>8</v>
      </c>
      <c r="W608" s="9" t="n">
        <v>0</v>
      </c>
      <c r="X608" s="9" t="n">
        <v>0</v>
      </c>
      <c r="Y608" s="9" t="n">
        <v>8</v>
      </c>
      <c r="Z608" s="9" t="n">
        <v>8</v>
      </c>
      <c r="AA608" s="9" t="n"/>
      <c r="AB608" s="9" t="n"/>
      <c r="AC608" s="9" t="n"/>
      <c r="AD608" s="9" t="n"/>
      <c r="AE608" s="9" t="n"/>
      <c r="AF608" s="9" t="n"/>
      <c r="AG608" s="9" t="n"/>
      <c r="AH608" s="9" t="n"/>
      <c r="AI608" s="9" t="n"/>
      <c r="AJ608" s="9" t="n"/>
      <c r="AK608" s="9" t="n"/>
      <c r="AL608" s="9" t="n"/>
      <c r="AM608" s="9">
        <f>COUNT(IF(SUM(M596,M599,M598,M594,M603,M593,M600,M595,M601,M597,M602)&gt;0,1,"FALSE"),IF(SUM(N600,N599,N603,N602,N596,N595,N601,N597,N593,N598,N594)&gt;0,1,"FALSE"),IF(SUM(O595,O600,O594,O596,O599,O597,O603,O598,O593,O602,O601)&gt;0,1,"FALSE"),IF(SUM(P601,P594,P602,P603,P597,P600,P599,P593,P595,P596,P598)&gt;0,1,"FALSE"),IF(SUM(Q603,Q594,Q593,Q601,Q598,Q597,Q599,Q600,Q602,Q595,Q596)&gt;0,1,"FALSE"),IF(SUM(V595,V594,V604,V602,V593,V598,V603,V599,V600,V601,V597,V596,V605)&gt;0,1,"FALSE"),IF(SUM(W594,W600,W597,W599,W604,W593,W601,W603,W602,W598,W596,W595)&gt;0,1,"FALSE"),IF(SUM(X603,X597,X593,X596,X599,X604,X595,X598,X601,X600,X594,X602)&gt;0,1,"FALSE"),IF(SUM(Y606)&gt;0,1,"FALSE"),IF(SUM(Z606)&gt;0,1,"FALSE"),IF(SUM(R607)&gt;0,1,"FALSE"),IF(SUM(S607)&gt;0,1,"FALSE"),IF(SUM(T607)&gt;0,1,"FALSE"),IF(SUM(U607)&gt;0,1,"FALSE"))</f>
        <v/>
      </c>
      <c r="AN608" s="9" t="n"/>
      <c r="AO608" s="9">
        <f>MAX(AO593:AO607)</f>
        <v/>
      </c>
      <c r="AP608" s="9">
        <f>MAX(AP593:AP607)</f>
        <v/>
      </c>
      <c r="AQ608" s="9">
        <f>MAX(AQ593:AQ607)</f>
        <v/>
      </c>
      <c r="AR608" s="9">
        <f>MAX(AR593:AR607)</f>
        <v/>
      </c>
      <c r="AS608" s="9">
        <f>SUM(AS593:AS607)</f>
        <v/>
      </c>
      <c r="AT608" s="9">
        <f>SUM(AT593:AT607)</f>
        <v/>
      </c>
      <c r="AU608" s="9">
        <f>SUM(AU593:AU607)</f>
        <v/>
      </c>
      <c r="AV608" s="9">
        <f>SUM(AV593:AV607)</f>
        <v/>
      </c>
      <c r="AW608" s="9">
        <f>SUM(AW593:AW607)</f>
        <v/>
      </c>
    </row>
    <row r="609">
      <c r="A609" t="n">
        <v>603</v>
      </c>
      <c r="B609" t="inlineStr">
        <is>
          <t>Дубов Егор Павлович</t>
        </is>
      </c>
      <c r="C609" t="inlineStr">
        <is>
          <t>Группа содержания</t>
        </is>
      </c>
      <c r="D609" t="inlineStr">
        <is>
          <t>Ведущий инженер</t>
        </is>
      </c>
      <c r="E609" t="inlineStr">
        <is>
          <t>Офис</t>
        </is>
      </c>
      <c r="F609" t="inlineStr">
        <is>
          <t>День</t>
        </is>
      </c>
      <c r="O609" t="inlineStr">
        <is>
          <t>В</t>
        </is>
      </c>
      <c r="P609" t="inlineStr">
        <is>
          <t>В</t>
        </is>
      </c>
      <c r="Q609" t="inlineStr">
        <is>
          <t>В</t>
        </is>
      </c>
      <c r="R609" t="n">
        <v>2.43333</v>
      </c>
      <c r="S609" t="n">
        <v>8</v>
      </c>
      <c r="T609" t="n">
        <v>2.46667</v>
      </c>
      <c r="W609" t="inlineStr">
        <is>
          <t>В</t>
        </is>
      </c>
      <c r="X609" t="inlineStr">
        <is>
          <t>В</t>
        </is>
      </c>
      <c r="AM609" s="9">
        <f>COUNT(H609:AL609)</f>
        <v/>
      </c>
      <c r="AO609" s="9">
        <f>COUNTIF(H609:AL609,"О")</f>
        <v/>
      </c>
      <c r="AP609" s="9">
        <f>COUNTIF(H609:AL609,"От")</f>
        <v/>
      </c>
      <c r="AQ609" s="9">
        <f>COUNTIF(H609:AL609,"Б")</f>
        <v/>
      </c>
      <c r="AR609" s="9">
        <f>COUNTIF(H609:AL609,"Н")</f>
        <v/>
      </c>
      <c r="AT609" s="9">
        <f>SUM(H609:AL609)</f>
        <v/>
      </c>
      <c r="AV609" s="9">
        <f>SUM(I609,J609,O609,P609,Q609,W609,X609)</f>
        <v/>
      </c>
    </row>
    <row r="610" ht="15.5" customHeight="1" s="1">
      <c r="A610" t="n">
        <v>604</v>
      </c>
      <c r="B610" t="inlineStr">
        <is>
          <t>Дубов Егор Павлович</t>
        </is>
      </c>
      <c r="C610" t="inlineStr">
        <is>
          <t>Группа содержания</t>
        </is>
      </c>
      <c r="D610" t="inlineStr">
        <is>
          <t>Ведущий инженер</t>
        </is>
      </c>
      <c r="E610" t="inlineStr">
        <is>
          <t>Контракт № 631 - ГКУ НСО ТУАД</t>
        </is>
      </c>
      <c r="F610" t="inlineStr">
        <is>
          <t>День</t>
        </is>
      </c>
      <c r="R610" s="11" t="n">
        <v>1.11667</v>
      </c>
      <c r="AM610" s="9">
        <f>COUNT(H610:AL610)</f>
        <v/>
      </c>
      <c r="AT610" s="9">
        <f>SUM(H610:AL610)</f>
        <v/>
      </c>
      <c r="AV610" s="9">
        <f>SUM(I610,J610,O610,P610,Q610,W610,X610)</f>
        <v/>
      </c>
    </row>
    <row r="611">
      <c r="A611" t="n">
        <v>605</v>
      </c>
      <c r="B611" t="inlineStr">
        <is>
          <t>Дубов Егор Павлович</t>
        </is>
      </c>
      <c r="C611" t="inlineStr">
        <is>
          <t>Группа содержания</t>
        </is>
      </c>
      <c r="D611" t="inlineStr">
        <is>
          <t>Ведущий инженер</t>
        </is>
      </c>
      <c r="E611" t="inlineStr">
        <is>
          <t>Контракт № 633 - ПАО Ростелеком Красноярск</t>
        </is>
      </c>
      <c r="F611" t="inlineStr">
        <is>
          <t>День</t>
        </is>
      </c>
      <c r="AM611" s="9">
        <f>COUNT(H611:AL611)</f>
        <v/>
      </c>
      <c r="AT611" s="9">
        <f>SUM(H611:AL611)</f>
        <v/>
      </c>
      <c r="AV611" s="9">
        <f>SUM(I611,J611,O611,P611,Q611,W611,X611)</f>
        <v/>
      </c>
    </row>
    <row r="612" ht="15.5" customHeight="1" s="1">
      <c r="A612" t="n">
        <v>606</v>
      </c>
      <c r="B612" t="inlineStr">
        <is>
          <t>Дубов Егор Павлович</t>
        </is>
      </c>
      <c r="C612" t="inlineStr">
        <is>
          <t>Группа содержания</t>
        </is>
      </c>
      <c r="D612" t="inlineStr">
        <is>
          <t>Ведущий инженер</t>
        </is>
      </c>
      <c r="E612" t="inlineStr">
        <is>
          <t>Контракт № 632 - ГКУ НСО ТУАД</t>
        </is>
      </c>
      <c r="F612" t="inlineStr">
        <is>
          <t>День</t>
        </is>
      </c>
      <c r="R612" s="11" t="n">
        <v>1.1</v>
      </c>
      <c r="U612" s="11" t="n">
        <v>8</v>
      </c>
      <c r="V612" s="11" t="n">
        <v>4.49722</v>
      </c>
      <c r="AM612" s="9">
        <f>COUNT(H612:AL612)</f>
        <v/>
      </c>
      <c r="AT612" s="9">
        <f>SUM(H612:AL612)</f>
        <v/>
      </c>
      <c r="AV612" s="9">
        <f>SUM(I612,J612,O612,P612,Q612,W612,X612)</f>
        <v/>
      </c>
    </row>
    <row r="613" ht="15.5" customHeight="1" s="1">
      <c r="A613" t="n">
        <v>607</v>
      </c>
      <c r="B613" t="inlineStr">
        <is>
          <t>Дубов Егор Павлович</t>
        </is>
      </c>
      <c r="C613" t="inlineStr">
        <is>
          <t>Группа содержания</t>
        </is>
      </c>
      <c r="D613" t="inlineStr">
        <is>
          <t>Ведущий инженер</t>
        </is>
      </c>
      <c r="E613" t="inlineStr">
        <is>
          <t>Контракт № 630 - ГКУ НСО ТУАД</t>
        </is>
      </c>
      <c r="F613" t="inlineStr">
        <is>
          <t>День</t>
        </is>
      </c>
      <c r="R613" s="11" t="n">
        <v>3.35</v>
      </c>
      <c r="AM613" s="9">
        <f>COUNT(H613:AL613)</f>
        <v/>
      </c>
      <c r="AT613" s="9">
        <f>SUM(H613:AL613)</f>
        <v/>
      </c>
      <c r="AV613" s="9">
        <f>SUM(I613,J613,O613,P613,Q613,W613,X613)</f>
        <v/>
      </c>
    </row>
    <row r="614" ht="15.5" customHeight="1" s="1">
      <c r="A614" t="n">
        <v>608</v>
      </c>
      <c r="B614" t="inlineStr">
        <is>
          <t>Дубов Егор Павлович</t>
        </is>
      </c>
      <c r="C614" t="inlineStr">
        <is>
          <t>Группа содержания</t>
        </is>
      </c>
      <c r="D614" t="inlineStr">
        <is>
          <t>Ведущий инженер</t>
        </is>
      </c>
      <c r="E614" t="inlineStr">
        <is>
          <t>Контракт № 620 - МариинскАвтодор</t>
        </is>
      </c>
      <c r="F614" t="inlineStr">
        <is>
          <t>День</t>
        </is>
      </c>
      <c r="S614" s="11" t="n">
        <v>2.67</v>
      </c>
      <c r="AM614" s="9">
        <f>COUNT(H614:AL614)</f>
        <v/>
      </c>
      <c r="AT614" s="9">
        <f>SUM(H614:AL614)</f>
        <v/>
      </c>
      <c r="AV614" s="9">
        <f>SUM(I614,J614,O614,P614,Q614,W614,X614)</f>
        <v/>
      </c>
    </row>
    <row r="615">
      <c r="A615" t="n">
        <v>609</v>
      </c>
      <c r="B615" t="inlineStr">
        <is>
          <t>Дубов Егор Павлович</t>
        </is>
      </c>
      <c r="C615" t="inlineStr">
        <is>
          <t>Группа содержания</t>
        </is>
      </c>
      <c r="D615" t="inlineStr">
        <is>
          <t>Ведущий инженер</t>
        </is>
      </c>
      <c r="E615" t="inlineStr">
        <is>
          <t>Контракт № 621 - Томскавтодор</t>
        </is>
      </c>
      <c r="F615" t="inlineStr">
        <is>
          <t>День</t>
        </is>
      </c>
      <c r="AM615" s="9">
        <f>COUNT(H615:AL615)</f>
        <v/>
      </c>
      <c r="AT615" s="9">
        <f>SUM(H615:AL615)</f>
        <v/>
      </c>
      <c r="AV615" s="9">
        <f>SUM(I615,J615,O615,P615,Q615,W615,X615)</f>
        <v/>
      </c>
    </row>
    <row r="616">
      <c r="A616" t="n">
        <v>610</v>
      </c>
      <c r="B616" t="inlineStr">
        <is>
          <t>Дубов Егор Павлович</t>
        </is>
      </c>
      <c r="C616" t="inlineStr">
        <is>
          <t>Группа содержания</t>
        </is>
      </c>
      <c r="D616" t="inlineStr">
        <is>
          <t>Ведущий инженер</t>
        </is>
      </c>
      <c r="E616" t="inlineStr">
        <is>
          <t>Контракт № 599 - Восток-М</t>
        </is>
      </c>
      <c r="F616" t="inlineStr">
        <is>
          <t>День</t>
        </is>
      </c>
      <c r="AM616" s="9">
        <f>COUNT(H616:AL616)</f>
        <v/>
      </c>
      <c r="AT616" s="9">
        <f>SUM(H616:AL616)</f>
        <v/>
      </c>
      <c r="AV616" s="9">
        <f>SUM(I616,J616,O616,P616,Q616,W616,X616)</f>
        <v/>
      </c>
    </row>
    <row r="617" ht="15.5" customHeight="1" s="1">
      <c r="A617" t="n">
        <v>611</v>
      </c>
      <c r="B617" t="inlineStr">
        <is>
          <t>Дубов Егор Павлович</t>
        </is>
      </c>
      <c r="C617" t="inlineStr">
        <is>
          <t>Группа содержания</t>
        </is>
      </c>
      <c r="D617" t="inlineStr">
        <is>
          <t>Ведущий инженер</t>
        </is>
      </c>
      <c r="E617" t="inlineStr">
        <is>
          <t>Контракт № 579 - ООО Восток-М</t>
        </is>
      </c>
      <c r="F617" t="inlineStr">
        <is>
          <t>День</t>
        </is>
      </c>
      <c r="V617" s="11" t="n">
        <v>3.50278</v>
      </c>
      <c r="AM617" s="9">
        <f>COUNT(H617:AL617)</f>
        <v/>
      </c>
      <c r="AT617" s="9">
        <f>SUM(H617:AL617)</f>
        <v/>
      </c>
      <c r="AV617" s="9">
        <f>SUM(I617,J617,O617,P617,Q617,W617,X617)</f>
        <v/>
      </c>
    </row>
    <row r="618">
      <c r="A618" t="n">
        <v>612</v>
      </c>
      <c r="B618" t="inlineStr">
        <is>
          <t>Дубов Егор Павлович</t>
        </is>
      </c>
      <c r="C618" t="inlineStr">
        <is>
          <t>Группа содержания</t>
        </is>
      </c>
      <c r="D618" t="inlineStr">
        <is>
          <t>Ведущий инженер</t>
        </is>
      </c>
      <c r="E618" t="inlineStr">
        <is>
          <t>Контракт № 585 - ФКУ Сибуправтодор</t>
        </is>
      </c>
      <c r="F618" t="inlineStr">
        <is>
          <t>День</t>
        </is>
      </c>
      <c r="AM618" s="9">
        <f>COUNT(H618:AL618)</f>
        <v/>
      </c>
      <c r="AT618" s="9">
        <f>SUM(H618:AL618)</f>
        <v/>
      </c>
      <c r="AV618" s="9">
        <f>SUM(I618,J618,O618,P618,Q618,W618,X618)</f>
        <v/>
      </c>
    </row>
    <row r="619">
      <c r="A619" t="n">
        <v>613</v>
      </c>
      <c r="B619" t="inlineStr">
        <is>
          <t>Дубов Егор Павлович</t>
        </is>
      </c>
      <c r="C619" t="inlineStr">
        <is>
          <t>Группа содержания</t>
        </is>
      </c>
      <c r="D619" t="inlineStr">
        <is>
          <t>Ведущий инженер</t>
        </is>
      </c>
      <c r="E619" t="inlineStr">
        <is>
          <t>Контракт № 580 - ОГКУ «Томскавтодор»</t>
        </is>
      </c>
      <c r="F619" t="inlineStr">
        <is>
          <t>День</t>
        </is>
      </c>
      <c r="AM619" s="9">
        <f>COUNT(H619:AL619)</f>
        <v/>
      </c>
      <c r="AT619" s="9">
        <f>SUM(H619:AL619)</f>
        <v/>
      </c>
      <c r="AV619" s="9">
        <f>SUM(I619,J619,O619,P619,Q619,W619,X619)</f>
        <v/>
      </c>
    </row>
    <row r="620" ht="15.5" customHeight="1" s="1">
      <c r="A620" t="n">
        <v>614</v>
      </c>
      <c r="B620" t="inlineStr">
        <is>
          <t>Дубов Егор Павлович</t>
        </is>
      </c>
      <c r="C620" t="inlineStr">
        <is>
          <t>Группа содержания</t>
        </is>
      </c>
      <c r="D620" t="inlineStr">
        <is>
          <t>Ведущий инженер</t>
        </is>
      </c>
      <c r="E620" t="inlineStr">
        <is>
          <t>Контракт № 592 - ООО Восток-М</t>
        </is>
      </c>
      <c r="F620" t="inlineStr">
        <is>
          <t>День</t>
        </is>
      </c>
      <c r="T620" s="11" t="n">
        <v>5.53333</v>
      </c>
      <c r="AM620" s="9">
        <f>COUNT(H620:AL620)</f>
        <v/>
      </c>
      <c r="AT620" s="9">
        <f>SUM(H620:AL620)</f>
        <v/>
      </c>
      <c r="AV620" s="9">
        <f>SUM(I620,J620,O620,P620,Q620,W620,X620)</f>
        <v/>
      </c>
    </row>
    <row r="621">
      <c r="A621" t="n">
        <v>615</v>
      </c>
      <c r="B621" t="inlineStr">
        <is>
          <t>Дубов Егор Павлович</t>
        </is>
      </c>
      <c r="C621" t="inlineStr">
        <is>
          <t>Группа содержания</t>
        </is>
      </c>
      <c r="D621" t="inlineStr">
        <is>
          <t>Ведущий инженер</t>
        </is>
      </c>
      <c r="E621" t="inlineStr">
        <is>
          <t>Контракт № 644 - АО Автодор</t>
        </is>
      </c>
      <c r="F621" t="inlineStr">
        <is>
          <t>День</t>
        </is>
      </c>
      <c r="AM621" s="9">
        <f>COUNT(H621:AL621)</f>
        <v/>
      </c>
      <c r="AT621" s="9">
        <f>SUM(H621:AL621)</f>
        <v/>
      </c>
      <c r="AV621" s="9">
        <f>SUM(I621,J621,O621,P621,Q621,W621,X621)</f>
        <v/>
      </c>
    </row>
    <row r="622" ht="15.5" customHeight="1" s="1">
      <c r="A622" t="n">
        <v>616</v>
      </c>
      <c r="B622" t="inlineStr">
        <is>
          <t>Дубов Егор Павлович</t>
        </is>
      </c>
      <c r="C622" t="inlineStr">
        <is>
          <t>Группа содержания</t>
        </is>
      </c>
      <c r="D622" t="inlineStr">
        <is>
          <t>Ведущий инженер</t>
        </is>
      </c>
      <c r="E622" t="inlineStr">
        <is>
          <t>Контракт № 631 - ГКУ НСО ТУАД</t>
        </is>
      </c>
      <c r="F622" t="inlineStr">
        <is>
          <t>День</t>
        </is>
      </c>
      <c r="G622" t="inlineStr">
        <is>
          <t>К-ка</t>
        </is>
      </c>
      <c r="M622" s="11" t="n">
        <v>8</v>
      </c>
      <c r="N622" s="11" t="n">
        <v>7</v>
      </c>
      <c r="Y622" s="11" t="n">
        <v>8</v>
      </c>
      <c r="Z622" s="11" t="n">
        <v>8</v>
      </c>
      <c r="AM622" s="9">
        <f>SUM(H622:AL622)/8</f>
        <v/>
      </c>
      <c r="AS622" s="9">
        <f>COUNTIF(H622:AL622,"В")+SUM(H622:AL622)/8</f>
        <v/>
      </c>
      <c r="AT622" s="9">
        <f>SUM(H622:AL622)</f>
        <v/>
      </c>
    </row>
    <row r="623">
      <c r="A623" s="9" t="n">
        <v>617</v>
      </c>
      <c r="B623" s="9" t="inlineStr">
        <is>
          <t>Дубов Егор Павлович</t>
        </is>
      </c>
      <c r="C623" s="9" t="inlineStr">
        <is>
          <t>Группа содержания</t>
        </is>
      </c>
      <c r="D623" s="9" t="inlineStr">
        <is>
          <t>Ведущий инженер</t>
        </is>
      </c>
      <c r="E623" s="9" t="inlineStr">
        <is>
          <t>ИТОГО:</t>
        </is>
      </c>
      <c r="F623" s="9" t="n"/>
      <c r="G623" s="9" t="n"/>
      <c r="H623" s="9" t="n"/>
      <c r="I623" s="9" t="n"/>
      <c r="J623" s="9" t="n"/>
      <c r="K623" s="9" t="n"/>
      <c r="L623" s="9" t="n"/>
      <c r="M623" s="9" t="n">
        <v>8</v>
      </c>
      <c r="N623" s="9" t="n">
        <v>7</v>
      </c>
      <c r="O623" s="9" t="n">
        <v>0</v>
      </c>
      <c r="P623" s="9" t="n">
        <v>0</v>
      </c>
      <c r="Q623" s="9" t="n">
        <v>0</v>
      </c>
      <c r="R623" s="9" t="n">
        <v>8</v>
      </c>
      <c r="S623" s="9" t="n">
        <v>8</v>
      </c>
      <c r="T623" s="9" t="n">
        <v>8</v>
      </c>
      <c r="U623" s="9" t="n">
        <v>8</v>
      </c>
      <c r="V623" s="9" t="n">
        <v>8</v>
      </c>
      <c r="W623" s="9" t="n">
        <v>0</v>
      </c>
      <c r="X623" s="9" t="n">
        <v>0</v>
      </c>
      <c r="Y623" s="9" t="n">
        <v>8</v>
      </c>
      <c r="Z623" s="9" t="n">
        <v>8</v>
      </c>
      <c r="AA623" s="9" t="n"/>
      <c r="AB623" s="9" t="n"/>
      <c r="AC623" s="9" t="n"/>
      <c r="AD623" s="9" t="n"/>
      <c r="AE623" s="9" t="n"/>
      <c r="AF623" s="9" t="n"/>
      <c r="AG623" s="9" t="n"/>
      <c r="AH623" s="9" t="n"/>
      <c r="AI623" s="9" t="n"/>
      <c r="AJ623" s="9" t="n"/>
      <c r="AK623" s="9" t="n"/>
      <c r="AL623" s="9" t="n"/>
      <c r="AM623" s="9">
        <f>COUNT(IF(SUM(O609,O611,O619,O613,O614,O610,O616,O617,O615,O612,O618)&gt;0,1,"FALSE"),IF(SUM(P610,P613,P609,P617,P612,P615,P614,P611,P619,P618,P616)&gt;0,1,"FALSE"),IF(SUM(Q619,Q609,Q610,Q617,Q615,Q614,Q616,Q612,Q618,Q613,Q611)&gt;0,1,"FALSE"),IF(SUM(R615,R618,R619,R611,R612,R609,R617,R613,R610,R614,R616)&gt;0,1,"FALSE"),IF(SUM(S616,S618,S612,S617,S609,S619,S611,S610,S614,S615,S613)&gt;0,1,"FALSE"),IF(SUM(T618,T609,T611,T615,T616,T620,T613,T617,T612,T610,T619,T614)&gt;0,1,"FALSE"),IF(SUM(U612,U614,U613,U610,U616,U617,U611,U619,U618,U609,U615)&gt;0,1,"FALSE"),IF(SUM(V616,V609,V614,V613,V621,V612,V618,V611,V619,V617,V610,V615)&gt;0,1,"FALSE"),IF(SUM(W609,W614,W612,W611,W613,W610,W619,W621,W618,W616,W615,W617)&gt;0,1,"FALSE"),IF(SUM(X610,X621,X613,X614,X616,X611,X618,X612,X609,X615,X617,X619)&gt;0,1,"FALSE"),IF(SUM(M622)&gt;0,1,"FALSE"),IF(SUM(N622)&gt;0,1,"FALSE"),IF(SUM(Y622)&gt;0,1,"FALSE"),IF(SUM(Z622)&gt;0,1,"FALSE"))</f>
        <v/>
      </c>
      <c r="AN623" s="9" t="n"/>
      <c r="AO623" s="9">
        <f>MAX(AO609:AO622)</f>
        <v/>
      </c>
      <c r="AP623" s="9">
        <f>MAX(AP609:AP622)</f>
        <v/>
      </c>
      <c r="AQ623" s="9">
        <f>MAX(AQ609:AQ622)</f>
        <v/>
      </c>
      <c r="AR623" s="9">
        <f>MAX(AR609:AR622)</f>
        <v/>
      </c>
      <c r="AS623" s="9">
        <f>SUM(AS609:AS622)</f>
        <v/>
      </c>
      <c r="AT623" s="9">
        <f>SUM(AT609:AT622)</f>
        <v/>
      </c>
      <c r="AU623" s="9">
        <f>SUM(AU609:AU622)</f>
        <v/>
      </c>
      <c r="AV623" s="9">
        <f>SUM(AV609:AV622)</f>
        <v/>
      </c>
      <c r="AW623" s="9">
        <f>SUM(AW609:AW622)</f>
        <v/>
      </c>
    </row>
    <row r="624">
      <c r="A624" t="n">
        <v>618</v>
      </c>
      <c r="B624" t="inlineStr">
        <is>
          <t>Клименко Николай Николаевич</t>
        </is>
      </c>
      <c r="C624" t="inlineStr">
        <is>
          <t>Группа содержания</t>
        </is>
      </c>
      <c r="D624" t="inlineStr">
        <is>
          <t>Монтажник по обслуживанию ИТС систем</t>
        </is>
      </c>
      <c r="E624" t="inlineStr">
        <is>
          <t>Общехозяйственный</t>
        </is>
      </c>
      <c r="F624" t="inlineStr">
        <is>
          <t>День</t>
        </is>
      </c>
      <c r="M624" t="n">
        <v>8</v>
      </c>
      <c r="N624" t="n">
        <v>7</v>
      </c>
      <c r="O624" t="inlineStr">
        <is>
          <t>В</t>
        </is>
      </c>
      <c r="P624" t="inlineStr">
        <is>
          <t>В</t>
        </is>
      </c>
      <c r="Q624" t="inlineStr">
        <is>
          <t>В</t>
        </is>
      </c>
      <c r="T624" t="n">
        <v>8</v>
      </c>
      <c r="W624" t="inlineStr">
        <is>
          <t>В</t>
        </is>
      </c>
      <c r="X624" t="inlineStr">
        <is>
          <t>В</t>
        </is>
      </c>
      <c r="AM624" s="9">
        <f>COUNT(H624:AL624)</f>
        <v/>
      </c>
      <c r="AO624" s="9">
        <f>COUNTIF(H624:AL624,"О")</f>
        <v/>
      </c>
      <c r="AP624" s="9">
        <f>COUNTIF(H624:AL624,"От")</f>
        <v/>
      </c>
      <c r="AQ624" s="9">
        <f>COUNTIF(H624:AL624,"Б")</f>
        <v/>
      </c>
      <c r="AR624" s="9">
        <f>COUNTIF(H624:AL624,"Н")</f>
        <v/>
      </c>
      <c r="AT624" s="9">
        <f>SUM(H624:AL624)</f>
        <v/>
      </c>
      <c r="AV624" s="9">
        <f>SUM(I624,J624,O624,P624,Q624,W624,X624)</f>
        <v/>
      </c>
    </row>
    <row r="625">
      <c r="A625" t="n">
        <v>619</v>
      </c>
      <c r="B625" t="inlineStr">
        <is>
          <t>Клименко Николай Николаевич</t>
        </is>
      </c>
      <c r="C625" t="inlineStr">
        <is>
          <t>Группа содержания</t>
        </is>
      </c>
      <c r="D625" t="inlineStr">
        <is>
          <t>Монтажник по обслуживанию ИТС систем</t>
        </is>
      </c>
      <c r="E625" t="inlineStr">
        <is>
          <t>Контракт № 633 - ПАО Ростелеком Красноярск</t>
        </is>
      </c>
      <c r="F625" t="inlineStr">
        <is>
          <t>День</t>
        </is>
      </c>
      <c r="AM625" s="9">
        <f>COUNT(H625:AL625)</f>
        <v/>
      </c>
      <c r="AT625" s="9">
        <f>SUM(H625:AL625)</f>
        <v/>
      </c>
      <c r="AV625" s="9">
        <f>SUM(I625,J625,O625,P625,Q625,W625,X625)</f>
        <v/>
      </c>
    </row>
    <row r="626" ht="15.5" customHeight="1" s="1">
      <c r="A626" t="n">
        <v>620</v>
      </c>
      <c r="B626" t="inlineStr">
        <is>
          <t>Клименко Николай Николаевич</t>
        </is>
      </c>
      <c r="C626" t="inlineStr">
        <is>
          <t>Группа содержания</t>
        </is>
      </c>
      <c r="D626" t="inlineStr">
        <is>
          <t>Монтажник по обслуживанию ИТС систем</t>
        </is>
      </c>
      <c r="E626" t="inlineStr">
        <is>
          <t>Контракт № 632 - ГКУ НСО ТУАД</t>
        </is>
      </c>
      <c r="F626" t="inlineStr">
        <is>
          <t>День</t>
        </is>
      </c>
      <c r="R626" s="11" t="n">
        <v>0.77686</v>
      </c>
      <c r="S626" s="11" t="n">
        <v>7.06783</v>
      </c>
      <c r="U626" s="11" t="n">
        <v>8</v>
      </c>
      <c r="V626" s="11" t="n">
        <v>4.49722</v>
      </c>
      <c r="AM626" s="9">
        <f>COUNT(H626:AL626)</f>
        <v/>
      </c>
      <c r="AT626" s="9">
        <f>SUM(H626:AL626)</f>
        <v/>
      </c>
      <c r="AV626" s="9">
        <f>SUM(I626,J626,O626,P626,Q626,W626,X626)</f>
        <v/>
      </c>
    </row>
    <row r="627" ht="15.5" customHeight="1" s="1">
      <c r="A627" t="n">
        <v>621</v>
      </c>
      <c r="B627" t="inlineStr">
        <is>
          <t>Клименко Николай Николаевич</t>
        </is>
      </c>
      <c r="C627" t="inlineStr">
        <is>
          <t>Группа содержания</t>
        </is>
      </c>
      <c r="D627" t="inlineStr">
        <is>
          <t>Монтажник по обслуживанию ИТС систем</t>
        </is>
      </c>
      <c r="E627" t="inlineStr">
        <is>
          <t>Контракт № 631 - ГКУ НСО ТУАД</t>
        </is>
      </c>
      <c r="F627" t="inlineStr">
        <is>
          <t>День</t>
        </is>
      </c>
      <c r="R627" s="11" t="n">
        <v>1.19008</v>
      </c>
      <c r="S627" s="11" t="n">
        <v>0.15304</v>
      </c>
      <c r="AM627" s="9">
        <f>COUNT(H627:AL627)</f>
        <v/>
      </c>
      <c r="AT627" s="9">
        <f>SUM(H627:AL627)</f>
        <v/>
      </c>
      <c r="AV627" s="9">
        <f>SUM(I627,J627,O627,P627,Q627,W627,X627)</f>
        <v/>
      </c>
    </row>
    <row r="628" ht="15.5" customHeight="1" s="1">
      <c r="A628" t="n">
        <v>622</v>
      </c>
      <c r="B628" t="inlineStr">
        <is>
          <t>Клименко Николай Николаевич</t>
        </is>
      </c>
      <c r="C628" t="inlineStr">
        <is>
          <t>Группа содержания</t>
        </is>
      </c>
      <c r="D628" t="inlineStr">
        <is>
          <t>Монтажник по обслуживанию ИТС систем</t>
        </is>
      </c>
      <c r="E628" t="inlineStr">
        <is>
          <t>Контракт № 630 - ГКУ НСО ТУАД</t>
        </is>
      </c>
      <c r="F628" t="inlineStr">
        <is>
          <t>День</t>
        </is>
      </c>
      <c r="R628" s="11" t="n">
        <v>6.03306</v>
      </c>
      <c r="S628" s="11" t="n">
        <v>0.77913</v>
      </c>
      <c r="AM628" s="9">
        <f>COUNT(H628:AL628)</f>
        <v/>
      </c>
      <c r="AT628" s="9">
        <f>SUM(H628:AL628)</f>
        <v/>
      </c>
      <c r="AV628" s="9">
        <f>SUM(I628,J628,O628,P628,Q628,W628,X628)</f>
        <v/>
      </c>
    </row>
    <row r="629">
      <c r="A629" t="n">
        <v>623</v>
      </c>
      <c r="B629" t="inlineStr">
        <is>
          <t>Клименко Николай Николаевич</t>
        </is>
      </c>
      <c r="C629" t="inlineStr">
        <is>
          <t>Группа содержания</t>
        </is>
      </c>
      <c r="D629" t="inlineStr">
        <is>
          <t>Монтажник по обслуживанию ИТС систем</t>
        </is>
      </c>
      <c r="E629" t="inlineStr">
        <is>
          <t>Контракт № 620 - МариинскАвтодор</t>
        </is>
      </c>
      <c r="F629" t="inlineStr">
        <is>
          <t>День</t>
        </is>
      </c>
      <c r="AM629" s="9">
        <f>COUNT(H629:AL629)</f>
        <v/>
      </c>
      <c r="AT629" s="9">
        <f>SUM(H629:AL629)</f>
        <v/>
      </c>
      <c r="AV629" s="9">
        <f>SUM(I629,J629,O629,P629,Q629,W629,X629)</f>
        <v/>
      </c>
    </row>
    <row r="630">
      <c r="A630" t="n">
        <v>624</v>
      </c>
      <c r="B630" t="inlineStr">
        <is>
          <t>Клименко Николай Николаевич</t>
        </is>
      </c>
      <c r="C630" t="inlineStr">
        <is>
          <t>Группа содержания</t>
        </is>
      </c>
      <c r="D630" t="inlineStr">
        <is>
          <t>Монтажник по обслуживанию ИТС систем</t>
        </is>
      </c>
      <c r="E630" t="inlineStr">
        <is>
          <t>Контракт № 621 - Томскавтодор</t>
        </is>
      </c>
      <c r="F630" t="inlineStr">
        <is>
          <t>День</t>
        </is>
      </c>
      <c r="AM630" s="9">
        <f>COUNT(H630:AL630)</f>
        <v/>
      </c>
      <c r="AT630" s="9">
        <f>SUM(H630:AL630)</f>
        <v/>
      </c>
      <c r="AV630" s="9">
        <f>SUM(I630,J630,O630,P630,Q630,W630,X630)</f>
        <v/>
      </c>
    </row>
    <row r="631">
      <c r="A631" t="n">
        <v>625</v>
      </c>
      <c r="B631" t="inlineStr">
        <is>
          <t>Клименко Николай Николаевич</t>
        </is>
      </c>
      <c r="C631" t="inlineStr">
        <is>
          <t>Группа содержания</t>
        </is>
      </c>
      <c r="D631" t="inlineStr">
        <is>
          <t>Монтажник по обслуживанию ИТС систем</t>
        </is>
      </c>
      <c r="E631" t="inlineStr">
        <is>
          <t>Контракт № 599 - Восток-М</t>
        </is>
      </c>
      <c r="F631" t="inlineStr">
        <is>
          <t>День</t>
        </is>
      </c>
      <c r="AM631" s="9">
        <f>COUNT(H631:AL631)</f>
        <v/>
      </c>
      <c r="AT631" s="9">
        <f>SUM(H631:AL631)</f>
        <v/>
      </c>
      <c r="AV631" s="9">
        <f>SUM(I631,J631,O631,P631,Q631,W631,X631)</f>
        <v/>
      </c>
    </row>
    <row r="632" ht="15.5" customHeight="1" s="1">
      <c r="A632" t="n">
        <v>626</v>
      </c>
      <c r="B632" t="inlineStr">
        <is>
          <t>Клименко Николай Николаевич</t>
        </is>
      </c>
      <c r="C632" t="inlineStr">
        <is>
          <t>Группа содержания</t>
        </is>
      </c>
      <c r="D632" t="inlineStr">
        <is>
          <t>Монтажник по обслуживанию ИТС систем</t>
        </is>
      </c>
      <c r="E632" t="inlineStr">
        <is>
          <t>Контракт № 579 - ООО Восток-М</t>
        </is>
      </c>
      <c r="F632" t="inlineStr">
        <is>
          <t>День</t>
        </is>
      </c>
      <c r="V632" s="11" t="n">
        <v>3.50278</v>
      </c>
      <c r="AM632" s="9">
        <f>COUNT(H632:AL632)</f>
        <v/>
      </c>
      <c r="AT632" s="9">
        <f>SUM(H632:AL632)</f>
        <v/>
      </c>
      <c r="AV632" s="9">
        <f>SUM(I632,J632,O632,P632,Q632,W632,X632)</f>
        <v/>
      </c>
    </row>
    <row r="633">
      <c r="A633" t="n">
        <v>627</v>
      </c>
      <c r="B633" t="inlineStr">
        <is>
          <t>Клименко Николай Николаевич</t>
        </is>
      </c>
      <c r="C633" t="inlineStr">
        <is>
          <t>Группа содержания</t>
        </is>
      </c>
      <c r="D633" t="inlineStr">
        <is>
          <t>Монтажник по обслуживанию ИТС систем</t>
        </is>
      </c>
      <c r="E633" t="inlineStr">
        <is>
          <t>Контракт № 585 - ФКУ Сибуправтодор</t>
        </is>
      </c>
      <c r="F633" t="inlineStr">
        <is>
          <t>День</t>
        </is>
      </c>
      <c r="AM633" s="9">
        <f>COUNT(H633:AL633)</f>
        <v/>
      </c>
      <c r="AT633" s="9">
        <f>SUM(H633:AL633)</f>
        <v/>
      </c>
      <c r="AV633" s="9">
        <f>SUM(I633,J633,O633,P633,Q633,W633,X633)</f>
        <v/>
      </c>
    </row>
    <row r="634">
      <c r="A634" t="n">
        <v>628</v>
      </c>
      <c r="B634" t="inlineStr">
        <is>
          <t>Клименко Николай Николаевич</t>
        </is>
      </c>
      <c r="C634" t="inlineStr">
        <is>
          <t>Группа содержания</t>
        </is>
      </c>
      <c r="D634" t="inlineStr">
        <is>
          <t>Монтажник по обслуживанию ИТС систем</t>
        </is>
      </c>
      <c r="E634" t="inlineStr">
        <is>
          <t>Контракт № 580 - ОГКУ «Томскавтодор»</t>
        </is>
      </c>
      <c r="F634" t="inlineStr">
        <is>
          <t>День</t>
        </is>
      </c>
      <c r="AM634" s="9">
        <f>COUNT(H634:AL634)</f>
        <v/>
      </c>
      <c r="AT634" s="9">
        <f>SUM(H634:AL634)</f>
        <v/>
      </c>
      <c r="AV634" s="9">
        <f>SUM(I634,J634,O634,P634,Q634,W634,X634)</f>
        <v/>
      </c>
    </row>
    <row r="635">
      <c r="A635" t="n">
        <v>629</v>
      </c>
      <c r="B635" t="inlineStr">
        <is>
          <t>Клименко Николай Николаевич</t>
        </is>
      </c>
      <c r="C635" t="inlineStr">
        <is>
          <t>Группа содержания</t>
        </is>
      </c>
      <c r="D635" t="inlineStr">
        <is>
          <t>Монтажник по обслуживанию ИТС систем</t>
        </is>
      </c>
      <c r="E635" t="inlineStr">
        <is>
          <t>Контракт № 644 - АО Автодор</t>
        </is>
      </c>
      <c r="F635" t="inlineStr">
        <is>
          <t>День</t>
        </is>
      </c>
      <c r="AM635" s="9">
        <f>COUNT(H635:AL635)</f>
        <v/>
      </c>
      <c r="AT635" s="9">
        <f>SUM(H635:AL635)</f>
        <v/>
      </c>
      <c r="AV635" s="9">
        <f>SUM(I635,J635,O635,P635,Q635,W635,X635)</f>
        <v/>
      </c>
    </row>
    <row r="636" ht="15.5" customHeight="1" s="1">
      <c r="A636" t="n">
        <v>630</v>
      </c>
      <c r="B636" t="inlineStr">
        <is>
          <t>Клименко Николай Николаевич</t>
        </is>
      </c>
      <c r="C636" t="inlineStr">
        <is>
          <t>Группа содержания</t>
        </is>
      </c>
      <c r="D636" t="inlineStr">
        <is>
          <t>Монтажник по обслуживанию ИТС систем</t>
        </is>
      </c>
      <c r="E636" t="inlineStr">
        <is>
          <t>Контракт № 632 - ГКУ НСО ТУАД</t>
        </is>
      </c>
      <c r="F636" t="inlineStr">
        <is>
          <t>День</t>
        </is>
      </c>
      <c r="G636" t="inlineStr">
        <is>
          <t>К-ка</t>
        </is>
      </c>
      <c r="Y636" s="11" t="n">
        <v>8</v>
      </c>
      <c r="Z636" s="11" t="n">
        <v>8</v>
      </c>
      <c r="AM636" s="9">
        <f>SUM(H636:AL636)/8</f>
        <v/>
      </c>
      <c r="AS636" s="9">
        <f>COUNTIF(H636:AL636,"В")+SUM(H636:AL636)/8</f>
        <v/>
      </c>
      <c r="AT636" s="9">
        <f>SUM(H636:AL636)</f>
        <v/>
      </c>
    </row>
    <row r="637">
      <c r="A637" s="9" t="n">
        <v>631</v>
      </c>
      <c r="B637" s="9" t="inlineStr">
        <is>
          <t>Клименко Николай Николаевич</t>
        </is>
      </c>
      <c r="C637" s="9" t="inlineStr">
        <is>
          <t>Группа содержания</t>
        </is>
      </c>
      <c r="D637" s="9" t="inlineStr">
        <is>
          <t>Монтажник по обслуживанию ИТС систем</t>
        </is>
      </c>
      <c r="E637" s="9" t="inlineStr">
        <is>
          <t>ИТОГО:</t>
        </is>
      </c>
      <c r="F637" s="9" t="n"/>
      <c r="G637" s="9" t="n"/>
      <c r="H637" s="9" t="n"/>
      <c r="I637" s="9" t="n"/>
      <c r="J637" s="9" t="n"/>
      <c r="K637" s="9" t="n"/>
      <c r="L637" s="9" t="n"/>
      <c r="M637" s="9" t="n">
        <v>8</v>
      </c>
      <c r="N637" s="9" t="n">
        <v>7</v>
      </c>
      <c r="O637" s="9" t="n">
        <v>0</v>
      </c>
      <c r="P637" s="9" t="n">
        <v>0</v>
      </c>
      <c r="Q637" s="9" t="n">
        <v>0</v>
      </c>
      <c r="R637" s="9" t="n">
        <v>8</v>
      </c>
      <c r="S637" s="9" t="n">
        <v>8</v>
      </c>
      <c r="T637" s="9" t="n">
        <v>8</v>
      </c>
      <c r="U637" s="9" t="n">
        <v>8</v>
      </c>
      <c r="V637" s="9" t="n">
        <v>8</v>
      </c>
      <c r="W637" s="9" t="n">
        <v>0</v>
      </c>
      <c r="X637" s="9" t="n">
        <v>0</v>
      </c>
      <c r="Y637" s="9" t="n">
        <v>8</v>
      </c>
      <c r="Z637" s="9" t="n">
        <v>8</v>
      </c>
      <c r="AA637" s="9" t="n"/>
      <c r="AB637" s="9" t="n"/>
      <c r="AC637" s="9" t="n"/>
      <c r="AD637" s="9" t="n"/>
      <c r="AE637" s="9" t="n"/>
      <c r="AF637" s="9" t="n"/>
      <c r="AG637" s="9" t="n"/>
      <c r="AH637" s="9" t="n"/>
      <c r="AI637" s="9" t="n"/>
      <c r="AJ637" s="9" t="n"/>
      <c r="AK637" s="9" t="n"/>
      <c r="AL637" s="9" t="n"/>
      <c r="AM637" s="9">
        <f>COUNT(IF(SUM(M624,M627,M630,M631,M633,M634,M632,M626,M628,M625,M629)&gt;0,1,"FALSE"),IF(SUM(N634,N629,N631,N632,N626,N633,N624,N627,N630,N628,N625)&gt;0,1,"FALSE"),IF(SUM(O628,O629,O632,O634,O625,O630,O627,O626,O633,O624,O631)&gt;0,1,"FALSE"),IF(SUM(P629,P626,P631,P630,P628,P625,P627,P634,P624,P633,P632)&gt;0,1,"FALSE"),IF(SUM(Q633,Q625,Q627,Q626,Q629,Q630,Q632,Q631,Q634,Q624,Q628)&gt;0,1,"FALSE"),IF(SUM(R625,R627,R631,R628,R632,R629,R626,R633,R634,R624,R630)&gt;0,1,"FALSE"),IF(SUM(S625,S628,S633,S634,S626,S624,S630,S632,S629,S627,S631)&gt;0,1,"FALSE"),IF(SUM(T627,T625,T629,T628,T624,T626,T630,T634,T631,T633,T632)&gt;0,1,"FALSE"),IF(SUM(U629,U628,U634,U630,U625,U632,U627,U631,U624,U633,U626)&gt;0,1,"FALSE"),IF(SUM(V633,V631,V628,V627,V630,V625,V635,V634,V629,V632,V626,V624)&gt;0,1,"FALSE"),IF(SUM(W627,W632,W633,W634,W625,W628,W631,W635,W626,W629,W624,W630)&gt;0,1,"FALSE"),IF(SUM(X627,X626,X635,X629,X630,X631,X633,X628,X634,X625,X632,X624)&gt;0,1,"FALSE"),IF(SUM(Y636)&gt;0,1,"FALSE"),IF(SUM(Z636)&gt;0,1,"FALSE"))</f>
        <v/>
      </c>
      <c r="AN637" s="9" t="n"/>
      <c r="AO637" s="9">
        <f>MAX(AO624:AO636)</f>
        <v/>
      </c>
      <c r="AP637" s="9">
        <f>MAX(AP624:AP636)</f>
        <v/>
      </c>
      <c r="AQ637" s="9">
        <f>MAX(AQ624:AQ636)</f>
        <v/>
      </c>
      <c r="AR637" s="9">
        <f>MAX(AR624:AR636)</f>
        <v/>
      </c>
      <c r="AS637" s="9">
        <f>SUM(AS624:AS636)</f>
        <v/>
      </c>
      <c r="AT637" s="9">
        <f>SUM(AT624:AT636)</f>
        <v/>
      </c>
      <c r="AU637" s="9">
        <f>SUM(AU624:AU636)</f>
        <v/>
      </c>
      <c r="AV637" s="9">
        <f>SUM(AV624:AV636)</f>
        <v/>
      </c>
      <c r="AW637" s="9">
        <f>SUM(AW624:AW636)</f>
        <v/>
      </c>
    </row>
    <row r="638">
      <c r="A638" t="n">
        <v>632</v>
      </c>
      <c r="B638" t="inlineStr">
        <is>
          <t>Томилин Евгений Александрович</t>
        </is>
      </c>
      <c r="C638" t="inlineStr">
        <is>
          <t>Группа содержания</t>
        </is>
      </c>
      <c r="D638" t="inlineStr">
        <is>
          <t>Монтажник по обслуживанию ИТС систем</t>
        </is>
      </c>
      <c r="E638" t="inlineStr">
        <is>
          <t>Общехозяйственный</t>
        </is>
      </c>
      <c r="F638" t="inlineStr">
        <is>
          <t>День</t>
        </is>
      </c>
      <c r="M638" t="n">
        <v>8</v>
      </c>
      <c r="N638" t="n">
        <v>7</v>
      </c>
      <c r="O638" t="inlineStr">
        <is>
          <t>В</t>
        </is>
      </c>
      <c r="P638" t="inlineStr">
        <is>
          <t>В</t>
        </is>
      </c>
      <c r="Q638" t="inlineStr">
        <is>
          <t>В</t>
        </is>
      </c>
      <c r="R638" t="n">
        <v>8</v>
      </c>
      <c r="S638" t="n">
        <v>8</v>
      </c>
      <c r="T638" t="n">
        <v>8</v>
      </c>
      <c r="V638" t="n">
        <v>5.83333</v>
      </c>
      <c r="W638" t="inlineStr">
        <is>
          <t>В</t>
        </is>
      </c>
      <c r="X638" t="inlineStr">
        <is>
          <t>В</t>
        </is>
      </c>
      <c r="AM638" s="9">
        <f>COUNT(H638:AL638)</f>
        <v/>
      </c>
      <c r="AO638" s="9">
        <f>COUNTIF(H638:AL638,"О")</f>
        <v/>
      </c>
      <c r="AP638" s="9">
        <f>COUNTIF(H638:AL638,"От")</f>
        <v/>
      </c>
      <c r="AQ638" s="9">
        <f>COUNTIF(H638:AL638,"Б")</f>
        <v/>
      </c>
      <c r="AR638" s="9">
        <f>COUNTIF(H638:AL638,"Н")</f>
        <v/>
      </c>
      <c r="AT638" s="9">
        <f>SUM(H638:AL638)</f>
        <v/>
      </c>
      <c r="AV638" s="9">
        <f>SUM(I638,J638,O638,P638,Q638,W638,X638)</f>
        <v/>
      </c>
    </row>
    <row r="639">
      <c r="A639" t="n">
        <v>633</v>
      </c>
      <c r="B639" t="inlineStr">
        <is>
          <t>Томилин Евгений Александрович</t>
        </is>
      </c>
      <c r="C639" t="inlineStr">
        <is>
          <t>Группа содержания</t>
        </is>
      </c>
      <c r="D639" t="inlineStr">
        <is>
          <t>Монтажник по обслуживанию ИТС систем</t>
        </is>
      </c>
      <c r="E639" t="inlineStr">
        <is>
          <t>Контракт № 633 - ПАО Ростелеком Красноярск</t>
        </is>
      </c>
      <c r="F639" t="inlineStr">
        <is>
          <t>День</t>
        </is>
      </c>
      <c r="AM639" s="9">
        <f>COUNT(H639:AL639)</f>
        <v/>
      </c>
      <c r="AT639" s="9">
        <f>SUM(H639:AL639)</f>
        <v/>
      </c>
      <c r="AV639" s="9">
        <f>SUM(I639,J639,O639,P639,Q639,W639,X639)</f>
        <v/>
      </c>
    </row>
    <row r="640" ht="15.5" customHeight="1" s="1">
      <c r="A640" t="n">
        <v>634</v>
      </c>
      <c r="B640" t="inlineStr">
        <is>
          <t>Томилин Евгений Александрович</t>
        </is>
      </c>
      <c r="C640" t="inlineStr">
        <is>
          <t>Группа содержания</t>
        </is>
      </c>
      <c r="D640" t="inlineStr">
        <is>
          <t>Монтажник по обслуживанию ИТС систем</t>
        </is>
      </c>
      <c r="E640" t="inlineStr">
        <is>
          <t>Контракт № 632 - ГКУ НСО ТУАД</t>
        </is>
      </c>
      <c r="F640" t="inlineStr">
        <is>
          <t>День</t>
        </is>
      </c>
      <c r="U640" s="11" t="n">
        <v>8</v>
      </c>
      <c r="V640" s="11" t="n">
        <v>2.16667</v>
      </c>
      <c r="AM640" s="9">
        <f>COUNT(H640:AL640)</f>
        <v/>
      </c>
      <c r="AT640" s="9">
        <f>SUM(H640:AL640)</f>
        <v/>
      </c>
      <c r="AV640" s="9">
        <f>SUM(I640,J640,O640,P640,Q640,W640,X640)</f>
        <v/>
      </c>
    </row>
    <row r="641">
      <c r="A641" t="n">
        <v>635</v>
      </c>
      <c r="B641" t="inlineStr">
        <is>
          <t>Томилин Евгений Александрович</t>
        </is>
      </c>
      <c r="C641" t="inlineStr">
        <is>
          <t>Группа содержания</t>
        </is>
      </c>
      <c r="D641" t="inlineStr">
        <is>
          <t>Монтажник по обслуживанию ИТС систем</t>
        </is>
      </c>
      <c r="E641" t="inlineStr">
        <is>
          <t>Контракт № 631 - ГКУ НСО ТУАД</t>
        </is>
      </c>
      <c r="F641" t="inlineStr">
        <is>
          <t>День</t>
        </is>
      </c>
      <c r="AM641" s="9">
        <f>COUNT(H641:AL641)</f>
        <v/>
      </c>
      <c r="AT641" s="9">
        <f>SUM(H641:AL641)</f>
        <v/>
      </c>
      <c r="AV641" s="9">
        <f>SUM(I641,J641,O641,P641,Q641,W641,X641)</f>
        <v/>
      </c>
    </row>
    <row r="642">
      <c r="A642" t="n">
        <v>636</v>
      </c>
      <c r="B642" t="inlineStr">
        <is>
          <t>Томилин Евгений Александрович</t>
        </is>
      </c>
      <c r="C642" t="inlineStr">
        <is>
          <t>Группа содержания</t>
        </is>
      </c>
      <c r="D642" t="inlineStr">
        <is>
          <t>Монтажник по обслуживанию ИТС систем</t>
        </is>
      </c>
      <c r="E642" t="inlineStr">
        <is>
          <t>Контракт № 630 - ГКУ НСО ТУАД</t>
        </is>
      </c>
      <c r="F642" t="inlineStr">
        <is>
          <t>День</t>
        </is>
      </c>
      <c r="AM642" s="9">
        <f>COUNT(H642:AL642)</f>
        <v/>
      </c>
      <c r="AT642" s="9">
        <f>SUM(H642:AL642)</f>
        <v/>
      </c>
      <c r="AV642" s="9">
        <f>SUM(I642,J642,O642,P642,Q642,W642,X642)</f>
        <v/>
      </c>
    </row>
    <row r="643">
      <c r="A643" t="n">
        <v>637</v>
      </c>
      <c r="B643" t="inlineStr">
        <is>
          <t>Томилин Евгений Александрович</t>
        </is>
      </c>
      <c r="C643" t="inlineStr">
        <is>
          <t>Группа содержания</t>
        </is>
      </c>
      <c r="D643" t="inlineStr">
        <is>
          <t>Монтажник по обслуживанию ИТС систем</t>
        </is>
      </c>
      <c r="E643" t="inlineStr">
        <is>
          <t>Контракт № 620 - МариинскАвтодор</t>
        </is>
      </c>
      <c r="F643" t="inlineStr">
        <is>
          <t>День</t>
        </is>
      </c>
      <c r="AM643" s="9">
        <f>COUNT(H643:AL643)</f>
        <v/>
      </c>
      <c r="AT643" s="9">
        <f>SUM(H643:AL643)</f>
        <v/>
      </c>
      <c r="AV643" s="9">
        <f>SUM(I643,J643,O643,P643,Q643,W643,X643)</f>
        <v/>
      </c>
    </row>
    <row r="644">
      <c r="A644" t="n">
        <v>638</v>
      </c>
      <c r="B644" t="inlineStr">
        <is>
          <t>Томилин Евгений Александрович</t>
        </is>
      </c>
      <c r="C644" t="inlineStr">
        <is>
          <t>Группа содержания</t>
        </is>
      </c>
      <c r="D644" t="inlineStr">
        <is>
          <t>Монтажник по обслуживанию ИТС систем</t>
        </is>
      </c>
      <c r="E644" t="inlineStr">
        <is>
          <t>Контракт № 621 - Томскавтодор</t>
        </is>
      </c>
      <c r="F644" t="inlineStr">
        <is>
          <t>День</t>
        </is>
      </c>
      <c r="AM644" s="9">
        <f>COUNT(H644:AL644)</f>
        <v/>
      </c>
      <c r="AT644" s="9">
        <f>SUM(H644:AL644)</f>
        <v/>
      </c>
      <c r="AV644" s="9">
        <f>SUM(I644,J644,O644,P644,Q644,W644,X644)</f>
        <v/>
      </c>
    </row>
    <row r="645">
      <c r="A645" t="n">
        <v>639</v>
      </c>
      <c r="B645" t="inlineStr">
        <is>
          <t>Томилин Евгений Александрович</t>
        </is>
      </c>
      <c r="C645" t="inlineStr">
        <is>
          <t>Группа содержания</t>
        </is>
      </c>
      <c r="D645" t="inlineStr">
        <is>
          <t>Монтажник по обслуживанию ИТС систем</t>
        </is>
      </c>
      <c r="E645" t="inlineStr">
        <is>
          <t>Контракт № 599 - Восток-М</t>
        </is>
      </c>
      <c r="F645" t="inlineStr">
        <is>
          <t>День</t>
        </is>
      </c>
      <c r="AM645" s="9">
        <f>COUNT(H645:AL645)</f>
        <v/>
      </c>
      <c r="AT645" s="9">
        <f>SUM(H645:AL645)</f>
        <v/>
      </c>
      <c r="AV645" s="9">
        <f>SUM(I645,J645,O645,P645,Q645,W645,X645)</f>
        <v/>
      </c>
    </row>
    <row r="646">
      <c r="A646" t="n">
        <v>640</v>
      </c>
      <c r="B646" t="inlineStr">
        <is>
          <t>Томилин Евгений Александрович</t>
        </is>
      </c>
      <c r="C646" t="inlineStr">
        <is>
          <t>Группа содержания</t>
        </is>
      </c>
      <c r="D646" t="inlineStr">
        <is>
          <t>Монтажник по обслуживанию ИТС систем</t>
        </is>
      </c>
      <c r="E646" t="inlineStr">
        <is>
          <t>Контракт № 579 - ООО Восток-М</t>
        </is>
      </c>
      <c r="F646" t="inlineStr">
        <is>
          <t>День</t>
        </is>
      </c>
      <c r="AM646" s="9">
        <f>COUNT(H646:AL646)</f>
        <v/>
      </c>
      <c r="AT646" s="9">
        <f>SUM(H646:AL646)</f>
        <v/>
      </c>
      <c r="AV646" s="9">
        <f>SUM(I646,J646,O646,P646,Q646,W646,X646)</f>
        <v/>
      </c>
    </row>
    <row r="647">
      <c r="A647" t="n">
        <v>641</v>
      </c>
      <c r="B647" t="inlineStr">
        <is>
          <t>Томилин Евгений Александрович</t>
        </is>
      </c>
      <c r="C647" t="inlineStr">
        <is>
          <t>Группа содержания</t>
        </is>
      </c>
      <c r="D647" t="inlineStr">
        <is>
          <t>Монтажник по обслуживанию ИТС систем</t>
        </is>
      </c>
      <c r="E647" t="inlineStr">
        <is>
          <t>Контракт № 585 - ФКУ Сибуправтодор</t>
        </is>
      </c>
      <c r="F647" t="inlineStr">
        <is>
          <t>День</t>
        </is>
      </c>
      <c r="AM647" s="9">
        <f>COUNT(H647:AL647)</f>
        <v/>
      </c>
      <c r="AT647" s="9">
        <f>SUM(H647:AL647)</f>
        <v/>
      </c>
      <c r="AV647" s="9">
        <f>SUM(I647,J647,O647,P647,Q647,W647,X647)</f>
        <v/>
      </c>
    </row>
    <row r="648">
      <c r="A648" t="n">
        <v>642</v>
      </c>
      <c r="B648" t="inlineStr">
        <is>
          <t>Томилин Евгений Александрович</t>
        </is>
      </c>
      <c r="C648" t="inlineStr">
        <is>
          <t>Группа содержания</t>
        </is>
      </c>
      <c r="D648" t="inlineStr">
        <is>
          <t>Монтажник по обслуживанию ИТС систем</t>
        </is>
      </c>
      <c r="E648" t="inlineStr">
        <is>
          <t>Контракт № 580 - ОГКУ «Томскавтодор»</t>
        </is>
      </c>
      <c r="F648" t="inlineStr">
        <is>
          <t>День</t>
        </is>
      </c>
      <c r="AM648" s="9">
        <f>COUNT(H648:AL648)</f>
        <v/>
      </c>
      <c r="AT648" s="9">
        <f>SUM(H648:AL648)</f>
        <v/>
      </c>
      <c r="AV648" s="9">
        <f>SUM(I648,J648,O648,P648,Q648,W648,X648)</f>
        <v/>
      </c>
    </row>
    <row r="649">
      <c r="A649" t="n">
        <v>643</v>
      </c>
      <c r="B649" t="inlineStr">
        <is>
          <t>Томилин Евгений Александрович</t>
        </is>
      </c>
      <c r="C649" t="inlineStr">
        <is>
          <t>Группа содержания</t>
        </is>
      </c>
      <c r="D649" t="inlineStr">
        <is>
          <t>Монтажник по обслуживанию ИТС систем</t>
        </is>
      </c>
      <c r="E649" t="inlineStr">
        <is>
          <t>Контракт № 644 - АО Автодор</t>
        </is>
      </c>
      <c r="F649" t="inlineStr">
        <is>
          <t>День</t>
        </is>
      </c>
      <c r="AM649" s="9">
        <f>COUNT(H649:AL649)</f>
        <v/>
      </c>
      <c r="AT649" s="9">
        <f>SUM(H649:AL649)</f>
        <v/>
      </c>
      <c r="AV649" s="9">
        <f>SUM(I649,J649,O649,P649,Q649,W649,X649)</f>
        <v/>
      </c>
    </row>
    <row r="650" ht="15.5" customHeight="1" s="1">
      <c r="A650" t="n">
        <v>644</v>
      </c>
      <c r="B650" t="inlineStr">
        <is>
          <t>Томилин Евгений Александрович</t>
        </is>
      </c>
      <c r="C650" t="inlineStr">
        <is>
          <t>Группа содержания</t>
        </is>
      </c>
      <c r="D650" t="inlineStr">
        <is>
          <t>Монтажник по обслуживанию ИТС систем</t>
        </is>
      </c>
      <c r="E650" t="inlineStr">
        <is>
          <t>Контракт № 632 - ГКУ НСО ТУАД</t>
        </is>
      </c>
      <c r="F650" t="inlineStr">
        <is>
          <t>День</t>
        </is>
      </c>
      <c r="G650" t="inlineStr">
        <is>
          <t>К-ка</t>
        </is>
      </c>
      <c r="Y650" s="11" t="n">
        <v>8</v>
      </c>
      <c r="Z650" s="11" t="n">
        <v>8</v>
      </c>
      <c r="AM650" s="9">
        <f>SUM(H650:AL650)/8</f>
        <v/>
      </c>
      <c r="AS650" s="9">
        <f>COUNTIF(H650:AL650,"В")+SUM(H650:AL650)/8</f>
        <v/>
      </c>
      <c r="AT650" s="9">
        <f>SUM(H650:AL650)</f>
        <v/>
      </c>
    </row>
    <row r="651">
      <c r="A651" s="9" t="n">
        <v>645</v>
      </c>
      <c r="B651" s="9" t="inlineStr">
        <is>
          <t>Томилин Евгений Александрович</t>
        </is>
      </c>
      <c r="C651" s="9" t="inlineStr">
        <is>
          <t>Группа содержания</t>
        </is>
      </c>
      <c r="D651" s="9" t="inlineStr">
        <is>
          <t>Монтажник по обслуживанию ИТС систем</t>
        </is>
      </c>
      <c r="E651" s="9" t="inlineStr">
        <is>
          <t>ИТОГО:</t>
        </is>
      </c>
      <c r="F651" s="9" t="n"/>
      <c r="G651" s="9" t="n"/>
      <c r="H651" s="9" t="n"/>
      <c r="I651" s="9" t="n"/>
      <c r="J651" s="9" t="n"/>
      <c r="K651" s="9" t="n"/>
      <c r="L651" s="9" t="n"/>
      <c r="M651" s="9" t="n">
        <v>8</v>
      </c>
      <c r="N651" s="9" t="n">
        <v>7</v>
      </c>
      <c r="O651" s="9" t="n">
        <v>0</v>
      </c>
      <c r="P651" s="9" t="n">
        <v>0</v>
      </c>
      <c r="Q651" s="9" t="n">
        <v>0</v>
      </c>
      <c r="R651" s="9" t="n">
        <v>8</v>
      </c>
      <c r="S651" s="9" t="n">
        <v>8</v>
      </c>
      <c r="T651" s="9" t="n">
        <v>8</v>
      </c>
      <c r="U651" s="9" t="n">
        <v>8</v>
      </c>
      <c r="V651" s="9" t="n">
        <v>8</v>
      </c>
      <c r="W651" s="9" t="n">
        <v>0</v>
      </c>
      <c r="X651" s="9" t="n">
        <v>0</v>
      </c>
      <c r="Y651" s="9" t="n">
        <v>8</v>
      </c>
      <c r="Z651" s="9" t="n">
        <v>8</v>
      </c>
      <c r="AA651" s="9" t="n"/>
      <c r="AB651" s="9" t="n"/>
      <c r="AC651" s="9" t="n"/>
      <c r="AD651" s="9" t="n"/>
      <c r="AE651" s="9" t="n"/>
      <c r="AF651" s="9" t="n"/>
      <c r="AG651" s="9" t="n"/>
      <c r="AH651" s="9" t="n"/>
      <c r="AI651" s="9" t="n"/>
      <c r="AJ651" s="9" t="n"/>
      <c r="AK651" s="9" t="n"/>
      <c r="AL651" s="9" t="n"/>
      <c r="AM651" s="9">
        <f>COUNT(IF(SUM(M647,M642,M638,M644,M641,M645,M643,M648,M646,M640,M639)&gt;0,1,"FALSE"),IF(SUM(N643,N645,N646,N642,N640,N644,N639,N647,N648,N641,N638)&gt;0,1,"FALSE"),IF(SUM(O645,O643,O642,O638,O646,O639,O644,O647,O648,O640,O641)&gt;0,1,"FALSE"),IF(SUM(P645,P642,P638,P643,P646,P648,P641,P640,P647,P644,P639)&gt;0,1,"FALSE"),IF(SUM(Q638,Q643,Q645,Q648,Q641,Q640,Q639,Q646,Q647,Q644,Q642)&gt;0,1,"FALSE"),IF(SUM(R645,R646,R642,R640,R638,R641,R647,R648,R639,R643,R644)&gt;0,1,"FALSE"),IF(SUM(S640,S639,S643,S648,S642,S644,S645,S646,S641,S638,S647)&gt;0,1,"FALSE"),IF(SUM(T640,T647,T646,T643,T641,T642,T638,T648,T639,T645,T644)&gt;0,1,"FALSE"),IF(SUM(U640,U641,U643,U644,U647,U639,U642,U648,U646,U638,U645)&gt;0,1,"FALSE"),IF(SUM(V647,V649,V638,V639,V648,V645,V642,V646,V640,V641,V644,V643)&gt;0,1,"FALSE"),IF(SUM(W641,W648,W639,W644,W643,W638,W645,W640,W647,W642,W649,W646)&gt;0,1,"FALSE"),IF(SUM(X648,X639,X643,X647,X641,X644,X646,X642,X649,X638,X645,X640)&gt;0,1,"FALSE"),IF(SUM(Y650)&gt;0,1,"FALSE"),IF(SUM(Z650)&gt;0,1,"FALSE"))</f>
        <v/>
      </c>
      <c r="AN651" s="9" t="n"/>
      <c r="AO651" s="9">
        <f>MAX(AO638:AO650)</f>
        <v/>
      </c>
      <c r="AP651" s="9">
        <f>MAX(AP638:AP650)</f>
        <v/>
      </c>
      <c r="AQ651" s="9">
        <f>MAX(AQ638:AQ650)</f>
        <v/>
      </c>
      <c r="AR651" s="9">
        <f>MAX(AR638:AR650)</f>
        <v/>
      </c>
      <c r="AS651" s="9">
        <f>SUM(AS638:AS650)</f>
        <v/>
      </c>
      <c r="AT651" s="9">
        <f>SUM(AT638:AT650)</f>
        <v/>
      </c>
      <c r="AU651" s="9">
        <f>SUM(AU638:AU650)</f>
        <v/>
      </c>
      <c r="AV651" s="9">
        <f>SUM(AV638:AV650)</f>
        <v/>
      </c>
      <c r="AW651" s="9">
        <f>SUM(AW638:AW650)</f>
        <v/>
      </c>
    </row>
    <row r="652">
      <c r="A652" t="n">
        <v>646</v>
      </c>
      <c r="B652" t="inlineStr">
        <is>
          <t>Вакунов Владимир Викторович</t>
        </is>
      </c>
      <c r="C652" t="inlineStr">
        <is>
          <t>Группа технической поддержки ИТС</t>
        </is>
      </c>
      <c r="D652" t="inlineStr">
        <is>
          <t>Администратор ИТС</t>
        </is>
      </c>
      <c r="E652" t="inlineStr">
        <is>
          <t>Общехозяйственный</t>
        </is>
      </c>
      <c r="F652" t="inlineStr">
        <is>
          <t>День</t>
        </is>
      </c>
      <c r="M652" t="n">
        <v>8</v>
      </c>
      <c r="N652" t="n">
        <v>7</v>
      </c>
      <c r="O652" t="inlineStr">
        <is>
          <t>В</t>
        </is>
      </c>
      <c r="P652" t="inlineStr">
        <is>
          <t>В</t>
        </is>
      </c>
      <c r="Q652" t="inlineStr">
        <is>
          <t>В</t>
        </is>
      </c>
      <c r="R652" t="n">
        <v>8</v>
      </c>
      <c r="S652" t="n">
        <v>8</v>
      </c>
      <c r="T652" t="n">
        <v>8</v>
      </c>
      <c r="U652" t="n">
        <v>8</v>
      </c>
      <c r="V652" t="n">
        <v>8</v>
      </c>
      <c r="W652" t="inlineStr">
        <is>
          <t>В</t>
        </is>
      </c>
      <c r="X652" t="inlineStr">
        <is>
          <t>В</t>
        </is>
      </c>
      <c r="Y652" t="n">
        <v>8</v>
      </c>
      <c r="Z652" t="n">
        <v>8</v>
      </c>
      <c r="AM652" s="9">
        <f>COUNT(H652:AL652)</f>
        <v/>
      </c>
      <c r="AO652" s="9">
        <f>COUNTIF(H652:AL652,"О")</f>
        <v/>
      </c>
      <c r="AP652" s="9">
        <f>COUNTIF(H652:AL652,"От")</f>
        <v/>
      </c>
      <c r="AQ652" s="9">
        <f>COUNTIF(H652:AL652,"Б")</f>
        <v/>
      </c>
      <c r="AR652" s="9">
        <f>COUNTIF(H652:AL652,"Н")</f>
        <v/>
      </c>
      <c r="AT652" s="9">
        <f>SUM(H652:AL652)</f>
        <v/>
      </c>
      <c r="AV652" s="9">
        <f>SUM(I652,J652,O652,P652,Q652,W652,X652)</f>
        <v/>
      </c>
    </row>
    <row r="653">
      <c r="A653" s="9" t="n">
        <v>647</v>
      </c>
      <c r="B653" s="9" t="inlineStr">
        <is>
          <t>Вакунов Владимир Викторович</t>
        </is>
      </c>
      <c r="C653" s="9" t="inlineStr">
        <is>
          <t>Группа технической поддержки ИТС</t>
        </is>
      </c>
      <c r="D653" s="9" t="inlineStr">
        <is>
          <t>Администратор ИТС</t>
        </is>
      </c>
      <c r="E653" s="9" t="inlineStr">
        <is>
          <t>ИТОГО:</t>
        </is>
      </c>
      <c r="F653" s="9" t="n"/>
      <c r="G653" s="9" t="n"/>
      <c r="H653" s="9" t="n"/>
      <c r="I653" s="9" t="n"/>
      <c r="J653" s="9" t="n"/>
      <c r="K653" s="9" t="n"/>
      <c r="L653" s="9" t="n"/>
      <c r="M653" s="9" t="n">
        <v>8</v>
      </c>
      <c r="N653" s="9" t="n">
        <v>7</v>
      </c>
      <c r="O653" s="9" t="n">
        <v>0</v>
      </c>
      <c r="P653" s="9" t="n">
        <v>0</v>
      </c>
      <c r="Q653" s="9" t="n">
        <v>0</v>
      </c>
      <c r="R653" s="9" t="n">
        <v>8</v>
      </c>
      <c r="S653" s="9" t="n">
        <v>8</v>
      </c>
      <c r="T653" s="9" t="n">
        <v>8</v>
      </c>
      <c r="U653" s="9" t="n">
        <v>8</v>
      </c>
      <c r="V653" s="9" t="n">
        <v>8</v>
      </c>
      <c r="W653" s="9" t="n">
        <v>0</v>
      </c>
      <c r="X653" s="9" t="n">
        <v>0</v>
      </c>
      <c r="Y653" s="9" t="n">
        <v>8</v>
      </c>
      <c r="Z653" s="9" t="n">
        <v>8</v>
      </c>
      <c r="AA653" s="9" t="n"/>
      <c r="AB653" s="9" t="n"/>
      <c r="AC653" s="9" t="n"/>
      <c r="AD653" s="9" t="n"/>
      <c r="AE653" s="9" t="n"/>
      <c r="AF653" s="9" t="n"/>
      <c r="AG653" s="9" t="n"/>
      <c r="AH653" s="9" t="n"/>
      <c r="AI653" s="9" t="n"/>
      <c r="AJ653" s="9" t="n"/>
      <c r="AK653" s="9" t="n"/>
      <c r="AL653" s="9" t="n"/>
      <c r="AM653" s="9">
        <f>COUNT(IF(SUM(M652)&gt;0,1,"FALSE"),IF(SUM(N652)&gt;0,1,"FALSE"),IF(SUM(O652)&gt;0,1,"FALSE"),IF(SUM(P652)&gt;0,1,"FALSE"),IF(SUM(Q652)&gt;0,1,"FALSE"),IF(SUM(R652)&gt;0,1,"FALSE"),IF(SUM(S652)&gt;0,1,"FALSE"),IF(SUM(T652)&gt;0,1,"FALSE"),IF(SUM(U652)&gt;0,1,"FALSE"),IF(SUM(V652)&gt;0,1,"FALSE"),IF(SUM(W652)&gt;0,1,"FALSE"),IF(SUM(X652)&gt;0,1,"FALSE"),IF(SUM(Y652)&gt;0,1,"FALSE"),IF(SUM(Z652)&gt;0,1,"FALSE"))</f>
        <v/>
      </c>
      <c r="AN653" s="9" t="n"/>
      <c r="AO653" s="9">
        <f>MAX(AO652:AO652)</f>
        <v/>
      </c>
      <c r="AP653" s="9">
        <f>MAX(AP652:AP652)</f>
        <v/>
      </c>
      <c r="AQ653" s="9">
        <f>MAX(AQ652:AQ652)</f>
        <v/>
      </c>
      <c r="AR653" s="9">
        <f>MAX(AR652:AR652)</f>
        <v/>
      </c>
      <c r="AS653" s="9">
        <f>SUM(AS652:AS652)</f>
        <v/>
      </c>
      <c r="AT653" s="9">
        <f>SUM(AT652:AT652)</f>
        <v/>
      </c>
      <c r="AU653" s="9">
        <f>SUM(AU652:AU652)</f>
        <v/>
      </c>
      <c r="AV653" s="9">
        <f>SUM(AV652:AV652)</f>
        <v/>
      </c>
      <c r="AW653" s="9">
        <f>SUM(AW652:AW652)</f>
        <v/>
      </c>
    </row>
    <row r="654">
      <c r="A654" t="n">
        <v>648</v>
      </c>
      <c r="B654" t="inlineStr">
        <is>
          <t>Маяцкий Сергей Анатольевич</t>
        </is>
      </c>
      <c r="C654" t="inlineStr">
        <is>
          <t>Группа технической поддержки ИТС</t>
        </is>
      </c>
      <c r="D654" t="inlineStr">
        <is>
          <t>Руководитель группы</t>
        </is>
      </c>
      <c r="E654" t="inlineStr">
        <is>
          <t>Офис</t>
        </is>
      </c>
      <c r="F654" t="inlineStr">
        <is>
          <t>День</t>
        </is>
      </c>
      <c r="M654" t="n">
        <v>8</v>
      </c>
      <c r="N654" t="n">
        <v>7</v>
      </c>
      <c r="O654" t="inlineStr">
        <is>
          <t>В</t>
        </is>
      </c>
      <c r="P654" t="inlineStr">
        <is>
          <t>В</t>
        </is>
      </c>
      <c r="Q654" t="inlineStr">
        <is>
          <t>В</t>
        </is>
      </c>
      <c r="R654" t="n">
        <v>8</v>
      </c>
      <c r="S654" t="n">
        <v>8</v>
      </c>
      <c r="T654" t="n">
        <v>8</v>
      </c>
      <c r="U654" t="n">
        <v>8</v>
      </c>
      <c r="V654" t="n">
        <v>8</v>
      </c>
      <c r="W654" t="inlineStr">
        <is>
          <t>В</t>
        </is>
      </c>
      <c r="X654" t="inlineStr">
        <is>
          <t>В</t>
        </is>
      </c>
      <c r="Y654" t="n">
        <v>8</v>
      </c>
      <c r="Z654" t="n">
        <v>8</v>
      </c>
      <c r="AM654" s="9">
        <f>COUNT(H654:AL654)</f>
        <v/>
      </c>
      <c r="AO654" s="9">
        <f>COUNTIF(H654:AL654,"О")</f>
        <v/>
      </c>
      <c r="AP654" s="9">
        <f>COUNTIF(H654:AL654,"От")</f>
        <v/>
      </c>
      <c r="AQ654" s="9">
        <f>COUNTIF(H654:AL654,"Б")</f>
        <v/>
      </c>
      <c r="AR654" s="9">
        <f>COUNTIF(H654:AL654,"Н")</f>
        <v/>
      </c>
      <c r="AT654" s="9">
        <f>SUM(H654:AL654)</f>
        <v/>
      </c>
      <c r="AV654" s="9">
        <f>SUM(I654,J654,O654,P654,Q654,W654,X654)</f>
        <v/>
      </c>
    </row>
    <row r="655">
      <c r="A655" s="9" t="n">
        <v>649</v>
      </c>
      <c r="B655" s="9" t="inlineStr">
        <is>
          <t>Маяцкий Сергей Анатольевич</t>
        </is>
      </c>
      <c r="C655" s="9" t="inlineStr">
        <is>
          <t>Группа технической поддержки ИТС</t>
        </is>
      </c>
      <c r="D655" s="9" t="inlineStr">
        <is>
          <t>Руководитель группы</t>
        </is>
      </c>
      <c r="E655" s="9" t="inlineStr">
        <is>
          <t>ИТОГО:</t>
        </is>
      </c>
      <c r="F655" s="9" t="n"/>
      <c r="G655" s="9" t="n"/>
      <c r="H655" s="9" t="n"/>
      <c r="I655" s="9" t="n"/>
      <c r="J655" s="9" t="n"/>
      <c r="K655" s="9" t="n"/>
      <c r="L655" s="9" t="n"/>
      <c r="M655" s="9" t="n">
        <v>8</v>
      </c>
      <c r="N655" s="9" t="n">
        <v>7</v>
      </c>
      <c r="O655" s="9" t="n">
        <v>0</v>
      </c>
      <c r="P655" s="9" t="n">
        <v>0</v>
      </c>
      <c r="Q655" s="9" t="n">
        <v>0</v>
      </c>
      <c r="R655" s="9" t="n">
        <v>8</v>
      </c>
      <c r="S655" s="9" t="n">
        <v>8</v>
      </c>
      <c r="T655" s="9" t="n">
        <v>8</v>
      </c>
      <c r="U655" s="9" t="n">
        <v>8</v>
      </c>
      <c r="V655" s="9" t="n">
        <v>8</v>
      </c>
      <c r="W655" s="9" t="n">
        <v>0</v>
      </c>
      <c r="X655" s="9" t="n">
        <v>0</v>
      </c>
      <c r="Y655" s="9" t="n">
        <v>8</v>
      </c>
      <c r="Z655" s="9" t="n">
        <v>8</v>
      </c>
      <c r="AA655" s="9" t="n"/>
      <c r="AB655" s="9" t="n"/>
      <c r="AC655" s="9" t="n"/>
      <c r="AD655" s="9" t="n"/>
      <c r="AE655" s="9" t="n"/>
      <c r="AF655" s="9" t="n"/>
      <c r="AG655" s="9" t="n"/>
      <c r="AH655" s="9" t="n"/>
      <c r="AI655" s="9" t="n"/>
      <c r="AJ655" s="9" t="n"/>
      <c r="AK655" s="9" t="n"/>
      <c r="AL655" s="9" t="n"/>
      <c r="AM655" s="9">
        <f>COUNT(IF(SUM(M654)&gt;0,1,"FALSE"),IF(SUM(N654)&gt;0,1,"FALSE"),IF(SUM(O654)&gt;0,1,"FALSE"),IF(SUM(P654)&gt;0,1,"FALSE"),IF(SUM(Q654)&gt;0,1,"FALSE"),IF(SUM(R654)&gt;0,1,"FALSE"),IF(SUM(S654)&gt;0,1,"FALSE"),IF(SUM(T654)&gt;0,1,"FALSE"),IF(SUM(U654)&gt;0,1,"FALSE"),IF(SUM(V654)&gt;0,1,"FALSE"),IF(SUM(W654)&gt;0,1,"FALSE"),IF(SUM(X654)&gt;0,1,"FALSE"),IF(SUM(Y654)&gt;0,1,"FALSE"),IF(SUM(Z654)&gt;0,1,"FALSE"))</f>
        <v/>
      </c>
      <c r="AN655" s="9" t="n"/>
      <c r="AO655" s="9">
        <f>MAX(AO654:AO654)</f>
        <v/>
      </c>
      <c r="AP655" s="9">
        <f>MAX(AP654:AP654)</f>
        <v/>
      </c>
      <c r="AQ655" s="9">
        <f>MAX(AQ654:AQ654)</f>
        <v/>
      </c>
      <c r="AR655" s="9">
        <f>MAX(AR654:AR654)</f>
        <v/>
      </c>
      <c r="AS655" s="9">
        <f>SUM(AS654:AS654)</f>
        <v/>
      </c>
      <c r="AT655" s="9">
        <f>SUM(AT654:AT654)</f>
        <v/>
      </c>
      <c r="AU655" s="9">
        <f>SUM(AU654:AU654)</f>
        <v/>
      </c>
      <c r="AV655" s="9">
        <f>SUM(AV654:AV654)</f>
        <v/>
      </c>
      <c r="AW655" s="9">
        <f>SUM(AW654:AW654)</f>
        <v/>
      </c>
    </row>
    <row r="656">
      <c r="A656" t="n">
        <v>650</v>
      </c>
      <c r="B656" t="inlineStr">
        <is>
          <t>Мезенцев Петр Владимирович</t>
        </is>
      </c>
      <c r="C656" t="inlineStr">
        <is>
          <t>Группа технической поддержки ИТС</t>
        </is>
      </c>
      <c r="D656" t="inlineStr">
        <is>
          <t>Ведущий администратор ИТС</t>
        </is>
      </c>
      <c r="E656" t="inlineStr">
        <is>
          <t>Общехозяйственный</t>
        </is>
      </c>
      <c r="F656" t="inlineStr">
        <is>
          <t>День</t>
        </is>
      </c>
      <c r="M656" t="n">
        <v>8</v>
      </c>
      <c r="N656" t="n">
        <v>7</v>
      </c>
      <c r="O656" t="inlineStr">
        <is>
          <t>В</t>
        </is>
      </c>
      <c r="P656" t="inlineStr">
        <is>
          <t>В</t>
        </is>
      </c>
      <c r="Q656" t="inlineStr">
        <is>
          <t>В</t>
        </is>
      </c>
      <c r="R656" t="n">
        <v>8</v>
      </c>
      <c r="S656" t="n">
        <v>8</v>
      </c>
      <c r="T656" t="n">
        <v>8</v>
      </c>
      <c r="U656" t="n">
        <v>8</v>
      </c>
      <c r="V656" t="n">
        <v>8</v>
      </c>
      <c r="W656" t="inlineStr">
        <is>
          <t>В</t>
        </is>
      </c>
      <c r="X656" t="inlineStr">
        <is>
          <t>В</t>
        </is>
      </c>
      <c r="Y656" t="n">
        <v>8</v>
      </c>
      <c r="Z656" t="n">
        <v>8</v>
      </c>
      <c r="AM656" s="9">
        <f>COUNT(H656:AL656)</f>
        <v/>
      </c>
      <c r="AO656" s="9">
        <f>COUNTIF(H656:AL656,"О")</f>
        <v/>
      </c>
      <c r="AP656" s="9">
        <f>COUNTIF(H656:AL656,"От")</f>
        <v/>
      </c>
      <c r="AQ656" s="9">
        <f>COUNTIF(H656:AL656,"Б")</f>
        <v/>
      </c>
      <c r="AR656" s="9">
        <f>COUNTIF(H656:AL656,"Н")</f>
        <v/>
      </c>
      <c r="AT656" s="9">
        <f>SUM(H656:AL656)</f>
        <v/>
      </c>
      <c r="AV656" s="9">
        <f>SUM(I656,J656,O656,P656,Q656,W656,X656)</f>
        <v/>
      </c>
    </row>
    <row r="657">
      <c r="A657" s="9" t="n">
        <v>651</v>
      </c>
      <c r="B657" s="9" t="inlineStr">
        <is>
          <t>Мезенцев Петр Владимирович</t>
        </is>
      </c>
      <c r="C657" s="9" t="inlineStr">
        <is>
          <t>Группа технической поддержки ИТС</t>
        </is>
      </c>
      <c r="D657" s="9" t="inlineStr">
        <is>
          <t>Ведущий администратор ИТС</t>
        </is>
      </c>
      <c r="E657" s="9" t="inlineStr">
        <is>
          <t>ИТОГО:</t>
        </is>
      </c>
      <c r="F657" s="9" t="n"/>
      <c r="G657" s="9" t="n"/>
      <c r="H657" s="9" t="n"/>
      <c r="I657" s="9" t="n"/>
      <c r="J657" s="9" t="n"/>
      <c r="K657" s="9" t="n"/>
      <c r="L657" s="9" t="n"/>
      <c r="M657" s="9" t="n">
        <v>8</v>
      </c>
      <c r="N657" s="9" t="n">
        <v>7</v>
      </c>
      <c r="O657" s="9" t="n">
        <v>0</v>
      </c>
      <c r="P657" s="9" t="n">
        <v>0</v>
      </c>
      <c r="Q657" s="9" t="n">
        <v>0</v>
      </c>
      <c r="R657" s="9" t="n">
        <v>8</v>
      </c>
      <c r="S657" s="9" t="n">
        <v>8</v>
      </c>
      <c r="T657" s="9" t="n">
        <v>8</v>
      </c>
      <c r="U657" s="9" t="n">
        <v>8</v>
      </c>
      <c r="V657" s="9" t="n">
        <v>8</v>
      </c>
      <c r="W657" s="9" t="n">
        <v>0</v>
      </c>
      <c r="X657" s="9" t="n">
        <v>0</v>
      </c>
      <c r="Y657" s="9" t="n">
        <v>8</v>
      </c>
      <c r="Z657" s="9" t="n">
        <v>8</v>
      </c>
      <c r="AA657" s="9" t="n"/>
      <c r="AB657" s="9" t="n"/>
      <c r="AC657" s="9" t="n"/>
      <c r="AD657" s="9" t="n"/>
      <c r="AE657" s="9" t="n"/>
      <c r="AF657" s="9" t="n"/>
      <c r="AG657" s="9" t="n"/>
      <c r="AH657" s="9" t="n"/>
      <c r="AI657" s="9" t="n"/>
      <c r="AJ657" s="9" t="n"/>
      <c r="AK657" s="9" t="n"/>
      <c r="AL657" s="9" t="n"/>
      <c r="AM657" s="9">
        <f>COUNT(IF(SUM(M656)&gt;0,1,"FALSE"),IF(SUM(N656)&gt;0,1,"FALSE"),IF(SUM(O656)&gt;0,1,"FALSE"),IF(SUM(P656)&gt;0,1,"FALSE"),IF(SUM(Q656)&gt;0,1,"FALSE"),IF(SUM(R656)&gt;0,1,"FALSE"),IF(SUM(S656)&gt;0,1,"FALSE"),IF(SUM(T656)&gt;0,1,"FALSE"),IF(SUM(U656)&gt;0,1,"FALSE"),IF(SUM(V656)&gt;0,1,"FALSE"),IF(SUM(W656)&gt;0,1,"FALSE"),IF(SUM(X656)&gt;0,1,"FALSE"),IF(SUM(Y656)&gt;0,1,"FALSE"),IF(SUM(Z656)&gt;0,1,"FALSE"))</f>
        <v/>
      </c>
      <c r="AN657" s="9" t="n"/>
      <c r="AO657" s="9">
        <f>MAX(AO656:AO656)</f>
        <v/>
      </c>
      <c r="AP657" s="9">
        <f>MAX(AP656:AP656)</f>
        <v/>
      </c>
      <c r="AQ657" s="9">
        <f>MAX(AQ656:AQ656)</f>
        <v/>
      </c>
      <c r="AR657" s="9">
        <f>MAX(AR656:AR656)</f>
        <v/>
      </c>
      <c r="AS657" s="9">
        <f>SUM(AS656:AS656)</f>
        <v/>
      </c>
      <c r="AT657" s="9">
        <f>SUM(AT656:AT656)</f>
        <v/>
      </c>
      <c r="AU657" s="9">
        <f>SUM(AU656:AU656)</f>
        <v/>
      </c>
      <c r="AV657" s="9">
        <f>SUM(AV656:AV656)</f>
        <v/>
      </c>
      <c r="AW657" s="9">
        <f>SUM(AW656:AW656)</f>
        <v/>
      </c>
    </row>
    <row r="658">
      <c r="A658" t="n">
        <v>652</v>
      </c>
      <c r="B658" t="inlineStr">
        <is>
          <t>Чудов Юрий Геннадьевич</t>
        </is>
      </c>
      <c r="C658" t="inlineStr">
        <is>
          <t>Группа технической поддержки ИТС</t>
        </is>
      </c>
      <c r="D658" t="inlineStr">
        <is>
          <t>Диспетчер</t>
        </is>
      </c>
      <c r="E658" t="inlineStr">
        <is>
          <t>Общехозяйственный</t>
        </is>
      </c>
      <c r="F658" t="inlineStr">
        <is>
          <t>День</t>
        </is>
      </c>
      <c r="M658" t="n">
        <v>8</v>
      </c>
      <c r="N658" t="n">
        <v>7</v>
      </c>
      <c r="O658" t="inlineStr">
        <is>
          <t>В</t>
        </is>
      </c>
      <c r="P658" t="inlineStr">
        <is>
          <t>В</t>
        </is>
      </c>
      <c r="Q658" t="inlineStr">
        <is>
          <t>В</t>
        </is>
      </c>
      <c r="R658" t="n">
        <v>8</v>
      </c>
      <c r="S658" t="n">
        <v>8</v>
      </c>
      <c r="T658" t="n">
        <v>8</v>
      </c>
      <c r="U658" t="n">
        <v>8</v>
      </c>
      <c r="V658" t="n">
        <v>8</v>
      </c>
      <c r="W658" t="inlineStr">
        <is>
          <t>В</t>
        </is>
      </c>
      <c r="X658" t="inlineStr">
        <is>
          <t>В</t>
        </is>
      </c>
      <c r="Y658" t="n">
        <v>8</v>
      </c>
      <c r="Z658" t="n">
        <v>8</v>
      </c>
      <c r="AM658" s="9">
        <f>COUNT(H658:AL658)</f>
        <v/>
      </c>
      <c r="AO658" s="9">
        <f>COUNTIF(H658:AL658,"О")</f>
        <v/>
      </c>
      <c r="AP658" s="9">
        <f>COUNTIF(H658:AL658,"От")</f>
        <v/>
      </c>
      <c r="AQ658" s="9">
        <f>COUNTIF(H658:AL658,"Б")</f>
        <v/>
      </c>
      <c r="AR658" s="9">
        <f>COUNTIF(H658:AL658,"Н")</f>
        <v/>
      </c>
      <c r="AT658" s="9">
        <f>SUM(H658:AL658)</f>
        <v/>
      </c>
      <c r="AV658" s="9">
        <f>SUM(I658,J658,O658,P658,Q658,W658,X658)</f>
        <v/>
      </c>
    </row>
    <row r="659">
      <c r="A659" s="9" t="n">
        <v>653</v>
      </c>
      <c r="B659" s="9" t="inlineStr">
        <is>
          <t>Чудов Юрий Геннадьевич</t>
        </is>
      </c>
      <c r="C659" s="9" t="inlineStr">
        <is>
          <t>Группа технической поддержки ИТС</t>
        </is>
      </c>
      <c r="D659" s="9" t="inlineStr">
        <is>
          <t>Диспетчер</t>
        </is>
      </c>
      <c r="E659" s="9" t="inlineStr">
        <is>
          <t>ИТОГО:</t>
        </is>
      </c>
      <c r="F659" s="9" t="n"/>
      <c r="G659" s="9" t="n"/>
      <c r="H659" s="9" t="n"/>
      <c r="I659" s="9" t="n"/>
      <c r="J659" s="9" t="n"/>
      <c r="K659" s="9" t="n"/>
      <c r="L659" s="9" t="n"/>
      <c r="M659" s="9" t="n">
        <v>8</v>
      </c>
      <c r="N659" s="9" t="n">
        <v>7</v>
      </c>
      <c r="O659" s="9" t="n">
        <v>0</v>
      </c>
      <c r="P659" s="9" t="n">
        <v>0</v>
      </c>
      <c r="Q659" s="9" t="n">
        <v>0</v>
      </c>
      <c r="R659" s="9" t="n">
        <v>8</v>
      </c>
      <c r="S659" s="9" t="n">
        <v>8</v>
      </c>
      <c r="T659" s="9" t="n">
        <v>8</v>
      </c>
      <c r="U659" s="9" t="n">
        <v>8</v>
      </c>
      <c r="V659" s="9" t="n">
        <v>8</v>
      </c>
      <c r="W659" s="9" t="n">
        <v>0</v>
      </c>
      <c r="X659" s="9" t="n">
        <v>0</v>
      </c>
      <c r="Y659" s="9" t="n">
        <v>8</v>
      </c>
      <c r="Z659" s="9" t="n">
        <v>8</v>
      </c>
      <c r="AA659" s="9" t="n"/>
      <c r="AB659" s="9" t="n"/>
      <c r="AC659" s="9" t="n"/>
      <c r="AD659" s="9" t="n"/>
      <c r="AE659" s="9" t="n"/>
      <c r="AF659" s="9" t="n"/>
      <c r="AG659" s="9" t="n"/>
      <c r="AH659" s="9" t="n"/>
      <c r="AI659" s="9" t="n"/>
      <c r="AJ659" s="9" t="n"/>
      <c r="AK659" s="9" t="n"/>
      <c r="AL659" s="9" t="n"/>
      <c r="AM659" s="9">
        <f>COUNT(IF(SUM(M658)&gt;0,1,"FALSE"),IF(SUM(N658)&gt;0,1,"FALSE"),IF(SUM(O658)&gt;0,1,"FALSE"),IF(SUM(P658)&gt;0,1,"FALSE"),IF(SUM(Q658)&gt;0,1,"FALSE"),IF(SUM(R658)&gt;0,1,"FALSE"),IF(SUM(S658)&gt;0,1,"FALSE"),IF(SUM(T658)&gt;0,1,"FALSE"),IF(SUM(U658)&gt;0,1,"FALSE"),IF(SUM(V658)&gt;0,1,"FALSE"),IF(SUM(W658)&gt;0,1,"FALSE"),IF(SUM(X658)&gt;0,1,"FALSE"),IF(SUM(Y658)&gt;0,1,"FALSE"),IF(SUM(Z658)&gt;0,1,"FALSE"))</f>
        <v/>
      </c>
      <c r="AN659" s="9" t="n"/>
      <c r="AO659" s="9">
        <f>MAX(AO658:AO658)</f>
        <v/>
      </c>
      <c r="AP659" s="9">
        <f>MAX(AP658:AP658)</f>
        <v/>
      </c>
      <c r="AQ659" s="9">
        <f>MAX(AQ658:AQ658)</f>
        <v/>
      </c>
      <c r="AR659" s="9">
        <f>MAX(AR658:AR658)</f>
        <v/>
      </c>
      <c r="AS659" s="9">
        <f>SUM(AS658:AS658)</f>
        <v/>
      </c>
      <c r="AT659" s="9">
        <f>SUM(AT658:AT658)</f>
        <v/>
      </c>
      <c r="AU659" s="9">
        <f>SUM(AU658:AU658)</f>
        <v/>
      </c>
      <c r="AV659" s="9">
        <f>SUM(AV658:AV658)</f>
        <v/>
      </c>
      <c r="AW659" s="9">
        <f>SUM(AW658:AW658)</f>
        <v/>
      </c>
    </row>
    <row r="660">
      <c r="A660" t="n">
        <v>654</v>
      </c>
      <c r="B660" t="inlineStr">
        <is>
          <t>Мисевич Павел Викторович</t>
        </is>
      </c>
      <c r="C660" t="inlineStr">
        <is>
          <t>Дирекция</t>
        </is>
      </c>
      <c r="D660" t="inlineStr">
        <is>
          <t>Руководитель службы</t>
        </is>
      </c>
      <c r="E660" t="inlineStr">
        <is>
          <t>Офис</t>
        </is>
      </c>
      <c r="F660" t="inlineStr">
        <is>
          <t>День</t>
        </is>
      </c>
      <c r="M660" t="n">
        <v>8</v>
      </c>
      <c r="N660" t="n">
        <v>7</v>
      </c>
      <c r="O660" t="inlineStr">
        <is>
          <t>В</t>
        </is>
      </c>
      <c r="P660" t="inlineStr">
        <is>
          <t>В</t>
        </is>
      </c>
      <c r="Q660" t="inlineStr">
        <is>
          <t>В</t>
        </is>
      </c>
      <c r="R660" t="n">
        <v>8</v>
      </c>
      <c r="S660" t="n">
        <v>8</v>
      </c>
      <c r="T660" t="n">
        <v>8</v>
      </c>
      <c r="U660" t="n">
        <v>8</v>
      </c>
      <c r="V660" t="n">
        <v>8</v>
      </c>
      <c r="W660" t="inlineStr">
        <is>
          <t>В</t>
        </is>
      </c>
      <c r="X660" t="inlineStr">
        <is>
          <t>В</t>
        </is>
      </c>
      <c r="Y660" t="n">
        <v>8</v>
      </c>
      <c r="Z660" t="n">
        <v>8</v>
      </c>
      <c r="AM660" s="9">
        <f>COUNT(H660:AL660)</f>
        <v/>
      </c>
      <c r="AO660" s="9">
        <f>COUNTIF(H660:AL660,"О")</f>
        <v/>
      </c>
      <c r="AP660" s="9">
        <f>COUNTIF(H660:AL660,"От")</f>
        <v/>
      </c>
      <c r="AQ660" s="9">
        <f>COUNTIF(H660:AL660,"Б")</f>
        <v/>
      </c>
      <c r="AR660" s="9">
        <f>COUNTIF(H660:AL660,"Н")</f>
        <v/>
      </c>
      <c r="AT660" s="9">
        <f>SUM(H660:AL660)</f>
        <v/>
      </c>
      <c r="AV660" s="9">
        <f>SUM(I660,J660,O660,P660,Q660,W660,X660)</f>
        <v/>
      </c>
    </row>
    <row r="661">
      <c r="A661" s="9" t="n">
        <v>655</v>
      </c>
      <c r="B661" s="9" t="inlineStr">
        <is>
          <t>Мисевич Павел Викторович</t>
        </is>
      </c>
      <c r="C661" s="9" t="inlineStr">
        <is>
          <t>Дирекция</t>
        </is>
      </c>
      <c r="D661" s="9" t="inlineStr">
        <is>
          <t>Руководитель службы</t>
        </is>
      </c>
      <c r="E661" s="9" t="inlineStr">
        <is>
          <t>ИТОГО:</t>
        </is>
      </c>
      <c r="F661" s="9" t="n"/>
      <c r="G661" s="9" t="n"/>
      <c r="H661" s="9" t="n"/>
      <c r="I661" s="9" t="n"/>
      <c r="J661" s="9" t="n"/>
      <c r="K661" s="9" t="n"/>
      <c r="L661" s="9" t="n"/>
      <c r="M661" s="9" t="n">
        <v>8</v>
      </c>
      <c r="N661" s="9" t="n">
        <v>7</v>
      </c>
      <c r="O661" s="9" t="n">
        <v>0</v>
      </c>
      <c r="P661" s="9" t="n">
        <v>0</v>
      </c>
      <c r="Q661" s="9" t="n">
        <v>0</v>
      </c>
      <c r="R661" s="9" t="n">
        <v>8</v>
      </c>
      <c r="S661" s="9" t="n">
        <v>8</v>
      </c>
      <c r="T661" s="9" t="n">
        <v>8</v>
      </c>
      <c r="U661" s="9" t="n">
        <v>8</v>
      </c>
      <c r="V661" s="9" t="n">
        <v>8</v>
      </c>
      <c r="W661" s="9" t="n">
        <v>0</v>
      </c>
      <c r="X661" s="9" t="n">
        <v>0</v>
      </c>
      <c r="Y661" s="9" t="n">
        <v>8</v>
      </c>
      <c r="Z661" s="9" t="n">
        <v>8</v>
      </c>
      <c r="AA661" s="9" t="n"/>
      <c r="AB661" s="9" t="n"/>
      <c r="AC661" s="9" t="n"/>
      <c r="AD661" s="9" t="n"/>
      <c r="AE661" s="9" t="n"/>
      <c r="AF661" s="9" t="n"/>
      <c r="AG661" s="9" t="n"/>
      <c r="AH661" s="9" t="n"/>
      <c r="AI661" s="9" t="n"/>
      <c r="AJ661" s="9" t="n"/>
      <c r="AK661" s="9" t="n"/>
      <c r="AL661" s="9" t="n"/>
      <c r="AM661" s="9">
        <f>COUNT(IF(SUM(M660)&gt;0,1,"FALSE"),IF(SUM(N660)&gt;0,1,"FALSE"),IF(SUM(O660)&gt;0,1,"FALSE"),IF(SUM(P660)&gt;0,1,"FALSE"),IF(SUM(Q660)&gt;0,1,"FALSE"),IF(SUM(R660)&gt;0,1,"FALSE"),IF(SUM(S660)&gt;0,1,"FALSE"),IF(SUM(T660)&gt;0,1,"FALSE"),IF(SUM(U660)&gt;0,1,"FALSE"),IF(SUM(V660)&gt;0,1,"FALSE"),IF(SUM(W660)&gt;0,1,"FALSE"),IF(SUM(X660)&gt;0,1,"FALSE"),IF(SUM(Y660)&gt;0,1,"FALSE"),IF(SUM(Z660)&gt;0,1,"FALSE"))</f>
        <v/>
      </c>
      <c r="AN661" s="9" t="n"/>
      <c r="AO661" s="9">
        <f>MAX(AO660:AO660)</f>
        <v/>
      </c>
      <c r="AP661" s="9">
        <f>MAX(AP660:AP660)</f>
        <v/>
      </c>
      <c r="AQ661" s="9">
        <f>MAX(AQ660:AQ660)</f>
        <v/>
      </c>
      <c r="AR661" s="9">
        <f>MAX(AR660:AR660)</f>
        <v/>
      </c>
      <c r="AS661" s="9">
        <f>SUM(AS660:AS660)</f>
        <v/>
      </c>
      <c r="AT661" s="9">
        <f>SUM(AT660:AT660)</f>
        <v/>
      </c>
      <c r="AU661" s="9">
        <f>SUM(AU660:AU660)</f>
        <v/>
      </c>
      <c r="AV661" s="9">
        <f>SUM(AV660:AV660)</f>
        <v/>
      </c>
      <c r="AW661" s="9">
        <f>SUM(AW660:AW660)</f>
        <v/>
      </c>
    </row>
    <row r="662">
      <c r="A662" t="n">
        <v>656</v>
      </c>
      <c r="B662" t="inlineStr">
        <is>
          <t>Березовский Кирилл Николаевич</t>
        </is>
      </c>
      <c r="C662" t="inlineStr">
        <is>
          <t>Обособленное подразделение Республика Бурятия</t>
        </is>
      </c>
      <c r="D662" t="inlineStr">
        <is>
          <t>Ведущий инженер</t>
        </is>
      </c>
      <c r="E662" t="inlineStr">
        <is>
          <t>Общехозяйственный</t>
        </is>
      </c>
      <c r="F662" t="inlineStr">
        <is>
          <t>День</t>
        </is>
      </c>
      <c r="M662" t="n">
        <v>8</v>
      </c>
      <c r="N662" t="n">
        <v>7</v>
      </c>
      <c r="O662" t="inlineStr">
        <is>
          <t>В</t>
        </is>
      </c>
      <c r="P662" t="inlineStr">
        <is>
          <t>В</t>
        </is>
      </c>
      <c r="Q662" t="inlineStr">
        <is>
          <t>В</t>
        </is>
      </c>
      <c r="R662" t="n">
        <v>8</v>
      </c>
      <c r="S662" t="n">
        <v>8</v>
      </c>
      <c r="T662" t="n">
        <v>8</v>
      </c>
      <c r="U662" t="n">
        <v>8</v>
      </c>
      <c r="V662" t="n">
        <v>8</v>
      </c>
      <c r="W662" t="inlineStr">
        <is>
          <t>В</t>
        </is>
      </c>
      <c r="X662" t="inlineStr">
        <is>
          <t>В</t>
        </is>
      </c>
      <c r="Y662" t="n">
        <v>8</v>
      </c>
      <c r="Z662" t="n">
        <v>8</v>
      </c>
      <c r="AM662" s="9">
        <f>COUNT(H662:AL662)</f>
        <v/>
      </c>
      <c r="AO662" s="9">
        <f>COUNTIF(H662:AL662,"О")</f>
        <v/>
      </c>
      <c r="AP662" s="9">
        <f>COUNTIF(H662:AL662,"От")</f>
        <v/>
      </c>
      <c r="AQ662" s="9">
        <f>COUNTIF(H662:AL662,"Б")</f>
        <v/>
      </c>
      <c r="AR662" s="9">
        <f>COUNTIF(H662:AL662,"Н")</f>
        <v/>
      </c>
      <c r="AT662" s="9">
        <f>SUM(H662:AL662)</f>
        <v/>
      </c>
      <c r="AV662" s="9">
        <f>SUM(I662,J662,O662,P662,Q662,W662,X662)</f>
        <v/>
      </c>
    </row>
    <row r="663">
      <c r="A663" t="n">
        <v>657</v>
      </c>
      <c r="B663" t="inlineStr">
        <is>
          <t>Березовский Кирилл Николаевич</t>
        </is>
      </c>
      <c r="C663" t="inlineStr">
        <is>
          <t>Обособленное подразделение Республика Бурятия</t>
        </is>
      </c>
      <c r="D663" t="inlineStr">
        <is>
          <t>Ведущий инженер</t>
        </is>
      </c>
      <c r="E663" t="inlineStr">
        <is>
          <t>Контракт № 600 - ГКУ Бурятрегионавтодор</t>
        </is>
      </c>
      <c r="F663" t="inlineStr">
        <is>
          <t>День</t>
        </is>
      </c>
      <c r="AM663" s="9">
        <f>COUNT(H663:AL663)</f>
        <v/>
      </c>
      <c r="AT663" s="9">
        <f>SUM(H663:AL663)</f>
        <v/>
      </c>
      <c r="AV663" s="9">
        <f>SUM(I663,J663,O663,P663,Q663,W663,X663)</f>
        <v/>
      </c>
    </row>
    <row r="664">
      <c r="A664" t="n">
        <v>658</v>
      </c>
      <c r="B664" t="inlineStr">
        <is>
          <t>Березовский Кирилл Николаевич</t>
        </is>
      </c>
      <c r="C664" t="inlineStr">
        <is>
          <t>Обособленное подразделение Республика Бурятия</t>
        </is>
      </c>
      <c r="D664" t="inlineStr">
        <is>
          <t>Ведущий инженер</t>
        </is>
      </c>
      <c r="E664" t="inlineStr">
        <is>
          <t>Контракт № 548 - ГКУ Управление Региональных автомобильных дорог Республики Бурятия</t>
        </is>
      </c>
      <c r="F664" t="inlineStr">
        <is>
          <t>День</t>
        </is>
      </c>
      <c r="AM664" s="9">
        <f>COUNT(H664:AL664)</f>
        <v/>
      </c>
      <c r="AT664" s="9">
        <f>SUM(H664:AL664)</f>
        <v/>
      </c>
      <c r="AV664" s="9">
        <f>SUM(I664,J664,O664,P664,Q664,W664,X664)</f>
        <v/>
      </c>
    </row>
    <row r="665">
      <c r="A665" t="n">
        <v>659</v>
      </c>
      <c r="B665" t="inlineStr">
        <is>
          <t>Березовский Кирилл Николаевич</t>
        </is>
      </c>
      <c r="C665" t="inlineStr">
        <is>
          <t>Обособленное подразделение Республика Бурятия</t>
        </is>
      </c>
      <c r="D665" t="inlineStr">
        <is>
          <t>Ведущий инженер</t>
        </is>
      </c>
      <c r="E665" t="inlineStr">
        <is>
          <t>Контракт № 533 - ГКУ Управление Региональных автомобильных дорог Республики Бурятия</t>
        </is>
      </c>
      <c r="F665" t="inlineStr">
        <is>
          <t>День</t>
        </is>
      </c>
      <c r="AM665" s="9">
        <f>COUNT(H665:AL665)</f>
        <v/>
      </c>
      <c r="AT665" s="9">
        <f>SUM(H665:AL665)</f>
        <v/>
      </c>
      <c r="AV665" s="9">
        <f>SUM(I665,J665,O665,P665,Q665,W665,X665)</f>
        <v/>
      </c>
    </row>
    <row r="666">
      <c r="A666" s="9" t="n">
        <v>660</v>
      </c>
      <c r="B666" s="9" t="inlineStr">
        <is>
          <t>Березовский Кирилл Николаевич</t>
        </is>
      </c>
      <c r="C666" s="9" t="inlineStr">
        <is>
          <t>Обособленное подразделение Республика Бурятия</t>
        </is>
      </c>
      <c r="D666" s="9" t="inlineStr">
        <is>
          <t>Ведущий инженер</t>
        </is>
      </c>
      <c r="E666" s="9" t="inlineStr">
        <is>
          <t>ИТОГО:</t>
        </is>
      </c>
      <c r="F666" s="9" t="n"/>
      <c r="G666" s="9" t="n"/>
      <c r="H666" s="9" t="n"/>
      <c r="I666" s="9" t="n"/>
      <c r="J666" s="9" t="n"/>
      <c r="K666" s="9" t="n"/>
      <c r="L666" s="9" t="n"/>
      <c r="M666" s="9" t="n">
        <v>8</v>
      </c>
      <c r="N666" s="9" t="n">
        <v>7</v>
      </c>
      <c r="O666" s="9" t="n">
        <v>0</v>
      </c>
      <c r="P666" s="9" t="n">
        <v>0</v>
      </c>
      <c r="Q666" s="9" t="n">
        <v>0</v>
      </c>
      <c r="R666" s="9" t="n">
        <v>8</v>
      </c>
      <c r="S666" s="9" t="n">
        <v>8</v>
      </c>
      <c r="T666" s="9" t="n">
        <v>8</v>
      </c>
      <c r="U666" s="9" t="n">
        <v>8</v>
      </c>
      <c r="V666" s="9" t="n">
        <v>8</v>
      </c>
      <c r="W666" s="9" t="n">
        <v>0</v>
      </c>
      <c r="X666" s="9" t="n">
        <v>0</v>
      </c>
      <c r="Y666" s="9" t="n">
        <v>8</v>
      </c>
      <c r="Z666" s="9" t="n">
        <v>8</v>
      </c>
      <c r="AA666" s="9" t="n"/>
      <c r="AB666" s="9" t="n"/>
      <c r="AC666" s="9" t="n"/>
      <c r="AD666" s="9" t="n"/>
      <c r="AE666" s="9" t="n"/>
      <c r="AF666" s="9" t="n"/>
      <c r="AG666" s="9" t="n"/>
      <c r="AH666" s="9" t="n"/>
      <c r="AI666" s="9" t="n"/>
      <c r="AJ666" s="9" t="n"/>
      <c r="AK666" s="9" t="n"/>
      <c r="AL666" s="9" t="n"/>
      <c r="AM666" s="9">
        <f>COUNT(IF(SUM(M664,M663,M662,M665)&gt;0,1,"FALSE"),IF(SUM(N664,N662,N663,N665)&gt;0,1,"FALSE"),IF(SUM(O665,O664,O663,O662)&gt;0,1,"FALSE"),IF(SUM(P665,P663,P662,P664)&gt;0,1,"FALSE"),IF(SUM(Q663,Q665,Q662,Q664)&gt;0,1,"FALSE"),IF(SUM(R664,R663,R662,R665)&gt;0,1,"FALSE"),IF(SUM(S664,S662,S663,S665)&gt;0,1,"FALSE"),IF(SUM(T663,T662,T664,T665)&gt;0,1,"FALSE"),IF(SUM(U664,U662,U665,U663)&gt;0,1,"FALSE"),IF(SUM(V664,V662,V665,V663)&gt;0,1,"FALSE"),IF(SUM(W662,W663,W665,W664)&gt;0,1,"FALSE"),IF(SUM(X665,X664,X662,X663)&gt;0,1,"FALSE"),IF(SUM(Y663,Y662,Y664,Y665)&gt;0,1,"FALSE"),IF(SUM(Z665,Z662,Z664,Z663)&gt;0,1,"FALSE"))</f>
        <v/>
      </c>
      <c r="AN666" s="9" t="n"/>
      <c r="AO666" s="9">
        <f>MAX(AO662:AO665)</f>
        <v/>
      </c>
      <c r="AP666" s="9">
        <f>MAX(AP662:AP665)</f>
        <v/>
      </c>
      <c r="AQ666" s="9">
        <f>MAX(AQ662:AQ665)</f>
        <v/>
      </c>
      <c r="AR666" s="9">
        <f>MAX(AR662:AR665)</f>
        <v/>
      </c>
      <c r="AS666" s="9">
        <f>SUM(AS662:AS665)</f>
        <v/>
      </c>
      <c r="AT666" s="9">
        <f>SUM(AT662:AT665)</f>
        <v/>
      </c>
      <c r="AU666" s="9">
        <f>SUM(AU662:AU665)</f>
        <v/>
      </c>
      <c r="AV666" s="9">
        <f>SUM(AV662:AV665)</f>
        <v/>
      </c>
      <c r="AW666" s="9">
        <f>SUM(AW662:AW665)</f>
        <v/>
      </c>
    </row>
    <row r="667">
      <c r="A667" t="n">
        <v>661</v>
      </c>
      <c r="B667" t="inlineStr">
        <is>
          <t>Ринчинов Арслан Эрдынеевич</t>
        </is>
      </c>
      <c r="C667" t="inlineStr">
        <is>
          <t>Обособленное подразделение Республика Бурятия</t>
        </is>
      </c>
      <c r="D667" t="inlineStr">
        <is>
          <t>Инженер 1 категории</t>
        </is>
      </c>
      <c r="E667" t="inlineStr">
        <is>
          <t>Общехозяйственный</t>
        </is>
      </c>
      <c r="F667" t="inlineStr">
        <is>
          <t>День</t>
        </is>
      </c>
      <c r="M667" t="n">
        <v>7.31667</v>
      </c>
      <c r="N667" t="n">
        <v>7</v>
      </c>
      <c r="O667" t="inlineStr">
        <is>
          <t>В</t>
        </is>
      </c>
      <c r="P667" t="inlineStr">
        <is>
          <t>В</t>
        </is>
      </c>
      <c r="Q667" t="inlineStr">
        <is>
          <t>В</t>
        </is>
      </c>
      <c r="W667" t="inlineStr">
        <is>
          <t>В</t>
        </is>
      </c>
      <c r="X667" t="inlineStr">
        <is>
          <t>В</t>
        </is>
      </c>
      <c r="AM667" s="9">
        <f>COUNT(H667:AL667)</f>
        <v/>
      </c>
      <c r="AO667" s="9">
        <f>COUNTIF(H667:AL667,"О")</f>
        <v/>
      </c>
      <c r="AP667" s="9">
        <f>COUNTIF(H667:AL667,"От")</f>
        <v/>
      </c>
      <c r="AQ667" s="9">
        <f>COUNTIF(H667:AL667,"Б")</f>
        <v/>
      </c>
      <c r="AR667" s="9">
        <f>COUNTIF(H667:AL667,"Н")</f>
        <v/>
      </c>
      <c r="AT667" s="9">
        <f>SUM(H667:AL667)</f>
        <v/>
      </c>
      <c r="AV667" s="9">
        <f>SUM(I667,J667,O667,P667,Q667,W667,X667)</f>
        <v/>
      </c>
    </row>
    <row r="668" ht="15.5" customHeight="1" s="1">
      <c r="A668" t="n">
        <v>662</v>
      </c>
      <c r="B668" t="inlineStr">
        <is>
          <t>Ринчинов Арслан Эрдынеевич</t>
        </is>
      </c>
      <c r="C668" t="inlineStr">
        <is>
          <t>Обособленное подразделение Республика Бурятия</t>
        </is>
      </c>
      <c r="D668" t="inlineStr">
        <is>
          <t>Инженер 1 категории</t>
        </is>
      </c>
      <c r="E668" t="inlineStr">
        <is>
          <t>Контракт № 600 - ГКУ Бурятрегионавтодор</t>
        </is>
      </c>
      <c r="F668" t="inlineStr">
        <is>
          <t>День</t>
        </is>
      </c>
      <c r="M668" s="11" t="n">
        <v>0.68333</v>
      </c>
      <c r="R668" s="11" t="n">
        <v>6.01862</v>
      </c>
      <c r="S668" s="11" t="n">
        <v>8</v>
      </c>
      <c r="T668" s="11" t="n">
        <v>6.01113</v>
      </c>
      <c r="U668" s="11" t="n">
        <v>7.73284</v>
      </c>
      <c r="V668" s="11" t="n">
        <v>8</v>
      </c>
      <c r="Y668" s="11" t="n">
        <v>8</v>
      </c>
      <c r="Z668" s="11" t="n">
        <v>8</v>
      </c>
      <c r="AM668" s="9">
        <f>COUNT(H668:AL668)</f>
        <v/>
      </c>
      <c r="AT668" s="9">
        <f>SUM(H668:AL668)</f>
        <v/>
      </c>
      <c r="AV668" s="9">
        <f>SUM(I668,J668,O668,P668,Q668,W668,X668)</f>
        <v/>
      </c>
    </row>
    <row r="669" ht="15.5" customHeight="1" s="1">
      <c r="A669" t="n">
        <v>663</v>
      </c>
      <c r="B669" t="inlineStr">
        <is>
          <t>Ринчинов Арслан Эрдынеевич</t>
        </is>
      </c>
      <c r="C669" t="inlineStr">
        <is>
          <t>Обособленное подразделение Республика Бурятия</t>
        </is>
      </c>
      <c r="D669" t="inlineStr">
        <is>
          <t>Инженер 1 категории</t>
        </is>
      </c>
      <c r="E669" t="inlineStr">
        <is>
          <t>Контракт № 548 - ГКУ Управление Региональных автомобильных дорог Республики Бурятия</t>
        </is>
      </c>
      <c r="F669" t="inlineStr">
        <is>
          <t>День</t>
        </is>
      </c>
      <c r="R669" s="11" t="n">
        <v>1.98138</v>
      </c>
      <c r="T669" s="11" t="n">
        <v>1.98887</v>
      </c>
      <c r="U669" s="11" t="n">
        <v>0.26716</v>
      </c>
      <c r="AM669" s="9">
        <f>COUNT(H669:AL669)</f>
        <v/>
      </c>
      <c r="AT669" s="9">
        <f>SUM(H669:AL669)</f>
        <v/>
      </c>
      <c r="AV669" s="9">
        <f>SUM(I669,J669,O669,P669,Q669,W669,X669)</f>
        <v/>
      </c>
    </row>
    <row r="670">
      <c r="A670" t="n">
        <v>664</v>
      </c>
      <c r="B670" t="inlineStr">
        <is>
          <t>Ринчинов Арслан Эрдынеевич</t>
        </is>
      </c>
      <c r="C670" t="inlineStr">
        <is>
          <t>Обособленное подразделение Республика Бурятия</t>
        </is>
      </c>
      <c r="D670" t="inlineStr">
        <is>
          <t>Инженер 1 категории</t>
        </is>
      </c>
      <c r="E670" t="inlineStr">
        <is>
          <t>Контракт № 533 - ГКУ Управление Региональных автомобильных дорог Республики Бурятия</t>
        </is>
      </c>
      <c r="F670" t="inlineStr">
        <is>
          <t>День</t>
        </is>
      </c>
      <c r="AM670" s="9">
        <f>COUNT(H670:AL670)</f>
        <v/>
      </c>
      <c r="AT670" s="9">
        <f>SUM(H670:AL670)</f>
        <v/>
      </c>
      <c r="AV670" s="9">
        <f>SUM(I670,J670,O670,P670,Q670,W670,X670)</f>
        <v/>
      </c>
    </row>
    <row r="671">
      <c r="A671" s="9" t="n">
        <v>665</v>
      </c>
      <c r="B671" s="9" t="inlineStr">
        <is>
          <t>Ринчинов Арслан Эрдынеевич</t>
        </is>
      </c>
      <c r="C671" s="9" t="inlineStr">
        <is>
          <t>Обособленное подразделение Республика Бурятия</t>
        </is>
      </c>
      <c r="D671" s="9" t="inlineStr">
        <is>
          <t>Инженер 1 категории</t>
        </is>
      </c>
      <c r="E671" s="9" t="inlineStr">
        <is>
          <t>ИТОГО:</t>
        </is>
      </c>
      <c r="F671" s="9" t="n"/>
      <c r="G671" s="9" t="n"/>
      <c r="H671" s="9" t="n"/>
      <c r="I671" s="9" t="n"/>
      <c r="J671" s="9" t="n"/>
      <c r="K671" s="9" t="n"/>
      <c r="L671" s="9" t="n"/>
      <c r="M671" s="9" t="n">
        <v>8</v>
      </c>
      <c r="N671" s="9" t="n">
        <v>7</v>
      </c>
      <c r="O671" s="9" t="n">
        <v>0</v>
      </c>
      <c r="P671" s="9" t="n">
        <v>0</v>
      </c>
      <c r="Q671" s="9" t="n">
        <v>0</v>
      </c>
      <c r="R671" s="9" t="n">
        <v>8</v>
      </c>
      <c r="S671" s="9" t="n">
        <v>8</v>
      </c>
      <c r="T671" s="9" t="n">
        <v>8</v>
      </c>
      <c r="U671" s="9" t="n">
        <v>8</v>
      </c>
      <c r="V671" s="9" t="n">
        <v>8</v>
      </c>
      <c r="W671" s="9" t="n">
        <v>0</v>
      </c>
      <c r="X671" s="9" t="n">
        <v>0</v>
      </c>
      <c r="Y671" s="9" t="n">
        <v>8</v>
      </c>
      <c r="Z671" s="9" t="n">
        <v>8</v>
      </c>
      <c r="AA671" s="9" t="n"/>
      <c r="AB671" s="9" t="n"/>
      <c r="AC671" s="9" t="n"/>
      <c r="AD671" s="9" t="n"/>
      <c r="AE671" s="9" t="n"/>
      <c r="AF671" s="9" t="n"/>
      <c r="AG671" s="9" t="n"/>
      <c r="AH671" s="9" t="n"/>
      <c r="AI671" s="9" t="n"/>
      <c r="AJ671" s="9" t="n"/>
      <c r="AK671" s="9" t="n"/>
      <c r="AL671" s="9" t="n"/>
      <c r="AM671" s="9">
        <f>COUNT(IF(SUM(M670,M667,M668,M669)&gt;0,1,"FALSE"),IF(SUM(N670,N668,N669,N667)&gt;0,1,"FALSE"),IF(SUM(O667,O669,O668,O670)&gt;0,1,"FALSE"),IF(SUM(P667,P670,P669,P668)&gt;0,1,"FALSE"),IF(SUM(Q669,Q670,Q668,Q667)&gt;0,1,"FALSE"),IF(SUM(R670,R668,R667,R669)&gt;0,1,"FALSE"),IF(SUM(S668,S667,S669,S670)&gt;0,1,"FALSE"),IF(SUM(T669,T667,T670,T668)&gt;0,1,"FALSE"),IF(SUM(U670,U669,U668,U667)&gt;0,1,"FALSE"),IF(SUM(V667,V669,V668,V670)&gt;0,1,"FALSE"),IF(SUM(W669,W667,W670,W668)&gt;0,1,"FALSE"),IF(SUM(X670,X667,X668,X669)&gt;0,1,"FALSE"),IF(SUM(Y670,Y667,Y668,Y669)&gt;0,1,"FALSE"),IF(SUM(Z670,Z669,Z667,Z668)&gt;0,1,"FALSE"))</f>
        <v/>
      </c>
      <c r="AN671" s="9" t="n"/>
      <c r="AO671" s="9">
        <f>MAX(AO667:AO670)</f>
        <v/>
      </c>
      <c r="AP671" s="9">
        <f>MAX(AP667:AP670)</f>
        <v/>
      </c>
      <c r="AQ671" s="9">
        <f>MAX(AQ667:AQ670)</f>
        <v/>
      </c>
      <c r="AR671" s="9">
        <f>MAX(AR667:AR670)</f>
        <v/>
      </c>
      <c r="AS671" s="9">
        <f>SUM(AS667:AS670)</f>
        <v/>
      </c>
      <c r="AT671" s="9">
        <f>SUM(AT667:AT670)</f>
        <v/>
      </c>
      <c r="AU671" s="9">
        <f>SUM(AU667:AU670)</f>
        <v/>
      </c>
      <c r="AV671" s="9">
        <f>SUM(AV667:AV670)</f>
        <v/>
      </c>
      <c r="AW671" s="9">
        <f>SUM(AW667:AW670)</f>
        <v/>
      </c>
    </row>
    <row r="672">
      <c r="A672" t="n">
        <v>666</v>
      </c>
      <c r="B672" t="inlineStr">
        <is>
          <t>Шаньгин Виталий Владимирович</t>
        </is>
      </c>
      <c r="C672" t="inlineStr">
        <is>
          <t>Обособленное подразделение Республика Карелия</t>
        </is>
      </c>
      <c r="D672" t="inlineStr">
        <is>
          <t>Инженер 1 категории</t>
        </is>
      </c>
      <c r="E672" t="inlineStr">
        <is>
          <t>Общехозяйственный</t>
        </is>
      </c>
      <c r="F672" t="inlineStr">
        <is>
          <t>День</t>
        </is>
      </c>
      <c r="M672" t="n">
        <v>8</v>
      </c>
      <c r="N672" t="n">
        <v>7</v>
      </c>
      <c r="O672" t="inlineStr">
        <is>
          <t>В</t>
        </is>
      </c>
      <c r="P672" t="inlineStr">
        <is>
          <t>В</t>
        </is>
      </c>
      <c r="Q672" t="inlineStr">
        <is>
          <t>В</t>
        </is>
      </c>
      <c r="R672" t="n">
        <v>4.1</v>
      </c>
      <c r="T672" t="n">
        <v>8</v>
      </c>
      <c r="U672" t="n">
        <v>5.36667</v>
      </c>
      <c r="V672" t="n">
        <v>8</v>
      </c>
      <c r="W672" t="inlineStr">
        <is>
          <t>В</t>
        </is>
      </c>
      <c r="X672" t="inlineStr">
        <is>
          <t>В</t>
        </is>
      </c>
      <c r="Y672" t="n">
        <v>8</v>
      </c>
      <c r="Z672" t="n">
        <v>7.91667</v>
      </c>
      <c r="AM672" s="9">
        <f>COUNT(H672:AL672)</f>
        <v/>
      </c>
      <c r="AO672" s="9">
        <f>COUNTIF(H672:AL672,"О")</f>
        <v/>
      </c>
      <c r="AP672" s="9">
        <f>COUNTIF(H672:AL672,"От")</f>
        <v/>
      </c>
      <c r="AQ672" s="9">
        <f>COUNTIF(H672:AL672,"Б")</f>
        <v/>
      </c>
      <c r="AR672" s="9">
        <f>COUNTIF(H672:AL672,"Н")</f>
        <v/>
      </c>
      <c r="AT672" s="9">
        <f>SUM(H672:AL672)</f>
        <v/>
      </c>
      <c r="AV672" s="9">
        <f>SUM(I672,J672,O672,P672,Q672,W672,X672)</f>
        <v/>
      </c>
    </row>
    <row r="673">
      <c r="A673" t="n">
        <v>667</v>
      </c>
      <c r="B673" t="inlineStr">
        <is>
          <t>Шаньгин Виталий Владимирович</t>
        </is>
      </c>
      <c r="C673" t="inlineStr">
        <is>
          <t>Обособленное подразделение Республика Карелия</t>
        </is>
      </c>
      <c r="D673" t="inlineStr">
        <is>
          <t>Инженер 1 категории</t>
        </is>
      </c>
      <c r="E673" t="inlineStr">
        <is>
          <t>Контракт № 619 - ГБУ ПО Псковавтодор</t>
        </is>
      </c>
      <c r="F673" t="inlineStr">
        <is>
          <t>День</t>
        </is>
      </c>
      <c r="AM673" s="9">
        <f>COUNT(H673:AL673)</f>
        <v/>
      </c>
      <c r="AT673" s="9">
        <f>SUM(H673:AL673)</f>
        <v/>
      </c>
      <c r="AV673" s="9">
        <f>SUM(I673,J673,O673,P673,Q673,W673,X673)</f>
        <v/>
      </c>
    </row>
    <row r="674" ht="15.5" customHeight="1" s="1">
      <c r="A674" t="n">
        <v>668</v>
      </c>
      <c r="B674" t="inlineStr">
        <is>
          <t>Шаньгин Виталий Владимирович</t>
        </is>
      </c>
      <c r="C674" t="inlineStr">
        <is>
          <t>Обособленное подразделение Республика Карелия</t>
        </is>
      </c>
      <c r="D674" t="inlineStr">
        <is>
          <t>Инженер 1 категории</t>
        </is>
      </c>
      <c r="E674" t="inlineStr">
        <is>
          <t>Контракт № 617 - КУ РК Управтодор РК</t>
        </is>
      </c>
      <c r="F674" t="inlineStr">
        <is>
          <t>День</t>
        </is>
      </c>
      <c r="R674" s="11" t="n">
        <v>3.9</v>
      </c>
      <c r="S674" s="11" t="n">
        <v>8</v>
      </c>
      <c r="U674" s="11" t="n">
        <v>2.63333</v>
      </c>
      <c r="AM674" s="9">
        <f>COUNT(H674:AL674)</f>
        <v/>
      </c>
      <c r="AT674" s="9">
        <f>SUM(H674:AL674)</f>
        <v/>
      </c>
      <c r="AV674" s="9">
        <f>SUM(I674,J674,O674,P674,Q674,W674,X674)</f>
        <v/>
      </c>
    </row>
    <row r="675" ht="15.5" customHeight="1" s="1">
      <c r="A675" t="n">
        <v>669</v>
      </c>
      <c r="B675" t="inlineStr">
        <is>
          <t>Шаньгин Виталий Владимирович</t>
        </is>
      </c>
      <c r="C675" t="inlineStr">
        <is>
          <t>Обособленное подразделение Республика Карелия</t>
        </is>
      </c>
      <c r="D675" t="inlineStr">
        <is>
          <t>Инженер 1 категории</t>
        </is>
      </c>
      <c r="E675" t="inlineStr">
        <is>
          <t>Контракт № 632 - ГКУ НСО ТУАД</t>
        </is>
      </c>
      <c r="F675" t="inlineStr">
        <is>
          <t>День</t>
        </is>
      </c>
      <c r="Z675" s="11" t="n">
        <v>0.08333</v>
      </c>
      <c r="AM675" s="9">
        <f>COUNT(H675:AL675)</f>
        <v/>
      </c>
      <c r="AT675" s="9">
        <f>SUM(H675:AL675)</f>
        <v/>
      </c>
      <c r="AV675" s="9">
        <f>SUM(I675,J675,O675,P675,Q675,W675,X675)</f>
        <v/>
      </c>
    </row>
    <row r="676">
      <c r="A676" s="9" t="n">
        <v>670</v>
      </c>
      <c r="B676" s="9" t="inlineStr">
        <is>
          <t>Шаньгин Виталий Владимирович</t>
        </is>
      </c>
      <c r="C676" s="9" t="inlineStr">
        <is>
          <t>Обособленное подразделение Республика Карелия</t>
        </is>
      </c>
      <c r="D676" s="9" t="inlineStr">
        <is>
          <t>Инженер 1 категории</t>
        </is>
      </c>
      <c r="E676" s="9" t="inlineStr">
        <is>
          <t>ИТОГО:</t>
        </is>
      </c>
      <c r="F676" s="9" t="n"/>
      <c r="G676" s="9" t="n"/>
      <c r="H676" s="9" t="n"/>
      <c r="I676" s="9" t="n"/>
      <c r="J676" s="9" t="n"/>
      <c r="K676" s="9" t="n"/>
      <c r="L676" s="9" t="n"/>
      <c r="M676" s="9" t="n">
        <v>8</v>
      </c>
      <c r="N676" s="9" t="n">
        <v>7</v>
      </c>
      <c r="O676" s="9" t="n">
        <v>0</v>
      </c>
      <c r="P676" s="9" t="n">
        <v>0</v>
      </c>
      <c r="Q676" s="9" t="n">
        <v>0</v>
      </c>
      <c r="R676" s="9" t="n">
        <v>8</v>
      </c>
      <c r="S676" s="9" t="n">
        <v>8</v>
      </c>
      <c r="T676" s="9" t="n">
        <v>8</v>
      </c>
      <c r="U676" s="9" t="n">
        <v>8</v>
      </c>
      <c r="V676" s="9" t="n">
        <v>8</v>
      </c>
      <c r="W676" s="9" t="n">
        <v>0</v>
      </c>
      <c r="X676" s="9" t="n">
        <v>0</v>
      </c>
      <c r="Y676" s="9" t="n">
        <v>8</v>
      </c>
      <c r="Z676" s="9" t="n">
        <v>8</v>
      </c>
      <c r="AA676" s="9" t="n"/>
      <c r="AB676" s="9" t="n"/>
      <c r="AC676" s="9" t="n"/>
      <c r="AD676" s="9" t="n"/>
      <c r="AE676" s="9" t="n"/>
      <c r="AF676" s="9" t="n"/>
      <c r="AG676" s="9" t="n"/>
      <c r="AH676" s="9" t="n"/>
      <c r="AI676" s="9" t="n"/>
      <c r="AJ676" s="9" t="n"/>
      <c r="AK676" s="9" t="n"/>
      <c r="AL676" s="9" t="n"/>
      <c r="AM676" s="9">
        <f>COUNT(IF(SUM(M674,M672,M673)&gt;0,1,"FALSE"),IF(SUM(N674,N673,N672)&gt;0,1,"FALSE"),IF(SUM(O673,O672,O674)&gt;0,1,"FALSE"),IF(SUM(P673,P672,P674)&gt;0,1,"FALSE"),IF(SUM(Q672,Q673,Q674)&gt;0,1,"FALSE"),IF(SUM(R673,R674,R672)&gt;0,1,"FALSE"),IF(SUM(S672,S673,S674)&gt;0,1,"FALSE"),IF(SUM(T674,T673,T672)&gt;0,1,"FALSE"),IF(SUM(U674,U673,U672)&gt;0,1,"FALSE"),IF(SUM(V673,V674,V672)&gt;0,1,"FALSE"),IF(SUM(W673,W674,W672)&gt;0,1,"FALSE"),IF(SUM(X673,X674,X672)&gt;0,1,"FALSE"),IF(SUM(Y672,Y673,Y674)&gt;0,1,"FALSE"),IF(SUM(Z673,Z675,Z674,Z672)&gt;0,1,"FALSE"))</f>
        <v/>
      </c>
      <c r="AN676" s="9" t="n"/>
      <c r="AO676" s="9">
        <f>MAX(AO672:AO675)</f>
        <v/>
      </c>
      <c r="AP676" s="9">
        <f>MAX(AP672:AP675)</f>
        <v/>
      </c>
      <c r="AQ676" s="9">
        <f>MAX(AQ672:AQ675)</f>
        <v/>
      </c>
      <c r="AR676" s="9">
        <f>MAX(AR672:AR675)</f>
        <v/>
      </c>
      <c r="AS676" s="9">
        <f>SUM(AS672:AS675)</f>
        <v/>
      </c>
      <c r="AT676" s="9">
        <f>SUM(AT672:AT675)</f>
        <v/>
      </c>
      <c r="AU676" s="9">
        <f>SUM(AU672:AU675)</f>
        <v/>
      </c>
      <c r="AV676" s="9">
        <f>SUM(AV672:AV675)</f>
        <v/>
      </c>
      <c r="AW676" s="9">
        <f>SUM(AW672:AW675)</f>
        <v/>
      </c>
    </row>
    <row r="677">
      <c r="A677" t="n">
        <v>671</v>
      </c>
      <c r="B677" t="inlineStr">
        <is>
          <t>Абрамов Глеб Александрович</t>
        </is>
      </c>
      <c r="C677" t="inlineStr">
        <is>
          <t>Отдел технической поддержки</t>
        </is>
      </c>
      <c r="D677" t="inlineStr">
        <is>
          <t>Администратор WIM</t>
        </is>
      </c>
      <c r="E677" t="inlineStr">
        <is>
          <t>Общехозяйственный</t>
        </is>
      </c>
      <c r="F677" t="inlineStr">
        <is>
          <t>День</t>
        </is>
      </c>
      <c r="M677" t="n">
        <v>7.96667</v>
      </c>
      <c r="O677" t="inlineStr">
        <is>
          <t>В</t>
        </is>
      </c>
      <c r="P677" t="inlineStr">
        <is>
          <t>В</t>
        </is>
      </c>
      <c r="Q677" t="inlineStr">
        <is>
          <t>В</t>
        </is>
      </c>
      <c r="R677" t="n">
        <v>4.15</v>
      </c>
      <c r="S677" t="n">
        <v>7.98333</v>
      </c>
      <c r="T677" t="n">
        <v>8</v>
      </c>
      <c r="U677" t="n">
        <v>8</v>
      </c>
      <c r="V677" t="n">
        <v>7.91667</v>
      </c>
      <c r="W677" t="inlineStr">
        <is>
          <t>В</t>
        </is>
      </c>
      <c r="X677" t="inlineStr">
        <is>
          <t>В</t>
        </is>
      </c>
      <c r="Y677" t="n">
        <v>8</v>
      </c>
      <c r="Z677" t="n">
        <v>2.76667</v>
      </c>
      <c r="AM677" s="9">
        <f>COUNT(H677:AL677)</f>
        <v/>
      </c>
      <c r="AO677" s="9">
        <f>COUNTIF(H677:AL677,"О")</f>
        <v/>
      </c>
      <c r="AP677" s="9">
        <f>COUNTIF(H677:AL677,"От")</f>
        <v/>
      </c>
      <c r="AQ677" s="9">
        <f>COUNTIF(H677:AL677,"Б")</f>
        <v/>
      </c>
      <c r="AR677" s="9">
        <f>COUNTIF(H677:AL677,"Н")</f>
        <v/>
      </c>
      <c r="AT677" s="9">
        <f>SUM(H677:AL677)</f>
        <v/>
      </c>
      <c r="AV677" s="9">
        <f>SUM(I677,J677,O677,P677,Q677,W677,X677)</f>
        <v/>
      </c>
    </row>
    <row r="678" ht="15.5" customHeight="1" s="1">
      <c r="A678" t="n">
        <v>672</v>
      </c>
      <c r="B678" t="inlineStr">
        <is>
          <t>Абрамов Глеб Александрович</t>
        </is>
      </c>
      <c r="C678" t="inlineStr">
        <is>
          <t>Отдел технической поддержки</t>
        </is>
      </c>
      <c r="D678" t="inlineStr">
        <is>
          <t>Администратор WIM</t>
        </is>
      </c>
      <c r="E678" t="inlineStr">
        <is>
          <t>Контракт № 617 - КУ РК Управтодор РК</t>
        </is>
      </c>
      <c r="F678" t="inlineStr">
        <is>
          <t>День</t>
        </is>
      </c>
      <c r="M678" s="11" t="n">
        <v>0.03333</v>
      </c>
      <c r="N678" s="11" t="n">
        <v>12.5</v>
      </c>
      <c r="R678" s="11" t="n">
        <v>3.85</v>
      </c>
      <c r="S678" s="11" t="n">
        <v>0.01667</v>
      </c>
      <c r="V678" s="11" t="n">
        <v>0.08333</v>
      </c>
      <c r="Z678" s="11" t="n">
        <v>5.23333</v>
      </c>
      <c r="AM678" s="9">
        <f>COUNT(H678:AL678)</f>
        <v/>
      </c>
      <c r="AT678" s="9">
        <f>SUM(H678:AL678)</f>
        <v/>
      </c>
      <c r="AV678" s="9">
        <f>SUM(I678,J678,O678,P678,Q678,W678,X678)</f>
        <v/>
      </c>
    </row>
    <row r="679">
      <c r="A679" s="9" t="n">
        <v>673</v>
      </c>
      <c r="B679" s="9" t="inlineStr">
        <is>
          <t>Абрамов Глеб Александрович</t>
        </is>
      </c>
      <c r="C679" s="9" t="inlineStr">
        <is>
          <t>Отдел технической поддержки</t>
        </is>
      </c>
      <c r="D679" s="9" t="inlineStr">
        <is>
          <t>Администратор WIM</t>
        </is>
      </c>
      <c r="E679" s="9" t="inlineStr">
        <is>
          <t>ИТОГО:</t>
        </is>
      </c>
      <c r="F679" s="9" t="n"/>
      <c r="G679" s="9" t="n"/>
      <c r="H679" s="9" t="n"/>
      <c r="I679" s="9" t="n"/>
      <c r="J679" s="9" t="n"/>
      <c r="K679" s="9" t="n"/>
      <c r="L679" s="9" t="n"/>
      <c r="M679" s="9" t="n">
        <v>8</v>
      </c>
      <c r="N679" s="9" t="n">
        <v>7</v>
      </c>
      <c r="O679" s="9" t="n">
        <v>0</v>
      </c>
      <c r="P679" s="9" t="n">
        <v>0</v>
      </c>
      <c r="Q679" s="9" t="n">
        <v>0</v>
      </c>
      <c r="R679" s="9" t="n">
        <v>8</v>
      </c>
      <c r="S679" s="9" t="n">
        <v>8</v>
      </c>
      <c r="T679" s="9" t="n">
        <v>8</v>
      </c>
      <c r="U679" s="9" t="n">
        <v>8</v>
      </c>
      <c r="V679" s="9" t="n">
        <v>8</v>
      </c>
      <c r="W679" s="9" t="n">
        <v>0</v>
      </c>
      <c r="X679" s="9" t="n">
        <v>0</v>
      </c>
      <c r="Y679" s="9" t="n">
        <v>8</v>
      </c>
      <c r="Z679" s="9" t="n">
        <v>8</v>
      </c>
      <c r="AA679" s="9" t="n"/>
      <c r="AB679" s="9" t="n"/>
      <c r="AC679" s="9" t="n"/>
      <c r="AD679" s="9" t="n"/>
      <c r="AE679" s="9" t="n"/>
      <c r="AF679" s="9" t="n"/>
      <c r="AG679" s="9" t="n"/>
      <c r="AH679" s="9" t="n"/>
      <c r="AI679" s="9" t="n"/>
      <c r="AJ679" s="9" t="n"/>
      <c r="AK679" s="9" t="n"/>
      <c r="AL679" s="9" t="n"/>
      <c r="AM679" s="9">
        <f>COUNT(IF(SUM(M678,M677)&gt;0,1,"FALSE"),IF(SUM(N677,N678)&gt;0,1,"FALSE"),IF(SUM(O678,O677)&gt;0,1,"FALSE"),IF(SUM(P677,P678)&gt;0,1,"FALSE"),IF(SUM(Q678,Q677)&gt;0,1,"FALSE"),IF(SUM(R678,R677)&gt;0,1,"FALSE"),IF(SUM(S678,S677)&gt;0,1,"FALSE"),IF(SUM(T677)&gt;0,1,"FALSE"),IF(SUM(U677)&gt;0,1,"FALSE"),IF(SUM(V677,V678)&gt;0,1,"FALSE"),IF(SUM(W677)&gt;0,1,"FALSE"),IF(SUM(X677)&gt;0,1,"FALSE"),IF(SUM(Y677)&gt;0,1,"FALSE"),IF(SUM(Z678,Z677)&gt;0,1,"FALSE"))</f>
        <v/>
      </c>
      <c r="AN679" s="9" t="n"/>
      <c r="AO679" s="9">
        <f>MAX(AO677:AO678)</f>
        <v/>
      </c>
      <c r="AP679" s="9">
        <f>MAX(AP677:AP678)</f>
        <v/>
      </c>
      <c r="AQ679" s="9">
        <f>MAX(AQ677:AQ678)</f>
        <v/>
      </c>
      <c r="AR679" s="9">
        <f>MAX(AR677:AR678)</f>
        <v/>
      </c>
      <c r="AS679" s="9">
        <f>SUM(AS677:AS678)</f>
        <v/>
      </c>
      <c r="AT679" s="9">
        <f>SUM(AT677:AT678)</f>
        <v/>
      </c>
      <c r="AU679" s="9">
        <f>SUM(AU677:AU678)</f>
        <v/>
      </c>
      <c r="AV679" s="9">
        <f>SUM(AV677:AV678)</f>
        <v/>
      </c>
      <c r="AW679" s="9">
        <f>SUM(AW677:AW678)</f>
        <v/>
      </c>
    </row>
    <row r="680">
      <c r="A680" t="n">
        <v>674</v>
      </c>
      <c r="B680" t="inlineStr">
        <is>
          <t>Воронцов Борис Александрович</t>
        </is>
      </c>
      <c r="C680" t="inlineStr">
        <is>
          <t>Отдел технической поддержки</t>
        </is>
      </c>
      <c r="D680" t="inlineStr">
        <is>
          <t>Администратор WIM</t>
        </is>
      </c>
      <c r="E680" t="inlineStr">
        <is>
          <t>Общехозяйственный</t>
        </is>
      </c>
      <c r="F680" t="inlineStr">
        <is>
          <t>День</t>
        </is>
      </c>
      <c r="O680" t="inlineStr">
        <is>
          <t>В</t>
        </is>
      </c>
      <c r="P680" t="inlineStr">
        <is>
          <t>В</t>
        </is>
      </c>
      <c r="Q680" t="inlineStr">
        <is>
          <t>В</t>
        </is>
      </c>
      <c r="W680" t="inlineStr">
        <is>
          <t>В</t>
        </is>
      </c>
      <c r="X680" t="inlineStr">
        <is>
          <t>В</t>
        </is>
      </c>
      <c r="Y680" t="n">
        <v>1.33333</v>
      </c>
      <c r="Z680" t="n">
        <v>8</v>
      </c>
      <c r="AM680" s="9">
        <f>COUNT(H680:AL680)</f>
        <v/>
      </c>
      <c r="AO680" s="9">
        <f>COUNTIF(H680:AL680,"О")</f>
        <v/>
      </c>
      <c r="AP680" s="9">
        <f>COUNTIF(H680:AL680,"От")</f>
        <v/>
      </c>
      <c r="AQ680" s="9">
        <f>COUNTIF(H680:AL680,"Б")</f>
        <v/>
      </c>
      <c r="AR680" s="9">
        <f>COUNTIF(H680:AL680,"Н")</f>
        <v/>
      </c>
      <c r="AT680" s="9">
        <f>SUM(H680:AL680)</f>
        <v/>
      </c>
      <c r="AV680" s="9">
        <f>SUM(I680,J680,O680,P680,Q680,W680,X680)</f>
        <v/>
      </c>
    </row>
    <row r="681" ht="15.5" customHeight="1" s="1">
      <c r="A681" t="n">
        <v>675</v>
      </c>
      <c r="B681" t="inlineStr">
        <is>
          <t>Воронцов Борис Александрович</t>
        </is>
      </c>
      <c r="C681" t="inlineStr">
        <is>
          <t>Отдел технической поддержки</t>
        </is>
      </c>
      <c r="D681" t="inlineStr">
        <is>
          <t>Администратор WIM</t>
        </is>
      </c>
      <c r="E681" t="inlineStr">
        <is>
          <t>Контракт № 629 - МБУ ГЦОДД</t>
        </is>
      </c>
      <c r="F681" t="inlineStr">
        <is>
          <t>День</t>
        </is>
      </c>
      <c r="M681" s="11" t="n">
        <v>8</v>
      </c>
      <c r="N681" s="11" t="n">
        <v>7</v>
      </c>
      <c r="R681" s="11" t="n">
        <v>8</v>
      </c>
      <c r="S681" s="11" t="n">
        <v>8</v>
      </c>
      <c r="T681" s="11" t="n">
        <v>8</v>
      </c>
      <c r="U681" s="11" t="n">
        <v>8</v>
      </c>
      <c r="V681" s="11" t="n">
        <v>8</v>
      </c>
      <c r="Y681" s="11" t="n">
        <v>6.66667</v>
      </c>
      <c r="AM681" s="9">
        <f>COUNT(H681:AL681)</f>
        <v/>
      </c>
      <c r="AT681" s="9">
        <f>SUM(H681:AL681)</f>
        <v/>
      </c>
      <c r="AV681" s="9">
        <f>SUM(I681,J681,O681,P681,Q681,W681,X681)</f>
        <v/>
      </c>
    </row>
    <row r="682">
      <c r="A682" s="9" t="n">
        <v>676</v>
      </c>
      <c r="B682" s="9" t="inlineStr">
        <is>
          <t>Воронцов Борис Александрович</t>
        </is>
      </c>
      <c r="C682" s="9" t="inlineStr">
        <is>
          <t>Отдел технической поддержки</t>
        </is>
      </c>
      <c r="D682" s="9" t="inlineStr">
        <is>
          <t>Администратор WIM</t>
        </is>
      </c>
      <c r="E682" s="9" t="inlineStr">
        <is>
          <t>ИТОГО:</t>
        </is>
      </c>
      <c r="F682" s="9" t="n"/>
      <c r="G682" s="9" t="n"/>
      <c r="H682" s="9" t="n"/>
      <c r="I682" s="9" t="n"/>
      <c r="J682" s="9" t="n"/>
      <c r="K682" s="9" t="n"/>
      <c r="L682" s="9" t="n"/>
      <c r="M682" s="9" t="n">
        <v>8</v>
      </c>
      <c r="N682" s="9" t="n">
        <v>7</v>
      </c>
      <c r="O682" s="9" t="n">
        <v>0</v>
      </c>
      <c r="P682" s="9" t="n">
        <v>0</v>
      </c>
      <c r="Q682" s="9" t="n">
        <v>0</v>
      </c>
      <c r="R682" s="9" t="n">
        <v>8</v>
      </c>
      <c r="S682" s="9" t="n">
        <v>8</v>
      </c>
      <c r="T682" s="9" t="n">
        <v>8</v>
      </c>
      <c r="U682" s="9" t="n">
        <v>8</v>
      </c>
      <c r="V682" s="9" t="n">
        <v>8</v>
      </c>
      <c r="W682" s="9" t="n">
        <v>0</v>
      </c>
      <c r="X682" s="9" t="n">
        <v>0</v>
      </c>
      <c r="Y682" s="9" t="n">
        <v>8</v>
      </c>
      <c r="Z682" s="9" t="n">
        <v>8</v>
      </c>
      <c r="AA682" s="9" t="n"/>
      <c r="AB682" s="9" t="n"/>
      <c r="AC682" s="9" t="n"/>
      <c r="AD682" s="9" t="n"/>
      <c r="AE682" s="9" t="n"/>
      <c r="AF682" s="9" t="n"/>
      <c r="AG682" s="9" t="n"/>
      <c r="AH682" s="9" t="n"/>
      <c r="AI682" s="9" t="n"/>
      <c r="AJ682" s="9" t="n"/>
      <c r="AK682" s="9" t="n"/>
      <c r="AL682" s="9" t="n"/>
      <c r="AM682" s="9">
        <f>COUNT(IF(SUM(M681,M680)&gt;0,1,"FALSE"),IF(SUM(N680,N681)&gt;0,1,"FALSE"),IF(SUM(O681,O680)&gt;0,1,"FALSE"),IF(SUM(P681,P680)&gt;0,1,"FALSE"),IF(SUM(Q680,Q681)&gt;0,1,"FALSE"),IF(SUM(R681,R680)&gt;0,1,"FALSE"),IF(SUM(S681,S680)&gt;0,1,"FALSE"),IF(SUM(T680,T681)&gt;0,1,"FALSE"),IF(SUM(U680,U681)&gt;0,1,"FALSE"),IF(SUM(V680,V681)&gt;0,1,"FALSE"),IF(SUM(W681,W680)&gt;0,1,"FALSE"),IF(SUM(X680,X681)&gt;0,1,"FALSE"),IF(SUM(Y681,Y680)&gt;0,1,"FALSE"),IF(SUM(Z680)&gt;0,1,"FALSE"))</f>
        <v/>
      </c>
      <c r="AN682" s="9" t="n"/>
      <c r="AO682" s="9">
        <f>MAX(AO680:AO681)</f>
        <v/>
      </c>
      <c r="AP682" s="9">
        <f>MAX(AP680:AP681)</f>
        <v/>
      </c>
      <c r="AQ682" s="9">
        <f>MAX(AQ680:AQ681)</f>
        <v/>
      </c>
      <c r="AR682" s="9">
        <f>MAX(AR680:AR681)</f>
        <v/>
      </c>
      <c r="AS682" s="9">
        <f>SUM(AS680:AS681)</f>
        <v/>
      </c>
      <c r="AT682" s="9">
        <f>SUM(AT680:AT681)</f>
        <v/>
      </c>
      <c r="AU682" s="9">
        <f>SUM(AU680:AU681)</f>
        <v/>
      </c>
      <c r="AV682" s="9">
        <f>SUM(AV680:AV681)</f>
        <v/>
      </c>
      <c r="AW682" s="9">
        <f>SUM(AW680:AW681)</f>
        <v/>
      </c>
    </row>
    <row r="683">
      <c r="A683" t="n">
        <v>677</v>
      </c>
      <c r="B683" t="inlineStr">
        <is>
          <t>Кадилов Сергей Геннадьевич</t>
        </is>
      </c>
      <c r="C683" t="inlineStr">
        <is>
          <t>Отдел технической поддержки</t>
        </is>
      </c>
      <c r="D683" t="inlineStr">
        <is>
          <t>Аналитик данных</t>
        </is>
      </c>
      <c r="E683" t="inlineStr">
        <is>
          <t>Общехозяйственный</t>
        </is>
      </c>
      <c r="F683" t="inlineStr">
        <is>
          <t>День</t>
        </is>
      </c>
      <c r="M683" t="n">
        <v>8</v>
      </c>
      <c r="N683" t="n">
        <v>7</v>
      </c>
      <c r="O683" t="inlineStr">
        <is>
          <t>В</t>
        </is>
      </c>
      <c r="P683" t="inlineStr">
        <is>
          <t>В</t>
        </is>
      </c>
      <c r="Q683" t="inlineStr">
        <is>
          <t>В</t>
        </is>
      </c>
      <c r="R683" t="n">
        <v>8</v>
      </c>
      <c r="S683" t="n">
        <v>8</v>
      </c>
      <c r="T683" t="n">
        <v>8</v>
      </c>
      <c r="U683" t="n">
        <v>8</v>
      </c>
      <c r="V683" t="n">
        <v>8</v>
      </c>
      <c r="W683" t="inlineStr">
        <is>
          <t>В</t>
        </is>
      </c>
      <c r="X683" t="inlineStr">
        <is>
          <t>В</t>
        </is>
      </c>
      <c r="Y683" t="n">
        <v>8</v>
      </c>
      <c r="Z683" t="n">
        <v>8</v>
      </c>
      <c r="AM683" s="9">
        <f>COUNT(H683:AL683)</f>
        <v/>
      </c>
      <c r="AO683" s="9">
        <f>COUNTIF(H683:AL683,"О")</f>
        <v/>
      </c>
      <c r="AP683" s="9">
        <f>COUNTIF(H683:AL683,"От")</f>
        <v/>
      </c>
      <c r="AQ683" s="9">
        <f>COUNTIF(H683:AL683,"Б")</f>
        <v/>
      </c>
      <c r="AR683" s="9">
        <f>COUNTIF(H683:AL683,"Н")</f>
        <v/>
      </c>
      <c r="AT683" s="9">
        <f>SUM(H683:AL683)</f>
        <v/>
      </c>
      <c r="AV683" s="9">
        <f>SUM(I683,J683,O683,P683,Q683,W683,X683)</f>
        <v/>
      </c>
    </row>
    <row r="684">
      <c r="A684" s="9" t="n">
        <v>678</v>
      </c>
      <c r="B684" s="9" t="inlineStr">
        <is>
          <t>Кадилов Сергей Геннадьевич</t>
        </is>
      </c>
      <c r="C684" s="9" t="inlineStr">
        <is>
          <t>Отдел технической поддержки</t>
        </is>
      </c>
      <c r="D684" s="9" t="inlineStr">
        <is>
          <t>Аналитик данных</t>
        </is>
      </c>
      <c r="E684" s="9" t="inlineStr">
        <is>
          <t>ИТОГО:</t>
        </is>
      </c>
      <c r="F684" s="9" t="n"/>
      <c r="G684" s="9" t="n"/>
      <c r="H684" s="9" t="n"/>
      <c r="I684" s="9" t="n"/>
      <c r="J684" s="9" t="n"/>
      <c r="K684" s="9" t="n"/>
      <c r="L684" s="9" t="n"/>
      <c r="M684" s="9" t="n">
        <v>8</v>
      </c>
      <c r="N684" s="9" t="n">
        <v>7</v>
      </c>
      <c r="O684" s="9" t="n">
        <v>0</v>
      </c>
      <c r="P684" s="9" t="n">
        <v>0</v>
      </c>
      <c r="Q684" s="9" t="n">
        <v>0</v>
      </c>
      <c r="R684" s="9" t="n">
        <v>8</v>
      </c>
      <c r="S684" s="9" t="n">
        <v>8</v>
      </c>
      <c r="T684" s="9" t="n">
        <v>8</v>
      </c>
      <c r="U684" s="9" t="n">
        <v>8</v>
      </c>
      <c r="V684" s="9" t="n">
        <v>8</v>
      </c>
      <c r="W684" s="9" t="n">
        <v>0</v>
      </c>
      <c r="X684" s="9" t="n">
        <v>0</v>
      </c>
      <c r="Y684" s="9" t="n">
        <v>8</v>
      </c>
      <c r="Z684" s="9" t="n">
        <v>8</v>
      </c>
      <c r="AA684" s="9" t="n"/>
      <c r="AB684" s="9" t="n"/>
      <c r="AC684" s="9" t="n"/>
      <c r="AD684" s="9" t="n"/>
      <c r="AE684" s="9" t="n"/>
      <c r="AF684" s="9" t="n"/>
      <c r="AG684" s="9" t="n"/>
      <c r="AH684" s="9" t="n"/>
      <c r="AI684" s="9" t="n"/>
      <c r="AJ684" s="9" t="n"/>
      <c r="AK684" s="9" t="n"/>
      <c r="AL684" s="9" t="n"/>
      <c r="AM684" s="9">
        <f>COUNT(IF(SUM(M683)&gt;0,1,"FALSE"),IF(SUM(N683)&gt;0,1,"FALSE"),IF(SUM(O683)&gt;0,1,"FALSE"),IF(SUM(P683)&gt;0,1,"FALSE"),IF(SUM(Q683)&gt;0,1,"FALSE"),IF(SUM(R683)&gt;0,1,"FALSE"),IF(SUM(S683)&gt;0,1,"FALSE"),IF(SUM(T683)&gt;0,1,"FALSE"),IF(SUM(U683)&gt;0,1,"FALSE"),IF(SUM(V683)&gt;0,1,"FALSE"),IF(SUM(W683)&gt;0,1,"FALSE"),IF(SUM(X683)&gt;0,1,"FALSE"),IF(SUM(Y683)&gt;0,1,"FALSE"),IF(SUM(Z683)&gt;0,1,"FALSE"))</f>
        <v/>
      </c>
      <c r="AN684" s="9" t="n"/>
      <c r="AO684" s="9">
        <f>MAX(AO683:AO683)</f>
        <v/>
      </c>
      <c r="AP684" s="9">
        <f>MAX(AP683:AP683)</f>
        <v/>
      </c>
      <c r="AQ684" s="9">
        <f>MAX(AQ683:AQ683)</f>
        <v/>
      </c>
      <c r="AR684" s="9">
        <f>MAX(AR683:AR683)</f>
        <v/>
      </c>
      <c r="AS684" s="9">
        <f>SUM(AS683:AS683)</f>
        <v/>
      </c>
      <c r="AT684" s="9">
        <f>SUM(AT683:AT683)</f>
        <v/>
      </c>
      <c r="AU684" s="9">
        <f>SUM(AU683:AU683)</f>
        <v/>
      </c>
      <c r="AV684" s="9">
        <f>SUM(AV683:AV683)</f>
        <v/>
      </c>
      <c r="AW684" s="9">
        <f>SUM(AW683:AW683)</f>
        <v/>
      </c>
    </row>
    <row r="685">
      <c r="A685" t="n">
        <v>679</v>
      </c>
      <c r="B685" t="inlineStr">
        <is>
          <t>Литвиненко Андрей Алексеевич</t>
        </is>
      </c>
      <c r="C685" t="inlineStr">
        <is>
          <t>Отдел технической поддержки</t>
        </is>
      </c>
      <c r="D685" t="inlineStr">
        <is>
          <t>Администратор WIM</t>
        </is>
      </c>
      <c r="E685" t="inlineStr">
        <is>
          <t>Общехозяйственный</t>
        </is>
      </c>
      <c r="F685" t="inlineStr">
        <is>
          <t>День</t>
        </is>
      </c>
      <c r="O685" t="inlineStr">
        <is>
          <t>В</t>
        </is>
      </c>
      <c r="P685" t="inlineStr">
        <is>
          <t>В</t>
        </is>
      </c>
      <c r="Q685" t="inlineStr">
        <is>
          <t>В</t>
        </is>
      </c>
      <c r="W685" t="inlineStr">
        <is>
          <t>В</t>
        </is>
      </c>
      <c r="X685" t="inlineStr">
        <is>
          <t>В</t>
        </is>
      </c>
      <c r="AM685" s="9">
        <f>COUNT(H685:AL685)</f>
        <v/>
      </c>
      <c r="AO685" s="9">
        <f>COUNTIF(H685:AL685,"О")</f>
        <v/>
      </c>
      <c r="AP685" s="9">
        <f>COUNTIF(H685:AL685,"От")</f>
        <v/>
      </c>
      <c r="AQ685" s="9">
        <f>COUNTIF(H685:AL685,"Б")</f>
        <v/>
      </c>
      <c r="AR685" s="9">
        <f>COUNTIF(H685:AL685,"Н")</f>
        <v/>
      </c>
      <c r="AT685" s="9">
        <f>SUM(H685:AL685)</f>
        <v/>
      </c>
      <c r="AV685" s="9">
        <f>SUM(I685,J685,O685,P685,Q685,W685,X685)</f>
        <v/>
      </c>
    </row>
    <row r="686" ht="15.5" customHeight="1" s="1">
      <c r="A686" t="n">
        <v>680</v>
      </c>
      <c r="B686" t="inlineStr">
        <is>
          <t>Литвиненко Андрей Алексеевич</t>
        </is>
      </c>
      <c r="C686" t="inlineStr">
        <is>
          <t>Отдел технической поддержки</t>
        </is>
      </c>
      <c r="D686" t="inlineStr">
        <is>
          <t>Администратор WIM</t>
        </is>
      </c>
      <c r="E686" t="inlineStr">
        <is>
          <t>Контракт № 632 - ГКУ НСО ТУАД</t>
        </is>
      </c>
      <c r="F686" t="inlineStr">
        <is>
          <t>День</t>
        </is>
      </c>
      <c r="M686" s="11" t="n">
        <v>8</v>
      </c>
      <c r="N686" s="11" t="n">
        <v>7</v>
      </c>
      <c r="R686" s="11" t="n">
        <v>8</v>
      </c>
      <c r="S686" s="11" t="n">
        <v>8</v>
      </c>
      <c r="T686" s="11" t="n">
        <v>8</v>
      </c>
      <c r="U686" s="11" t="n">
        <v>8</v>
      </c>
      <c r="V686" s="11" t="n">
        <v>8</v>
      </c>
      <c r="Y686" s="11" t="n">
        <v>8</v>
      </c>
      <c r="Z686" s="11" t="n">
        <v>8</v>
      </c>
      <c r="AM686" s="9">
        <f>COUNT(H686:AL686)</f>
        <v/>
      </c>
      <c r="AT686" s="9">
        <f>SUM(H686:AL686)</f>
        <v/>
      </c>
      <c r="AV686" s="9">
        <f>SUM(I686,J686,O686,P686,Q686,W686,X686)</f>
        <v/>
      </c>
    </row>
    <row r="687">
      <c r="A687" s="9" t="n">
        <v>681</v>
      </c>
      <c r="B687" s="9" t="inlineStr">
        <is>
          <t>Литвиненко Андрей Алексеевич</t>
        </is>
      </c>
      <c r="C687" s="9" t="inlineStr">
        <is>
          <t>Отдел технической поддержки</t>
        </is>
      </c>
      <c r="D687" s="9" t="inlineStr">
        <is>
          <t>Администратор WIM</t>
        </is>
      </c>
      <c r="E687" s="9" t="inlineStr">
        <is>
          <t>ИТОГО:</t>
        </is>
      </c>
      <c r="F687" s="9" t="n"/>
      <c r="G687" s="9" t="n"/>
      <c r="H687" s="9" t="n"/>
      <c r="I687" s="9" t="n"/>
      <c r="J687" s="9" t="n"/>
      <c r="K687" s="9" t="n"/>
      <c r="L687" s="9" t="n"/>
      <c r="M687" s="9" t="n">
        <v>8</v>
      </c>
      <c r="N687" s="9" t="n">
        <v>7</v>
      </c>
      <c r="O687" s="9" t="n">
        <v>0</v>
      </c>
      <c r="P687" s="9" t="n">
        <v>0</v>
      </c>
      <c r="Q687" s="9" t="n">
        <v>0</v>
      </c>
      <c r="R687" s="9" t="n">
        <v>8</v>
      </c>
      <c r="S687" s="9" t="n">
        <v>8</v>
      </c>
      <c r="T687" s="9" t="n">
        <v>8</v>
      </c>
      <c r="U687" s="9" t="n">
        <v>8</v>
      </c>
      <c r="V687" s="9" t="n">
        <v>8</v>
      </c>
      <c r="W687" s="9" t="n">
        <v>0</v>
      </c>
      <c r="X687" s="9" t="n">
        <v>0</v>
      </c>
      <c r="Y687" s="9" t="n">
        <v>8</v>
      </c>
      <c r="Z687" s="9" t="n">
        <v>8</v>
      </c>
      <c r="AA687" s="9" t="n"/>
      <c r="AB687" s="9" t="n"/>
      <c r="AC687" s="9" t="n"/>
      <c r="AD687" s="9" t="n"/>
      <c r="AE687" s="9" t="n"/>
      <c r="AF687" s="9" t="n"/>
      <c r="AG687" s="9" t="n"/>
      <c r="AH687" s="9" t="n"/>
      <c r="AI687" s="9" t="n"/>
      <c r="AJ687" s="9" t="n"/>
      <c r="AK687" s="9" t="n"/>
      <c r="AL687" s="9" t="n"/>
      <c r="AM687" s="9">
        <f>COUNT(IF(SUM(M686,M685)&gt;0,1,"FALSE"),IF(SUM(N686,N685)&gt;0,1,"FALSE"),IF(SUM(O685,O686)&gt;0,1,"FALSE"),IF(SUM(P685,P686)&gt;0,1,"FALSE"),IF(SUM(Q686,Q685)&gt;0,1,"FALSE"),IF(SUM(R686,R685)&gt;0,1,"FALSE"),IF(SUM(S685,S686)&gt;0,1,"FALSE"),IF(SUM(T686,T685)&gt;0,1,"FALSE"),IF(SUM(U686,U685)&gt;0,1,"FALSE"),IF(SUM(V685,V686)&gt;0,1,"FALSE"),IF(SUM(W685,W686)&gt;0,1,"FALSE"),IF(SUM(X685,X686)&gt;0,1,"FALSE"),IF(SUM(Y686,Y685)&gt;0,1,"FALSE"),IF(SUM(Z686,Z685)&gt;0,1,"FALSE"))</f>
        <v/>
      </c>
      <c r="AN687" s="9" t="n"/>
      <c r="AO687" s="9">
        <f>MAX(AO685:AO686)</f>
        <v/>
      </c>
      <c r="AP687" s="9">
        <f>MAX(AP685:AP686)</f>
        <v/>
      </c>
      <c r="AQ687" s="9">
        <f>MAX(AQ685:AQ686)</f>
        <v/>
      </c>
      <c r="AR687" s="9">
        <f>MAX(AR685:AR686)</f>
        <v/>
      </c>
      <c r="AS687" s="9">
        <f>SUM(AS685:AS686)</f>
        <v/>
      </c>
      <c r="AT687" s="9">
        <f>SUM(AT685:AT686)</f>
        <v/>
      </c>
      <c r="AU687" s="9">
        <f>SUM(AU685:AU686)</f>
        <v/>
      </c>
      <c r="AV687" s="9">
        <f>SUM(AV685:AV686)</f>
        <v/>
      </c>
      <c r="AW687" s="9">
        <f>SUM(AW685:AW686)</f>
        <v/>
      </c>
    </row>
    <row r="688">
      <c r="A688" t="n">
        <v>682</v>
      </c>
      <c r="B688" t="inlineStr">
        <is>
          <t>Рейнгарт Александр Александрович</t>
        </is>
      </c>
      <c r="C688" t="inlineStr">
        <is>
          <t>Отдел технической поддержки</t>
        </is>
      </c>
      <c r="D688" t="inlineStr">
        <is>
          <t>Администратор WIM</t>
        </is>
      </c>
      <c r="E688" t="inlineStr">
        <is>
          <t>Общехозяйственный</t>
        </is>
      </c>
      <c r="F688" t="inlineStr">
        <is>
          <t>День</t>
        </is>
      </c>
      <c r="O688" t="inlineStr">
        <is>
          <t>В</t>
        </is>
      </c>
      <c r="P688" t="inlineStr">
        <is>
          <t>В</t>
        </is>
      </c>
      <c r="Q688" t="inlineStr">
        <is>
          <t>В</t>
        </is>
      </c>
      <c r="S688" t="n">
        <v>7.35</v>
      </c>
      <c r="T688" t="n">
        <v>8</v>
      </c>
      <c r="U688" t="n">
        <v>8</v>
      </c>
      <c r="V688" t="n">
        <v>8</v>
      </c>
      <c r="W688" t="inlineStr">
        <is>
          <t>В</t>
        </is>
      </c>
      <c r="X688" t="inlineStr">
        <is>
          <t>В</t>
        </is>
      </c>
      <c r="Y688" t="n">
        <v>8</v>
      </c>
      <c r="Z688" t="n">
        <v>8</v>
      </c>
      <c r="AM688" s="9">
        <f>COUNT(H688:AL688)</f>
        <v/>
      </c>
      <c r="AO688" s="9">
        <f>COUNTIF(H688:AL688,"О")</f>
        <v/>
      </c>
      <c r="AP688" s="9">
        <f>COUNTIF(H688:AL688,"От")</f>
        <v/>
      </c>
      <c r="AQ688" s="9">
        <f>COUNTIF(H688:AL688,"Б")</f>
        <v/>
      </c>
      <c r="AR688" s="9">
        <f>COUNTIF(H688:AL688,"Н")</f>
        <v/>
      </c>
      <c r="AT688" s="9">
        <f>SUM(H688:AL688)</f>
        <v/>
      </c>
      <c r="AV688" s="9">
        <f>SUM(I688,J688,O688,P688,Q688,W688,X688)</f>
        <v/>
      </c>
    </row>
    <row r="689" ht="15.5" customHeight="1" s="1">
      <c r="A689" t="n">
        <v>683</v>
      </c>
      <c r="B689" t="inlineStr">
        <is>
          <t>Рейнгарт Александр Александрович</t>
        </is>
      </c>
      <c r="C689" t="inlineStr">
        <is>
          <t>Отдел технической поддержки</t>
        </is>
      </c>
      <c r="D689" t="inlineStr">
        <is>
          <t>Администратор WIM</t>
        </is>
      </c>
      <c r="E689" t="inlineStr">
        <is>
          <t>Контракт № 494 - КГКУ «Алтайавтодор»</t>
        </is>
      </c>
      <c r="F689" t="inlineStr">
        <is>
          <t>День</t>
        </is>
      </c>
      <c r="M689" s="11" t="n">
        <v>8</v>
      </c>
      <c r="N689" s="11" t="n">
        <v>7</v>
      </c>
      <c r="R689" s="11" t="n">
        <v>8</v>
      </c>
      <c r="S689" s="11" t="n">
        <v>0.65</v>
      </c>
      <c r="AM689" s="9">
        <f>COUNT(H689:AL689)</f>
        <v/>
      </c>
      <c r="AT689" s="9">
        <f>SUM(H689:AL689)</f>
        <v/>
      </c>
      <c r="AV689" s="9">
        <f>SUM(I689,J689,O689,P689,Q689,W689,X689)</f>
        <v/>
      </c>
    </row>
    <row r="690">
      <c r="A690" s="9" t="n">
        <v>684</v>
      </c>
      <c r="B690" s="9" t="inlineStr">
        <is>
          <t>Рейнгарт Александр Александрович</t>
        </is>
      </c>
      <c r="C690" s="9" t="inlineStr">
        <is>
          <t>Отдел технической поддержки</t>
        </is>
      </c>
      <c r="D690" s="9" t="inlineStr">
        <is>
          <t>Администратор WIM</t>
        </is>
      </c>
      <c r="E690" s="9" t="inlineStr">
        <is>
          <t>ИТОГО:</t>
        </is>
      </c>
      <c r="F690" s="9" t="n"/>
      <c r="G690" s="9" t="n"/>
      <c r="H690" s="9" t="n"/>
      <c r="I690" s="9" t="n"/>
      <c r="J690" s="9" t="n"/>
      <c r="K690" s="9" t="n"/>
      <c r="L690" s="9" t="n"/>
      <c r="M690" s="9" t="n">
        <v>8</v>
      </c>
      <c r="N690" s="9" t="n">
        <v>7</v>
      </c>
      <c r="O690" s="9" t="n">
        <v>0</v>
      </c>
      <c r="P690" s="9" t="n">
        <v>0</v>
      </c>
      <c r="Q690" s="9" t="n">
        <v>0</v>
      </c>
      <c r="R690" s="9" t="n">
        <v>8</v>
      </c>
      <c r="S690" s="9" t="n">
        <v>8</v>
      </c>
      <c r="T690" s="9" t="n">
        <v>8</v>
      </c>
      <c r="U690" s="9" t="n">
        <v>8</v>
      </c>
      <c r="V690" s="9" t="n">
        <v>8</v>
      </c>
      <c r="W690" s="9" t="n">
        <v>0</v>
      </c>
      <c r="X690" s="9" t="n">
        <v>0</v>
      </c>
      <c r="Y690" s="9" t="n">
        <v>8</v>
      </c>
      <c r="Z690" s="9" t="n">
        <v>8</v>
      </c>
      <c r="AA690" s="9" t="n"/>
      <c r="AB690" s="9" t="n"/>
      <c r="AC690" s="9" t="n"/>
      <c r="AD690" s="9" t="n"/>
      <c r="AE690" s="9" t="n"/>
      <c r="AF690" s="9" t="n"/>
      <c r="AG690" s="9" t="n"/>
      <c r="AH690" s="9" t="n"/>
      <c r="AI690" s="9" t="n"/>
      <c r="AJ690" s="9" t="n"/>
      <c r="AK690" s="9" t="n"/>
      <c r="AL690" s="9" t="n"/>
      <c r="AM690" s="9">
        <f>COUNT(IF(SUM(M688,M689)&gt;0,1,"FALSE"),IF(SUM(N688,N689)&gt;0,1,"FALSE"),IF(SUM(O689,O688)&gt;0,1,"FALSE"),IF(SUM(P689,P688)&gt;0,1,"FALSE"),IF(SUM(Q689,Q688)&gt;0,1,"FALSE"),IF(SUM(R689,R688)&gt;0,1,"FALSE"),IF(SUM(S689,S688)&gt;0,1,"FALSE"),IF(SUM(T688)&gt;0,1,"FALSE"),IF(SUM(U688)&gt;0,1,"FALSE"),IF(SUM(V688)&gt;0,1,"FALSE"),IF(SUM(W688)&gt;0,1,"FALSE"),IF(SUM(X688)&gt;0,1,"FALSE"),IF(SUM(Y688)&gt;0,1,"FALSE"),IF(SUM(Z688)&gt;0,1,"FALSE"))</f>
        <v/>
      </c>
      <c r="AN690" s="9" t="n"/>
      <c r="AO690" s="9">
        <f>MAX(AO688:AO689)</f>
        <v/>
      </c>
      <c r="AP690" s="9">
        <f>MAX(AP688:AP689)</f>
        <v/>
      </c>
      <c r="AQ690" s="9">
        <f>MAX(AQ688:AQ689)</f>
        <v/>
      </c>
      <c r="AR690" s="9">
        <f>MAX(AR688:AR689)</f>
        <v/>
      </c>
      <c r="AS690" s="9">
        <f>SUM(AS688:AS689)</f>
        <v/>
      </c>
      <c r="AT690" s="9">
        <f>SUM(AT688:AT689)</f>
        <v/>
      </c>
      <c r="AU690" s="9">
        <f>SUM(AU688:AU689)</f>
        <v/>
      </c>
      <c r="AV690" s="9">
        <f>SUM(AV688:AV689)</f>
        <v/>
      </c>
      <c r="AW690" s="9">
        <f>SUM(AW688:AW689)</f>
        <v/>
      </c>
    </row>
    <row r="691">
      <c r="A691" t="n">
        <v>685</v>
      </c>
      <c r="B691" t="inlineStr">
        <is>
          <t>Бурлаков Сергей Алексеевич</t>
        </is>
      </c>
      <c r="C691" t="inlineStr">
        <is>
          <t>Обособленное подразделение Республика Бурятия</t>
        </is>
      </c>
      <c r="D691" t="inlineStr">
        <is>
          <t>Инженер</t>
        </is>
      </c>
      <c r="E691" t="inlineStr">
        <is>
          <t>Общехозяйственный</t>
        </is>
      </c>
      <c r="F691" t="inlineStr">
        <is>
          <t>День</t>
        </is>
      </c>
      <c r="N691" t="n">
        <v>7</v>
      </c>
      <c r="O691" t="inlineStr">
        <is>
          <t>В</t>
        </is>
      </c>
      <c r="P691" t="inlineStr">
        <is>
          <t>В</t>
        </is>
      </c>
      <c r="Q691" t="inlineStr">
        <is>
          <t>В</t>
        </is>
      </c>
      <c r="R691" t="n">
        <v>8</v>
      </c>
      <c r="S691" t="n">
        <v>8</v>
      </c>
      <c r="T691" t="n">
        <v>8</v>
      </c>
      <c r="U691" t="n">
        <v>8</v>
      </c>
      <c r="V691" t="n">
        <v>8</v>
      </c>
      <c r="W691" t="inlineStr">
        <is>
          <t>В</t>
        </is>
      </c>
      <c r="X691" t="inlineStr">
        <is>
          <t>В</t>
        </is>
      </c>
      <c r="Y691" t="n">
        <v>8</v>
      </c>
      <c r="Z691" t="n">
        <v>8</v>
      </c>
      <c r="AM691" s="9">
        <f>COUNT(H691:AL691)</f>
        <v/>
      </c>
      <c r="AO691" s="9">
        <f>COUNTIF(H691:AL691,"О")</f>
        <v/>
      </c>
      <c r="AP691" s="9">
        <f>COUNTIF(H691:AL691,"От")</f>
        <v/>
      </c>
      <c r="AQ691" s="9">
        <f>COUNTIF(H691:AL691,"Б")</f>
        <v/>
      </c>
      <c r="AR691" s="9">
        <f>COUNTIF(H691:AL691,"Н")</f>
        <v/>
      </c>
      <c r="AT691" s="9">
        <f>SUM(H691:AL691)</f>
        <v/>
      </c>
      <c r="AV691" s="9">
        <f>SUM(I691,J691,O691,P691,Q691,W691,X691)</f>
        <v/>
      </c>
    </row>
    <row r="692">
      <c r="A692" t="n">
        <v>686</v>
      </c>
      <c r="B692" t="inlineStr">
        <is>
          <t>Бурлаков Сергей Алексеевич</t>
        </is>
      </c>
      <c r="C692" t="inlineStr">
        <is>
          <t>Обособленное подразделение Республика Бурятия</t>
        </is>
      </c>
      <c r="D692" t="inlineStr">
        <is>
          <t>Инженер</t>
        </is>
      </c>
      <c r="E692" t="inlineStr">
        <is>
          <t>Контракт № 600 - ГКУ Бурятрегионавтодор</t>
        </is>
      </c>
      <c r="F692" t="inlineStr">
        <is>
          <t>День</t>
        </is>
      </c>
      <c r="AM692" s="9">
        <f>COUNT(H692:AL692)</f>
        <v/>
      </c>
      <c r="AT692" s="9">
        <f>SUM(H692:AL692)</f>
        <v/>
      </c>
      <c r="AV692" s="9">
        <f>SUM(I692,J692,O692,P692,Q692,W692,X692)</f>
        <v/>
      </c>
    </row>
    <row r="693">
      <c r="A693" t="n">
        <v>687</v>
      </c>
      <c r="B693" t="inlineStr">
        <is>
          <t>Бурлаков Сергей Алексеевич</t>
        </is>
      </c>
      <c r="C693" t="inlineStr">
        <is>
          <t>Обособленное подразделение Республика Бурятия</t>
        </is>
      </c>
      <c r="D693" t="inlineStr">
        <is>
          <t>Инженер</t>
        </is>
      </c>
      <c r="E693" t="inlineStr">
        <is>
          <t>Контракт № 548 - ГКУ Управление Региональных автомобильных дорог Республики Бурятия</t>
        </is>
      </c>
      <c r="F693" t="inlineStr">
        <is>
          <t>День</t>
        </is>
      </c>
      <c r="AM693" s="9">
        <f>COUNT(H693:AL693)</f>
        <v/>
      </c>
      <c r="AT693" s="9">
        <f>SUM(H693:AL693)</f>
        <v/>
      </c>
      <c r="AV693" s="9">
        <f>SUM(I693,J693,O693,P693,Q693,W693,X693)</f>
        <v/>
      </c>
    </row>
    <row r="694">
      <c r="A694" t="n">
        <v>688</v>
      </c>
      <c r="B694" t="inlineStr">
        <is>
          <t>Бурлаков Сергей Алексеевич</t>
        </is>
      </c>
      <c r="C694" t="inlineStr">
        <is>
          <t>Обособленное подразделение Республика Бурятия</t>
        </is>
      </c>
      <c r="D694" t="inlineStr">
        <is>
          <t>Инженер</t>
        </is>
      </c>
      <c r="E694" t="inlineStr">
        <is>
          <t>Контракт № 533 - ГКУ Управление Региональных автомобильных дорог Республики Бурятия</t>
        </is>
      </c>
      <c r="F694" t="inlineStr">
        <is>
          <t>День</t>
        </is>
      </c>
      <c r="AM694" s="9">
        <f>COUNT(H694:AL694)</f>
        <v/>
      </c>
      <c r="AT694" s="9">
        <f>SUM(H694:AL694)</f>
        <v/>
      </c>
      <c r="AV694" s="9">
        <f>SUM(I694,J694,O694,P694,Q694,W694,X694)</f>
        <v/>
      </c>
    </row>
    <row r="695">
      <c r="A695" s="9" t="n">
        <v>689</v>
      </c>
      <c r="B695" s="9" t="inlineStr">
        <is>
          <t>Бурлаков Сергей Алексеевич</t>
        </is>
      </c>
      <c r="C695" s="9" t="inlineStr">
        <is>
          <t>Обособленное подразделение Республика Бурятия</t>
        </is>
      </c>
      <c r="D695" s="9" t="inlineStr">
        <is>
          <t>Инженер</t>
        </is>
      </c>
      <c r="E695" s="9" t="inlineStr">
        <is>
          <t>ИТОГО:</t>
        </is>
      </c>
      <c r="F695" s="9" t="n"/>
      <c r="G695" s="9" t="n"/>
      <c r="H695" s="9" t="n"/>
      <c r="I695" s="9" t="n"/>
      <c r="J695" s="9" t="n"/>
      <c r="K695" s="9" t="n"/>
      <c r="L695" s="9" t="n"/>
      <c r="M695" s="9" t="n"/>
      <c r="N695" s="9" t="n">
        <v>7</v>
      </c>
      <c r="O695" s="9" t="n">
        <v>0</v>
      </c>
      <c r="P695" s="9" t="n">
        <v>0</v>
      </c>
      <c r="Q695" s="9" t="n">
        <v>0</v>
      </c>
      <c r="R695" s="9" t="n">
        <v>8</v>
      </c>
      <c r="S695" s="9" t="n">
        <v>8</v>
      </c>
      <c r="T695" s="9" t="n">
        <v>8</v>
      </c>
      <c r="U695" s="9" t="n">
        <v>8</v>
      </c>
      <c r="V695" s="9" t="n">
        <v>8</v>
      </c>
      <c r="W695" s="9" t="n">
        <v>0</v>
      </c>
      <c r="X695" s="9" t="n">
        <v>0</v>
      </c>
      <c r="Y695" s="9" t="n">
        <v>8</v>
      </c>
      <c r="Z695" s="9" t="n">
        <v>8</v>
      </c>
      <c r="AA695" s="9" t="n"/>
      <c r="AB695" s="9" t="n"/>
      <c r="AC695" s="9" t="n"/>
      <c r="AD695" s="9" t="n"/>
      <c r="AE695" s="9" t="n"/>
      <c r="AF695" s="9" t="n"/>
      <c r="AG695" s="9" t="n"/>
      <c r="AH695" s="9" t="n"/>
      <c r="AI695" s="9" t="n"/>
      <c r="AJ695" s="9" t="n"/>
      <c r="AK695" s="9" t="n"/>
      <c r="AL695" s="9" t="n"/>
      <c r="AM695" s="9">
        <f>COUNT(IF(SUM(N694,N691,N692,N693)&gt;0,1,"FALSE"),IF(SUM(O692,O691,O694,O693)&gt;0,1,"FALSE"),IF(SUM(P692,P691,P694,P693)&gt;0,1,"FALSE"),IF(SUM(Q691,Q693,Q694,Q692)&gt;0,1,"FALSE"),IF(SUM(R694,R692,R691,R693)&gt;0,1,"FALSE"),IF(SUM(S691,S693,S692,S694)&gt;0,1,"FALSE"),IF(SUM(T692,T693,T694,T691)&gt;0,1,"FALSE"),IF(SUM(U694,U692,U693,U691)&gt;0,1,"FALSE"),IF(SUM(V691,V693,V692,V694)&gt;0,1,"FALSE"),IF(SUM(W694,W691,W692,W693)&gt;0,1,"FALSE"),IF(SUM(X692,X694,X693,X691)&gt;0,1,"FALSE"),IF(SUM(Y692,Y691,Y693,Y694)&gt;0,1,"FALSE"),IF(SUM(Z692,Z694,Z693,Z691)&gt;0,1,"FALSE"))</f>
        <v/>
      </c>
      <c r="AN695" s="9" t="n"/>
      <c r="AO695" s="9">
        <f>MAX(AO691:AO694)</f>
        <v/>
      </c>
      <c r="AP695" s="9">
        <f>MAX(AP691:AP694)</f>
        <v/>
      </c>
      <c r="AQ695" s="9">
        <f>MAX(AQ691:AQ694)</f>
        <v/>
      </c>
      <c r="AR695" s="9">
        <f>MAX(AR691:AR694)</f>
        <v/>
      </c>
      <c r="AS695" s="9">
        <f>SUM(AS691:AS694)</f>
        <v/>
      </c>
      <c r="AT695" s="9">
        <f>SUM(AT691:AT694)</f>
        <v/>
      </c>
      <c r="AU695" s="9">
        <f>SUM(AU691:AU694)</f>
        <v/>
      </c>
      <c r="AV695" s="9">
        <f>SUM(AV691:AV694)</f>
        <v/>
      </c>
      <c r="AW695" s="9">
        <f>SUM(AW691:AW694)</f>
        <v/>
      </c>
    </row>
    <row r="696">
      <c r="A696" t="n">
        <v>690</v>
      </c>
      <c r="B696" t="inlineStr">
        <is>
          <t>Москалёва Дарья Николаевна</t>
        </is>
      </c>
      <c r="C696" t="inlineStr">
        <is>
          <t>Отдел материально-технического обеспечения</t>
        </is>
      </c>
      <c r="D696" t="inlineStr">
        <is>
          <t>Оператор 1С</t>
        </is>
      </c>
      <c r="E696" t="inlineStr">
        <is>
          <t>Офис</t>
        </is>
      </c>
      <c r="F696" t="inlineStr">
        <is>
          <t>День</t>
        </is>
      </c>
      <c r="R696" t="n">
        <v>8</v>
      </c>
      <c r="S696" t="n">
        <v>8</v>
      </c>
      <c r="T696" t="n">
        <v>8</v>
      </c>
      <c r="U696" t="n">
        <v>8</v>
      </c>
      <c r="V696" t="n">
        <v>8</v>
      </c>
      <c r="W696" t="inlineStr">
        <is>
          <t>В</t>
        </is>
      </c>
      <c r="X696" t="inlineStr">
        <is>
          <t>В</t>
        </is>
      </c>
      <c r="Y696" t="n">
        <v>8</v>
      </c>
      <c r="Z696" t="n">
        <v>8</v>
      </c>
      <c r="AM696" s="9">
        <f>COUNT(H696:AL696)</f>
        <v/>
      </c>
      <c r="AO696" s="9">
        <f>COUNTIF(H696:AL696,"О")</f>
        <v/>
      </c>
      <c r="AP696" s="9">
        <f>COUNTIF(H696:AL696,"От")</f>
        <v/>
      </c>
      <c r="AQ696" s="9">
        <f>COUNTIF(H696:AL696,"Б")</f>
        <v/>
      </c>
      <c r="AR696" s="9">
        <f>COUNTIF(H696:AL696,"Н")</f>
        <v/>
      </c>
      <c r="AT696" s="9">
        <f>SUM(H696:AL696)</f>
        <v/>
      </c>
      <c r="AV696" s="9">
        <f>SUM(I696,J696,O696,P696,Q696,W696,X696)</f>
        <v/>
      </c>
    </row>
    <row r="697">
      <c r="A697" s="9" t="n">
        <v>691</v>
      </c>
      <c r="B697" s="9" t="inlineStr">
        <is>
          <t>Москалёва Дарья Николаевна</t>
        </is>
      </c>
      <c r="C697" s="9" t="inlineStr">
        <is>
          <t>Отдел материально-технического обеспечения</t>
        </is>
      </c>
      <c r="D697" s="9" t="inlineStr">
        <is>
          <t>Оператор 1С</t>
        </is>
      </c>
      <c r="E697" s="9" t="inlineStr">
        <is>
          <t>ИТОГО:</t>
        </is>
      </c>
      <c r="F697" s="9" t="n"/>
      <c r="G697" s="9" t="n"/>
      <c r="H697" s="9" t="n"/>
      <c r="I697" s="9" t="n"/>
      <c r="J697" s="9" t="n"/>
      <c r="K697" s="9" t="n"/>
      <c r="L697" s="9" t="n"/>
      <c r="M697" s="9" t="n"/>
      <c r="N697" s="9" t="n"/>
      <c r="O697" s="9" t="n"/>
      <c r="P697" s="9" t="n"/>
      <c r="Q697" s="9" t="n"/>
      <c r="R697" s="9" t="n">
        <v>8</v>
      </c>
      <c r="S697" s="9" t="n">
        <v>8</v>
      </c>
      <c r="T697" s="9" t="n">
        <v>8</v>
      </c>
      <c r="U697" s="9" t="n">
        <v>8</v>
      </c>
      <c r="V697" s="9" t="n">
        <v>8</v>
      </c>
      <c r="W697" s="9" t="n">
        <v>0</v>
      </c>
      <c r="X697" s="9" t="n">
        <v>0</v>
      </c>
      <c r="Y697" s="9" t="n">
        <v>8</v>
      </c>
      <c r="Z697" s="9" t="n">
        <v>8</v>
      </c>
      <c r="AA697" s="9" t="n"/>
      <c r="AB697" s="9" t="n"/>
      <c r="AC697" s="9" t="n"/>
      <c r="AD697" s="9" t="n"/>
      <c r="AE697" s="9" t="n"/>
      <c r="AF697" s="9" t="n"/>
      <c r="AG697" s="9" t="n"/>
      <c r="AH697" s="9" t="n"/>
      <c r="AI697" s="9" t="n"/>
      <c r="AJ697" s="9" t="n"/>
      <c r="AK697" s="9" t="n"/>
      <c r="AL697" s="9" t="n"/>
      <c r="AM697" s="9">
        <f>COUNT(IF(SUM(R696)&gt;0,1,"FALSE"),IF(SUM(S696)&gt;0,1,"FALSE"),IF(SUM(T696)&gt;0,1,"FALSE"),IF(SUM(U696)&gt;0,1,"FALSE"),IF(SUM(V696)&gt;0,1,"FALSE"),IF(SUM(W696)&gt;0,1,"FALSE"),IF(SUM(X696)&gt;0,1,"FALSE"),IF(SUM(Y696)&gt;0,1,"FALSE"),IF(SUM(Z696)&gt;0,1,"FALSE"))</f>
        <v/>
      </c>
      <c r="AN697" s="9" t="n"/>
      <c r="AO697" s="9">
        <f>MAX(AO696:AO696)</f>
        <v/>
      </c>
      <c r="AP697" s="9">
        <f>MAX(AP696:AP696)</f>
        <v/>
      </c>
      <c r="AQ697" s="9">
        <f>MAX(AQ696:AQ696)</f>
        <v/>
      </c>
      <c r="AR697" s="9">
        <f>MAX(AR696:AR696)</f>
        <v/>
      </c>
      <c r="AS697" s="9">
        <f>SUM(AS696:AS696)</f>
        <v/>
      </c>
      <c r="AT697" s="9">
        <f>SUM(AT696:AT696)</f>
        <v/>
      </c>
      <c r="AU697" s="9">
        <f>SUM(AU696:AU696)</f>
        <v/>
      </c>
      <c r="AV697" s="9">
        <f>SUM(AV696:AV696)</f>
        <v/>
      </c>
      <c r="AW697" s="9">
        <f>SUM(AW696:AW696)</f>
        <v/>
      </c>
    </row>
    <row r="698" ht="15.5" customHeight="1" s="1">
      <c r="A698" t="n">
        <v>692</v>
      </c>
      <c r="B698" t="inlineStr">
        <is>
          <t>Перевалов Евгений Владимирович</t>
        </is>
      </c>
      <c r="C698" t="inlineStr">
        <is>
          <t>Группа содержания</t>
        </is>
      </c>
      <c r="D698" t="inlineStr">
        <is>
          <t>Ведущий инженер</t>
        </is>
      </c>
      <c r="E698" t="inlineStr">
        <is>
          <t>Общехозяйственный</t>
        </is>
      </c>
      <c r="F698" t="inlineStr">
        <is>
          <t>День</t>
        </is>
      </c>
      <c r="U698" s="11" t="inlineStr">
        <is>
          <t>От</t>
        </is>
      </c>
      <c r="V698" s="11" t="inlineStr">
        <is>
          <t>От</t>
        </is>
      </c>
      <c r="W698" t="inlineStr">
        <is>
          <t>В</t>
        </is>
      </c>
      <c r="X698" t="inlineStr">
        <is>
          <t>В</t>
        </is>
      </c>
      <c r="AM698" s="9">
        <f>COUNT(H698:AL698)</f>
        <v/>
      </c>
      <c r="AO698" s="9">
        <f>COUNTIF(H698:AL698,"О")</f>
        <v/>
      </c>
      <c r="AP698" s="9">
        <f>COUNTIF(H698:AL698,"От")</f>
        <v/>
      </c>
      <c r="AQ698" s="9">
        <f>COUNTIF(H698:AL698,"Б")</f>
        <v/>
      </c>
      <c r="AR698" s="9">
        <f>COUNTIF(H698:AL698,"Н")</f>
        <v/>
      </c>
      <c r="AT698" s="9">
        <f>SUM(H698:AL698)</f>
        <v/>
      </c>
      <c r="AV698" s="9">
        <f>SUM(I698,J698,O698,P698,Q698,W698,X698)</f>
        <v/>
      </c>
    </row>
    <row r="699">
      <c r="A699" t="n">
        <v>693</v>
      </c>
      <c r="B699" t="inlineStr">
        <is>
          <t>Перевалов Евгений Владимирович</t>
        </is>
      </c>
      <c r="C699" t="inlineStr">
        <is>
          <t>Группа содержания</t>
        </is>
      </c>
      <c r="D699" t="inlineStr">
        <is>
          <t>Ведущий инженер</t>
        </is>
      </c>
      <c r="E699" t="inlineStr">
        <is>
          <t>Контракт № 644 - АО Автодор</t>
        </is>
      </c>
      <c r="F699" t="inlineStr">
        <is>
          <t>День</t>
        </is>
      </c>
      <c r="AM699" s="9">
        <f>COUNT(H699:AL699)</f>
        <v/>
      </c>
      <c r="AT699" s="9">
        <f>SUM(H699:AL699)</f>
        <v/>
      </c>
      <c r="AV699" s="9">
        <f>SUM(I699,J699,O699,P699,Q699,W699,X699)</f>
        <v/>
      </c>
    </row>
    <row r="700">
      <c r="A700" t="n">
        <v>694</v>
      </c>
      <c r="B700" t="inlineStr">
        <is>
          <t>Перевалов Евгений Владимирович</t>
        </is>
      </c>
      <c r="C700" t="inlineStr">
        <is>
          <t>Группа содержания</t>
        </is>
      </c>
      <c r="D700" t="inlineStr">
        <is>
          <t>Ведущий инженер</t>
        </is>
      </c>
      <c r="E700" t="inlineStr">
        <is>
          <t>Контракт № 633 - ПАО Ростелеком Красноярск</t>
        </is>
      </c>
      <c r="F700" t="inlineStr">
        <is>
          <t>День</t>
        </is>
      </c>
      <c r="AM700" s="9">
        <f>COUNT(H700:AL700)</f>
        <v/>
      </c>
      <c r="AT700" s="9">
        <f>SUM(H700:AL700)</f>
        <v/>
      </c>
      <c r="AV700" s="9">
        <f>SUM(I700,J700,O700,P700,Q700,W700,X700)</f>
        <v/>
      </c>
    </row>
    <row r="701">
      <c r="A701" t="n">
        <v>695</v>
      </c>
      <c r="B701" t="inlineStr">
        <is>
          <t>Перевалов Евгений Владимирович</t>
        </is>
      </c>
      <c r="C701" t="inlineStr">
        <is>
          <t>Группа содержания</t>
        </is>
      </c>
      <c r="D701" t="inlineStr">
        <is>
          <t>Ведущий инженер</t>
        </is>
      </c>
      <c r="E701" t="inlineStr">
        <is>
          <t>Контракт № 632 - ГКУ НСО ТУАД</t>
        </is>
      </c>
      <c r="F701" t="inlineStr">
        <is>
          <t>День</t>
        </is>
      </c>
      <c r="AM701" s="9">
        <f>COUNT(H701:AL701)</f>
        <v/>
      </c>
      <c r="AT701" s="9">
        <f>SUM(H701:AL701)</f>
        <v/>
      </c>
      <c r="AV701" s="9">
        <f>SUM(I701,J701,O701,P701,Q701,W701,X701)</f>
        <v/>
      </c>
    </row>
    <row r="702">
      <c r="A702" t="n">
        <v>696</v>
      </c>
      <c r="B702" t="inlineStr">
        <is>
          <t>Перевалов Евгений Владимирович</t>
        </is>
      </c>
      <c r="C702" t="inlineStr">
        <is>
          <t>Группа содержания</t>
        </is>
      </c>
      <c r="D702" t="inlineStr">
        <is>
          <t>Ведущий инженер</t>
        </is>
      </c>
      <c r="E702" t="inlineStr">
        <is>
          <t>Контракт № 631 - ГКУ НСО ТУАД</t>
        </is>
      </c>
      <c r="F702" t="inlineStr">
        <is>
          <t>День</t>
        </is>
      </c>
      <c r="AM702" s="9">
        <f>COUNT(H702:AL702)</f>
        <v/>
      </c>
      <c r="AT702" s="9">
        <f>SUM(H702:AL702)</f>
        <v/>
      </c>
      <c r="AV702" s="9">
        <f>SUM(I702,J702,O702,P702,Q702,W702,X702)</f>
        <v/>
      </c>
    </row>
    <row r="703">
      <c r="A703" t="n">
        <v>697</v>
      </c>
      <c r="B703" t="inlineStr">
        <is>
          <t>Перевалов Евгений Владимирович</t>
        </is>
      </c>
      <c r="C703" t="inlineStr">
        <is>
          <t>Группа содержания</t>
        </is>
      </c>
      <c r="D703" t="inlineStr">
        <is>
          <t>Ведущий инженер</t>
        </is>
      </c>
      <c r="E703" t="inlineStr">
        <is>
          <t>Контракт № 630 - ГКУ НСО ТУАД</t>
        </is>
      </c>
      <c r="F703" t="inlineStr">
        <is>
          <t>День</t>
        </is>
      </c>
      <c r="AM703" s="9">
        <f>COUNT(H703:AL703)</f>
        <v/>
      </c>
      <c r="AT703" s="9">
        <f>SUM(H703:AL703)</f>
        <v/>
      </c>
      <c r="AV703" s="9">
        <f>SUM(I703,J703,O703,P703,Q703,W703,X703)</f>
        <v/>
      </c>
    </row>
    <row r="704">
      <c r="A704" t="n">
        <v>698</v>
      </c>
      <c r="B704" t="inlineStr">
        <is>
          <t>Перевалов Евгений Владимирович</t>
        </is>
      </c>
      <c r="C704" t="inlineStr">
        <is>
          <t>Группа содержания</t>
        </is>
      </c>
      <c r="D704" t="inlineStr">
        <is>
          <t>Ведущий инженер</t>
        </is>
      </c>
      <c r="E704" t="inlineStr">
        <is>
          <t>Контракт № 620 - МариинскАвтодор</t>
        </is>
      </c>
      <c r="F704" t="inlineStr">
        <is>
          <t>День</t>
        </is>
      </c>
      <c r="AM704" s="9">
        <f>COUNT(H704:AL704)</f>
        <v/>
      </c>
      <c r="AT704" s="9">
        <f>SUM(H704:AL704)</f>
        <v/>
      </c>
      <c r="AV704" s="9">
        <f>SUM(I704,J704,O704,P704,Q704,W704,X704)</f>
        <v/>
      </c>
    </row>
    <row r="705">
      <c r="A705" t="n">
        <v>699</v>
      </c>
      <c r="B705" t="inlineStr">
        <is>
          <t>Перевалов Евгений Владимирович</t>
        </is>
      </c>
      <c r="C705" t="inlineStr">
        <is>
          <t>Группа содержания</t>
        </is>
      </c>
      <c r="D705" t="inlineStr">
        <is>
          <t>Ведущий инженер</t>
        </is>
      </c>
      <c r="E705" t="inlineStr">
        <is>
          <t>Контракт № 621 - Томскавтодор</t>
        </is>
      </c>
      <c r="F705" t="inlineStr">
        <is>
          <t>День</t>
        </is>
      </c>
      <c r="AM705" s="9">
        <f>COUNT(H705:AL705)</f>
        <v/>
      </c>
      <c r="AT705" s="9">
        <f>SUM(H705:AL705)</f>
        <v/>
      </c>
      <c r="AV705" s="9">
        <f>SUM(I705,J705,O705,P705,Q705,W705,X705)</f>
        <v/>
      </c>
    </row>
    <row r="706">
      <c r="A706" t="n">
        <v>700</v>
      </c>
      <c r="B706" t="inlineStr">
        <is>
          <t>Перевалов Евгений Владимирович</t>
        </is>
      </c>
      <c r="C706" t="inlineStr">
        <is>
          <t>Группа содержания</t>
        </is>
      </c>
      <c r="D706" t="inlineStr">
        <is>
          <t>Ведущий инженер</t>
        </is>
      </c>
      <c r="E706" t="inlineStr">
        <is>
          <t>Контракт № 599 - Восток-М</t>
        </is>
      </c>
      <c r="F706" t="inlineStr">
        <is>
          <t>День</t>
        </is>
      </c>
      <c r="AM706" s="9">
        <f>COUNT(H706:AL706)</f>
        <v/>
      </c>
      <c r="AT706" s="9">
        <f>SUM(H706:AL706)</f>
        <v/>
      </c>
      <c r="AV706" s="9">
        <f>SUM(I706,J706,O706,P706,Q706,W706,X706)</f>
        <v/>
      </c>
    </row>
    <row r="707">
      <c r="A707" t="n">
        <v>701</v>
      </c>
      <c r="B707" t="inlineStr">
        <is>
          <t>Перевалов Евгений Владимирович</t>
        </is>
      </c>
      <c r="C707" t="inlineStr">
        <is>
          <t>Группа содержания</t>
        </is>
      </c>
      <c r="D707" t="inlineStr">
        <is>
          <t>Ведущий инженер</t>
        </is>
      </c>
      <c r="E707" t="inlineStr">
        <is>
          <t>Контракт № 579 - ООО Восток-М</t>
        </is>
      </c>
      <c r="F707" t="inlineStr">
        <is>
          <t>День</t>
        </is>
      </c>
      <c r="AM707" s="9">
        <f>COUNT(H707:AL707)</f>
        <v/>
      </c>
      <c r="AT707" s="9">
        <f>SUM(H707:AL707)</f>
        <v/>
      </c>
      <c r="AV707" s="9">
        <f>SUM(I707,J707,O707,P707,Q707,W707,X707)</f>
        <v/>
      </c>
    </row>
    <row r="708">
      <c r="A708" t="n">
        <v>702</v>
      </c>
      <c r="B708" t="inlineStr">
        <is>
          <t>Перевалов Евгений Владимирович</t>
        </is>
      </c>
      <c r="C708" t="inlineStr">
        <is>
          <t>Группа содержания</t>
        </is>
      </c>
      <c r="D708" t="inlineStr">
        <is>
          <t>Ведущий инженер</t>
        </is>
      </c>
      <c r="E708" t="inlineStr">
        <is>
          <t>Контракт № 585 - ФКУ Сибуправтодор</t>
        </is>
      </c>
      <c r="F708" t="inlineStr">
        <is>
          <t>День</t>
        </is>
      </c>
      <c r="AM708" s="9">
        <f>COUNT(H708:AL708)</f>
        <v/>
      </c>
      <c r="AT708" s="9">
        <f>SUM(H708:AL708)</f>
        <v/>
      </c>
      <c r="AV708" s="9">
        <f>SUM(I708,J708,O708,P708,Q708,W708,X708)</f>
        <v/>
      </c>
    </row>
    <row r="709">
      <c r="A709" t="n">
        <v>703</v>
      </c>
      <c r="B709" t="inlineStr">
        <is>
          <t>Перевалов Евгений Владимирович</t>
        </is>
      </c>
      <c r="C709" t="inlineStr">
        <is>
          <t>Группа содержания</t>
        </is>
      </c>
      <c r="D709" t="inlineStr">
        <is>
          <t>Ведущий инженер</t>
        </is>
      </c>
      <c r="E709" t="inlineStr">
        <is>
          <t>Контракт № 580 - ОГКУ «Томскавтодор»</t>
        </is>
      </c>
      <c r="F709" t="inlineStr">
        <is>
          <t>День</t>
        </is>
      </c>
      <c r="AM709" s="9">
        <f>COUNT(H709:AL709)</f>
        <v/>
      </c>
      <c r="AT709" s="9">
        <f>SUM(H709:AL709)</f>
        <v/>
      </c>
      <c r="AV709" s="9">
        <f>SUM(I709,J709,O709,P709,Q709,W709,X709)</f>
        <v/>
      </c>
    </row>
    <row r="710" ht="15.5" customHeight="1" s="1">
      <c r="A710" t="n">
        <v>704</v>
      </c>
      <c r="B710" t="inlineStr">
        <is>
          <t>Перевалов Евгений Владимирович</t>
        </is>
      </c>
      <c r="C710" t="inlineStr">
        <is>
          <t>Группа содержания</t>
        </is>
      </c>
      <c r="D710" t="inlineStr">
        <is>
          <t>Ведущий инженер</t>
        </is>
      </c>
      <c r="E710" t="inlineStr">
        <is>
          <t>Контракт № 632 - ГКУ НСО ТУАД</t>
        </is>
      </c>
      <c r="F710" t="inlineStr">
        <is>
          <t>День</t>
        </is>
      </c>
      <c r="G710" t="inlineStr">
        <is>
          <t>К-ка</t>
        </is>
      </c>
      <c r="Y710" s="11" t="n">
        <v>8</v>
      </c>
      <c r="Z710" s="11" t="n">
        <v>8</v>
      </c>
      <c r="AM710" s="9">
        <f>SUM(H710:AL710)/8</f>
        <v/>
      </c>
      <c r="AS710" s="9">
        <f>COUNTIF(H710:AL710,"В")+SUM(H710:AL710)/8</f>
        <v/>
      </c>
      <c r="AT710" s="9">
        <f>SUM(H710:AL710)</f>
        <v/>
      </c>
    </row>
    <row r="711">
      <c r="A711" s="9" t="n">
        <v>705</v>
      </c>
      <c r="B711" s="9" t="inlineStr">
        <is>
          <t>Перевалов Евгений Владимирович</t>
        </is>
      </c>
      <c r="C711" s="9" t="inlineStr">
        <is>
          <t>Группа содержания</t>
        </is>
      </c>
      <c r="D711" s="9" t="inlineStr">
        <is>
          <t>Ведущий инженер</t>
        </is>
      </c>
      <c r="E711" s="9" t="inlineStr">
        <is>
          <t>ИТОГО:</t>
        </is>
      </c>
      <c r="F711" s="9" t="n"/>
      <c r="G711" s="9" t="n"/>
      <c r="H711" s="9" t="n"/>
      <c r="I711" s="9" t="n"/>
      <c r="J711" s="9" t="n"/>
      <c r="K711" s="9" t="n"/>
      <c r="L711" s="9" t="n"/>
      <c r="M711" s="9" t="n"/>
      <c r="N711" s="9" t="n"/>
      <c r="O711" s="9" t="n"/>
      <c r="P711" s="9" t="n"/>
      <c r="Q711" s="9" t="n"/>
      <c r="R711" s="9" t="n"/>
      <c r="S711" s="9" t="n"/>
      <c r="T711" s="9" t="n"/>
      <c r="U711" s="9" t="n">
        <v>0</v>
      </c>
      <c r="V711" s="9" t="n">
        <v>0</v>
      </c>
      <c r="W711" s="9" t="n">
        <v>0</v>
      </c>
      <c r="X711" s="9" t="n">
        <v>0</v>
      </c>
      <c r="Y711" s="9" t="n">
        <v>8</v>
      </c>
      <c r="Z711" s="9" t="n">
        <v>8</v>
      </c>
      <c r="AA711" s="9" t="n"/>
      <c r="AB711" s="9" t="n"/>
      <c r="AC711" s="9" t="n"/>
      <c r="AD711" s="9" t="n"/>
      <c r="AE711" s="9" t="n"/>
      <c r="AF711" s="9" t="n"/>
      <c r="AG711" s="9" t="n"/>
      <c r="AH711" s="9" t="n"/>
      <c r="AI711" s="9" t="n"/>
      <c r="AJ711" s="9" t="n"/>
      <c r="AK711" s="9" t="n"/>
      <c r="AL711" s="9" t="n"/>
      <c r="AM711" s="9">
        <f>COUNT(IF(SUM(U698)&gt;0,1,"FALSE"),IF(SUM(V698)&gt;0,1,"FALSE"),IF(SUM(W698,W703,W704,W699,W701,W707,W700,W705,W708,W706,W702,W709)&gt;0,1,"FALSE"),IF(SUM(X703,X706,X698,X708,X701,X705,X709,X700,X707,X699,X704,X702)&gt;0,1,"FALSE"),IF(SUM(Y710)&gt;0,1,"FALSE"),IF(SUM(Z710)&gt;0,1,"FALSE"))</f>
        <v/>
      </c>
      <c r="AN711" s="9" t="n"/>
      <c r="AO711" s="9">
        <f>MAX(AO698:AO710)</f>
        <v/>
      </c>
      <c r="AP711" s="9">
        <f>MAX(AP698:AP710)</f>
        <v/>
      </c>
      <c r="AQ711" s="9">
        <f>MAX(AQ698:AQ710)</f>
        <v/>
      </c>
      <c r="AR711" s="9">
        <f>MAX(AR698:AR710)</f>
        <v/>
      </c>
      <c r="AS711" s="9">
        <f>SUM(AS698:AS710)</f>
        <v/>
      </c>
      <c r="AT711" s="9">
        <f>SUM(AT698:AT710)</f>
        <v/>
      </c>
      <c r="AU711" s="9">
        <f>SUM(AU698:AU710)</f>
        <v/>
      </c>
      <c r="AV711" s="9">
        <f>SUM(AV698:AV710)</f>
        <v/>
      </c>
      <c r="AW711" s="9">
        <f>SUM(AW698:AW710)</f>
        <v/>
      </c>
    </row>
    <row r="712">
      <c r="A712" t="n">
        <v>706</v>
      </c>
      <c r="B712" t="inlineStr">
        <is>
          <t>Курская Дарья Андреевна</t>
        </is>
      </c>
      <c r="C712" t="inlineStr">
        <is>
          <t>Общий отдел</t>
        </is>
      </c>
      <c r="D712" t="inlineStr">
        <is>
          <t>Специалист по охране труда</t>
        </is>
      </c>
      <c r="E712" t="inlineStr">
        <is>
          <t>Офис</t>
        </is>
      </c>
      <c r="F712" t="inlineStr">
        <is>
          <t>День</t>
        </is>
      </c>
      <c r="U712" t="n">
        <v>8</v>
      </c>
      <c r="V712" t="n">
        <v>8</v>
      </c>
      <c r="W712" t="inlineStr">
        <is>
          <t>В</t>
        </is>
      </c>
      <c r="X712" t="inlineStr">
        <is>
          <t>В</t>
        </is>
      </c>
      <c r="Y712" t="n">
        <v>8</v>
      </c>
      <c r="Z712" t="n">
        <v>8</v>
      </c>
      <c r="AM712" s="9">
        <f>COUNT(H712:AL712)</f>
        <v/>
      </c>
      <c r="AO712" s="9">
        <f>COUNTIF(H712:AL712,"О")</f>
        <v/>
      </c>
      <c r="AP712" s="9">
        <f>COUNTIF(H712:AL712,"От")</f>
        <v/>
      </c>
      <c r="AQ712" s="9">
        <f>COUNTIF(H712:AL712,"Б")</f>
        <v/>
      </c>
      <c r="AR712" s="9">
        <f>COUNTIF(H712:AL712,"Н")</f>
        <v/>
      </c>
      <c r="AT712" s="9">
        <f>SUM(H712:AL712)</f>
        <v/>
      </c>
      <c r="AV712" s="9">
        <f>SUM(I712,J712,O712,P712,Q712,W712,X712)</f>
        <v/>
      </c>
    </row>
    <row r="713">
      <c r="A713" s="9" t="n">
        <v>707</v>
      </c>
      <c r="B713" s="9" t="inlineStr">
        <is>
          <t>Курская Дарья Андреевна</t>
        </is>
      </c>
      <c r="C713" s="9" t="inlineStr">
        <is>
          <t>Общий отдел</t>
        </is>
      </c>
      <c r="D713" s="9" t="inlineStr">
        <is>
          <t>Специалист по охране труда</t>
        </is>
      </c>
      <c r="E713" s="9" t="inlineStr">
        <is>
          <t>ИТОГО:</t>
        </is>
      </c>
      <c r="F713" s="9" t="n"/>
      <c r="G713" s="9" t="n"/>
      <c r="H713" s="9" t="n"/>
      <c r="I713" s="9" t="n"/>
      <c r="J713" s="9" t="n"/>
      <c r="K713" s="9" t="n"/>
      <c r="L713" s="9" t="n"/>
      <c r="M713" s="9" t="n"/>
      <c r="N713" s="9" t="n"/>
      <c r="O713" s="9" t="n"/>
      <c r="P713" s="9" t="n"/>
      <c r="Q713" s="9" t="n"/>
      <c r="R713" s="9" t="n"/>
      <c r="S713" s="9" t="n"/>
      <c r="T713" s="9" t="n"/>
      <c r="U713" s="9" t="n">
        <v>8</v>
      </c>
      <c r="V713" s="9" t="n">
        <v>8</v>
      </c>
      <c r="W713" s="9" t="n">
        <v>0</v>
      </c>
      <c r="X713" s="9" t="n">
        <v>0</v>
      </c>
      <c r="Y713" s="9" t="n">
        <v>8</v>
      </c>
      <c r="Z713" s="9" t="n">
        <v>8</v>
      </c>
      <c r="AA713" s="9" t="n"/>
      <c r="AB713" s="9" t="n"/>
      <c r="AC713" s="9" t="n"/>
      <c r="AD713" s="9" t="n"/>
      <c r="AE713" s="9" t="n"/>
      <c r="AF713" s="9" t="n"/>
      <c r="AG713" s="9" t="n"/>
      <c r="AH713" s="9" t="n"/>
      <c r="AI713" s="9" t="n"/>
      <c r="AJ713" s="9" t="n"/>
      <c r="AK713" s="9" t="n"/>
      <c r="AL713" s="9" t="n"/>
      <c r="AM713" s="9">
        <f>COUNT(IF(SUM(U712)&gt;0,1,"FALSE"),IF(SUM(V712)&gt;0,1,"FALSE"),IF(SUM(W712)&gt;0,1,"FALSE"),IF(SUM(X712)&gt;0,1,"FALSE"),IF(SUM(Y712)&gt;0,1,"FALSE"),IF(SUM(Z712)&gt;0,1,"FALSE"))</f>
        <v/>
      </c>
      <c r="AN713" s="9" t="n"/>
      <c r="AO713" s="9">
        <f>MAX(AO712:AO712)</f>
        <v/>
      </c>
      <c r="AP713" s="9">
        <f>MAX(AP712:AP712)</f>
        <v/>
      </c>
      <c r="AQ713" s="9">
        <f>MAX(AQ712:AQ712)</f>
        <v/>
      </c>
      <c r="AR713" s="9">
        <f>MAX(AR712:AR712)</f>
        <v/>
      </c>
      <c r="AS713" s="9">
        <f>SUM(AS712:AS712)</f>
        <v/>
      </c>
      <c r="AT713" s="9">
        <f>SUM(AT712:AT712)</f>
        <v/>
      </c>
      <c r="AU713" s="9">
        <f>SUM(AU712:AU712)</f>
        <v/>
      </c>
      <c r="AV713" s="9">
        <f>SUM(AV712:AV712)</f>
        <v/>
      </c>
      <c r="AW713" s="9">
        <f>SUM(AW712:AW712)</f>
        <v/>
      </c>
    </row>
    <row r="714">
      <c r="A714" t="n">
        <v>708</v>
      </c>
      <c r="B714" t="inlineStr">
        <is>
          <t>Семёнова Мария Александровна</t>
        </is>
      </c>
      <c r="C714" t="inlineStr">
        <is>
          <t>Общий отдел</t>
        </is>
      </c>
      <c r="D714" t="inlineStr">
        <is>
          <t>Руководитель отдела по персоналу</t>
        </is>
      </c>
      <c r="E714" t="inlineStr">
        <is>
          <t>Офис</t>
        </is>
      </c>
      <c r="F714" t="inlineStr">
        <is>
          <t>День</t>
        </is>
      </c>
      <c r="V714" t="n">
        <v>8</v>
      </c>
      <c r="W714" t="inlineStr">
        <is>
          <t>В</t>
        </is>
      </c>
      <c r="X714" t="inlineStr">
        <is>
          <t>В</t>
        </is>
      </c>
      <c r="Y714" t="n">
        <v>8</v>
      </c>
      <c r="Z714" t="n">
        <v>8</v>
      </c>
      <c r="AM714" s="9">
        <f>COUNT(H714:AL714)</f>
        <v/>
      </c>
      <c r="AO714" s="9">
        <f>COUNTIF(H714:AL714,"О")</f>
        <v/>
      </c>
      <c r="AP714" s="9">
        <f>COUNTIF(H714:AL714,"От")</f>
        <v/>
      </c>
      <c r="AQ714" s="9">
        <f>COUNTIF(H714:AL714,"Б")</f>
        <v/>
      </c>
      <c r="AR714" s="9">
        <f>COUNTIF(H714:AL714,"Н")</f>
        <v/>
      </c>
      <c r="AT714" s="9">
        <f>SUM(H714:AL714)</f>
        <v/>
      </c>
      <c r="AV714" s="9">
        <f>SUM(I714,J714,O714,P714,Q714,W714,X714)</f>
        <v/>
      </c>
    </row>
    <row r="715">
      <c r="A715" s="9" t="n">
        <v>709</v>
      </c>
      <c r="B715" s="9" t="inlineStr">
        <is>
          <t>Семёнова Мария Александровна</t>
        </is>
      </c>
      <c r="C715" s="9" t="inlineStr">
        <is>
          <t>Общий отдел</t>
        </is>
      </c>
      <c r="D715" s="9" t="inlineStr">
        <is>
          <t>Руководитель отдела по персоналу</t>
        </is>
      </c>
      <c r="E715" s="9" t="inlineStr">
        <is>
          <t>ИТОГО:</t>
        </is>
      </c>
      <c r="F715" s="9" t="n"/>
      <c r="G715" s="9" t="n"/>
      <c r="H715" s="9" t="n"/>
      <c r="I715" s="9" t="n"/>
      <c r="J715" s="9" t="n"/>
      <c r="K715" s="9" t="n"/>
      <c r="L715" s="9" t="n"/>
      <c r="M715" s="9" t="n"/>
      <c r="N715" s="9" t="n"/>
      <c r="O715" s="9" t="n"/>
      <c r="P715" s="9" t="n"/>
      <c r="Q715" s="9" t="n"/>
      <c r="R715" s="9" t="n"/>
      <c r="S715" s="9" t="n"/>
      <c r="T715" s="9" t="n"/>
      <c r="U715" s="9" t="n"/>
      <c r="V715" s="9" t="n">
        <v>8</v>
      </c>
      <c r="W715" s="9" t="n">
        <v>0</v>
      </c>
      <c r="X715" s="9" t="n">
        <v>0</v>
      </c>
      <c r="Y715" s="9" t="n">
        <v>8</v>
      </c>
      <c r="Z715" s="9" t="n">
        <v>8</v>
      </c>
      <c r="AA715" s="9" t="n"/>
      <c r="AB715" s="9" t="n"/>
      <c r="AC715" s="9" t="n"/>
      <c r="AD715" s="9" t="n"/>
      <c r="AE715" s="9" t="n"/>
      <c r="AF715" s="9" t="n"/>
      <c r="AG715" s="9" t="n"/>
      <c r="AH715" s="9" t="n"/>
      <c r="AI715" s="9" t="n"/>
      <c r="AJ715" s="9" t="n"/>
      <c r="AK715" s="9" t="n"/>
      <c r="AL715" s="9" t="n"/>
      <c r="AM715" s="9">
        <f>COUNT(IF(SUM(V714)&gt;0,1,"FALSE"),IF(SUM(W714)&gt;0,1,"FALSE"),IF(SUM(X714)&gt;0,1,"FALSE"),IF(SUM(Y714)&gt;0,1,"FALSE"),IF(SUM(Z714)&gt;0,1,"FALSE"))</f>
        <v/>
      </c>
      <c r="AN715" s="9" t="n"/>
      <c r="AO715" s="9">
        <f>MAX(AO714:AO714)</f>
        <v/>
      </c>
      <c r="AP715" s="9">
        <f>MAX(AP714:AP714)</f>
        <v/>
      </c>
      <c r="AQ715" s="9">
        <f>MAX(AQ714:AQ714)</f>
        <v/>
      </c>
      <c r="AR715" s="9">
        <f>MAX(AR714:AR714)</f>
        <v/>
      </c>
      <c r="AS715" s="9">
        <f>SUM(AS714:AS714)</f>
        <v/>
      </c>
      <c r="AT715" s="9">
        <f>SUM(AT714:AT714)</f>
        <v/>
      </c>
      <c r="AU715" s="9">
        <f>SUM(AU714:AU714)</f>
        <v/>
      </c>
      <c r="AV715" s="9">
        <f>SUM(AV714:AV714)</f>
        <v/>
      </c>
      <c r="AW715" s="9">
        <f>SUM(AW714:AW714)</f>
        <v/>
      </c>
    </row>
    <row r="716" ht="15.5" customHeight="1" s="1">
      <c r="A716" t="n">
        <v>710</v>
      </c>
      <c r="B716" t="inlineStr">
        <is>
          <t>Сотников Александр Анатольевич</t>
        </is>
      </c>
      <c r="C716" t="inlineStr">
        <is>
          <t>Группа содержания</t>
        </is>
      </c>
      <c r="D716" t="inlineStr">
        <is>
          <t>Ведущий инженер</t>
        </is>
      </c>
      <c r="E716" t="inlineStr">
        <is>
          <t>Контракт № 632 - ГКУ НСО ТУАД</t>
        </is>
      </c>
      <c r="F716" t="inlineStr">
        <is>
          <t>День</t>
        </is>
      </c>
      <c r="G716" t="inlineStr">
        <is>
          <t>К-ка</t>
        </is>
      </c>
      <c r="Y716" s="11" t="n">
        <v>8</v>
      </c>
      <c r="Z716" s="11" t="n">
        <v>8</v>
      </c>
      <c r="AM716" s="9">
        <f>SUM(H716:AL716)/8</f>
        <v/>
      </c>
      <c r="AS716" s="9">
        <f>COUNTIF(H716:AL716,"В")+SUM(H716:AL716)/8</f>
        <v/>
      </c>
      <c r="AT716" s="9">
        <f>SUM(H716:AL716)</f>
        <v/>
      </c>
    </row>
    <row r="717">
      <c r="A717" s="9" t="n">
        <v>711</v>
      </c>
      <c r="B717" s="9" t="inlineStr">
        <is>
          <t>Сотников Александр Анатольевич</t>
        </is>
      </c>
      <c r="C717" s="9" t="inlineStr">
        <is>
          <t>Группа содержания</t>
        </is>
      </c>
      <c r="D717" s="9" t="inlineStr">
        <is>
          <t>Ведущий инженер</t>
        </is>
      </c>
      <c r="E717" s="9" t="inlineStr">
        <is>
          <t>ИТОГО:</t>
        </is>
      </c>
      <c r="F717" s="9" t="n"/>
      <c r="G717" s="9" t="n"/>
      <c r="H717" s="9" t="n"/>
      <c r="I717" s="9" t="n"/>
      <c r="J717" s="9" t="n"/>
      <c r="K717" s="9" t="n"/>
      <c r="L717" s="9" t="n"/>
      <c r="M717" s="9" t="n"/>
      <c r="N717" s="9" t="n"/>
      <c r="O717" s="9" t="n"/>
      <c r="P717" s="9" t="n"/>
      <c r="Q717" s="9" t="n"/>
      <c r="R717" s="9" t="n"/>
      <c r="S717" s="9" t="n"/>
      <c r="T717" s="9" t="n"/>
      <c r="U717" s="9" t="n"/>
      <c r="V717" s="9" t="n"/>
      <c r="W717" s="9" t="n"/>
      <c r="X717" s="9" t="n"/>
      <c r="Y717" s="9" t="n">
        <v>8</v>
      </c>
      <c r="Z717" s="9" t="n">
        <v>8</v>
      </c>
      <c r="AA717" s="9" t="n"/>
      <c r="AB717" s="9" t="n"/>
      <c r="AC717" s="9" t="n"/>
      <c r="AD717" s="9" t="n"/>
      <c r="AE717" s="9" t="n"/>
      <c r="AF717" s="9" t="n"/>
      <c r="AG717" s="9" t="n"/>
      <c r="AH717" s="9" t="n"/>
      <c r="AI717" s="9" t="n"/>
      <c r="AJ717" s="9" t="n"/>
      <c r="AK717" s="9" t="n"/>
      <c r="AL717" s="9" t="n"/>
      <c r="AM717" s="9">
        <f>COUNT(IF(SUM(Y716)&gt;0,1,"FALSE"),IF(SUM(Z716)&gt;0,1,"FALSE"))</f>
        <v/>
      </c>
      <c r="AN717" s="9" t="n"/>
      <c r="AO717" s="9">
        <f>MAX(AO716:AO716)</f>
        <v/>
      </c>
      <c r="AP717" s="9">
        <f>MAX(AP716:AP716)</f>
        <v/>
      </c>
      <c r="AQ717" s="9">
        <f>MAX(AQ716:AQ716)</f>
        <v/>
      </c>
      <c r="AR717" s="9">
        <f>MAX(AR716:AR716)</f>
        <v/>
      </c>
      <c r="AS717" s="9">
        <f>SUM(AS716:AS716)</f>
        <v/>
      </c>
      <c r="AT717" s="9">
        <f>SUM(AT716:AT716)</f>
        <v/>
      </c>
      <c r="AU717" s="9">
        <f>SUM(AU716:AU716)</f>
        <v/>
      </c>
      <c r="AV717" s="9">
        <f>SUM(AV716:AV716)</f>
        <v/>
      </c>
      <c r="AW717" s="9">
        <f>SUM(AW716:AW716)</f>
        <v/>
      </c>
    </row>
  </sheetData>
  <autoFilter ref="A6:G6"/>
  <mergeCells count="5">
    <mergeCell ref="AG1:AP4"/>
    <mergeCell ref="I1:AE1"/>
    <mergeCell ref="I3:AE3"/>
    <mergeCell ref="I4:AE4"/>
    <mergeCell ref="I2:AE2"/>
  </mergeCells>
  <hyperlinks>
    <hyperlink ref="K13" r:id="rId1"/>
    <hyperlink ref="L13" r:id="rId2"/>
    <hyperlink ref="M13" r:id="rId3"/>
    <hyperlink ref="N13" r:id="rId4"/>
    <hyperlink ref="O13" r:id="rId5"/>
    <hyperlink ref="P13" r:id="rId6"/>
    <hyperlink ref="Q13" r:id="rId7"/>
    <hyperlink ref="R13" r:id="rId8"/>
    <hyperlink ref="S13" r:id="rId9"/>
    <hyperlink ref="T13" r:id="rId10"/>
    <hyperlink ref="U13" r:id="rId11"/>
    <hyperlink ref="V13" r:id="rId12"/>
    <hyperlink ref="W13" r:id="rId13"/>
    <hyperlink ref="X13" r:id="rId14"/>
    <hyperlink ref="Y13" r:id="rId15"/>
    <hyperlink ref="Z13" r:id="rId16"/>
    <hyperlink ref="H36" display="https://jira.its-sib.ru/issues/?jql=issue%20in%20(TECHWIM-3688)" r:id="rId17"/>
    <hyperlink ref="K36" display="https://jira.its-sib.ru/issues/?jql=issue%20in%20(TECHWIM-3688)" r:id="rId18"/>
    <hyperlink ref="L36" display="https://jira.its-sib.ru/issues/?jql=issue%20in%20(TECHWIM-3688)" r:id="rId19"/>
    <hyperlink ref="N40" r:id="rId20"/>
    <hyperlink ref="K42" display="https://jira.its-sib.ru/issues/?jql=issue%20in%20(TECHWIM-3801)" r:id="rId21"/>
    <hyperlink ref="M42" display="https://jira.its-sib.ru/issues/?jql=issue%20in%20(TECHWIM-3822)" r:id="rId22"/>
    <hyperlink ref="R42" display="https://jira.its-sib.ru/issues/?jql=issue%20in%20(TECHWIM-3854,TECHWIM-3845)" r:id="rId23"/>
    <hyperlink ref="S42" display="https://jira.its-sib.ru/issues/?jql=issue%20in%20(TECHWIM-3896)" r:id="rId24"/>
    <hyperlink ref="T42" display="https://jira.its-sib.ru/issues/?jql=issue%20in%20(TECHWIM-3908)" r:id="rId25"/>
    <hyperlink ref="U42" display="https://jira.its-sib.ru/issues/?jql=issue%20in%20(TECHWIM-3908)" r:id="rId26"/>
    <hyperlink ref="V42" display="https://jira.its-sib.ru/issues/?jql=issue%20in%20(TECHWIM-3924)" r:id="rId27"/>
    <hyperlink ref="K43" display="https://jira.its-sib.ru/issues/?jql=issue%20in%20(TECHITS-1664)" r:id="rId28"/>
    <hyperlink ref="K44" display="https://jira.its-sib.ru/issues/?jql=issue%20in%20(TECHITS-1667,TECHITS-1663,TECHITS-1662)" r:id="rId29"/>
    <hyperlink ref="L44" display="https://jira.its-sib.ru/issues/?jql=issue%20in%20(TECHITS-1675,TECHITS-1674,TECHITS-1673,TECHITS-1672,TECHITS-1671,TECHITS-1670,TECHITS-1669)" r:id="rId30"/>
    <hyperlink ref="R44" display="https://jira.its-sib.ru/issues/?jql=issue%20in%20(TECHITS-1691,TECHITS-1690)" r:id="rId31"/>
    <hyperlink ref="V50" display="https://jira.its-sib.ru/issues/?jql=issue%20in%20(TECHITS-1705)" r:id="rId32"/>
    <hyperlink ref="Y55" display="https://jira.its-sib.ru/issues/?jql=issue%20in%20(TECHWIM-3955,DOCCORP-23031,TECHWIM-3924,DOCCORP-23031)" r:id="rId33"/>
    <hyperlink ref="Z55" display="https://jira.its-sib.ru/issues/?jql=issue%20in%20(TECHWIM-3954,DOCCORP-23031)" r:id="rId34"/>
    <hyperlink ref="K59" display="https://jira.its-sib.ru/issues/?jql=issue%20in%20(TECHWIM-3754)" r:id="rId35"/>
    <hyperlink ref="L59" display="https://jira.its-sib.ru/issues/?jql=issue%20in%20(TECHWIM-3804)" r:id="rId36"/>
    <hyperlink ref="M59" display="https://jira.its-sib.ru/issues/?jql=issue%20in%20(TECHWIM-3816)" r:id="rId37"/>
    <hyperlink ref="R59" display="https://jira.its-sib.ru/issues/?jql=issue%20in%20(TECHWIM-3864)" r:id="rId38"/>
    <hyperlink ref="S59" display="https://jira.its-sib.ru/issues/?jql=issue%20in%20(TECHWIM-3892,TECHWIM-3855)" r:id="rId39"/>
    <hyperlink ref="T59" display="https://jira.its-sib.ru/issues/?jql=issue%20in%20(TECHWIM-3903,TECHWIM-3892)" r:id="rId40"/>
    <hyperlink ref="U59" display="https://jira.its-sib.ru/issues/?jql=issue%20in%20(TECHWIM-3915,TECHWIM-3914)" r:id="rId41"/>
    <hyperlink ref="V59" display="https://jira.its-sib.ru/issues/?jql=issue%20in%20(TECHWIM-3922,TECHWIM-3914,TECHWIM-3772)" r:id="rId42"/>
    <hyperlink ref="Y59" display="https://jira.its-sib.ru/issues/?jql=issue%20in%20(TECHWIM-3955)" r:id="rId43"/>
    <hyperlink ref="M60" display="https://jira.its-sib.ru/issues/?jql=issue%20in%20(TECHITS-1676)" r:id="rId44"/>
    <hyperlink ref="N60" display="https://jira.its-sib.ru/issues/?jql=issue%20in%20(TECHITS-1679)" r:id="rId45"/>
    <hyperlink ref="V60" display="https://jira.its-sib.ru/issues/?jql=issue%20in%20(TECHITS-1694)" r:id="rId46"/>
    <hyperlink ref="H61" display="https://jira.its-sib.ru/issues/?jql=issue%20in%20(TECHITS-1660)" r:id="rId47"/>
    <hyperlink ref="U64" display="https://jira.its-sib.ru/issues/?jql=issue%20in%20(TECHITS-1697,TECHITS-1696,TECHITS-1695)" r:id="rId48"/>
    <hyperlink ref="Z71" display="https://jira.its-sib.ru/issues/?jql=issue%20in%20(TECHWIM-3954,DOCCORP-23038)" r:id="rId49"/>
    <hyperlink ref="H73" r:id="rId50"/>
    <hyperlink ref="I73" r:id="rId51"/>
    <hyperlink ref="J73" r:id="rId52"/>
    <hyperlink ref="K73" r:id="rId53"/>
    <hyperlink ref="L73" r:id="rId54"/>
    <hyperlink ref="M73" r:id="rId55"/>
    <hyperlink ref="N73" r:id="rId56"/>
    <hyperlink ref="O73" r:id="rId57"/>
    <hyperlink ref="P73" r:id="rId58"/>
    <hyperlink ref="Q73" r:id="rId59"/>
    <hyperlink ref="R73" r:id="rId60"/>
    <hyperlink ref="S73" r:id="rId61"/>
    <hyperlink ref="T73" r:id="rId62"/>
    <hyperlink ref="U73" r:id="rId63"/>
    <hyperlink ref="V73" r:id="rId64"/>
    <hyperlink ref="W73" r:id="rId65"/>
    <hyperlink ref="X73" r:id="rId66"/>
    <hyperlink ref="Y73" r:id="rId67"/>
    <hyperlink ref="Z73" r:id="rId68"/>
    <hyperlink ref="H91" r:id="rId69"/>
    <hyperlink ref="R93" display="https://jira.its-sib.ru/issues/?jql=issue%20in%20(TECHWIM-3873)" r:id="rId70"/>
    <hyperlink ref="S93" display="https://jira.its-sib.ru/issues/?jql=issue%20in%20(TECHWIM-3896,TECHWIM-3896,TECHWIM-3873)" r:id="rId71"/>
    <hyperlink ref="T93" display="https://jira.its-sib.ru/issues/?jql=issue%20in%20(TECHWIM-3908)" r:id="rId72"/>
    <hyperlink ref="U93" display="https://jira.its-sib.ru/issues/?jql=issue%20in%20(TECHWIM-3917,TECHWIM-3908)" r:id="rId73"/>
    <hyperlink ref="V93" display="https://jira.its-sib.ru/issues/?jql=issue%20in%20(TECHWIM-3931,TECHWIM-3929,TECHWIM-3917)" r:id="rId74"/>
    <hyperlink ref="R94" display="https://jira.its-sib.ru/issues/?jql=issue%20in%20(TECHITS-1680)" r:id="rId75"/>
    <hyperlink ref="S94" display="https://jira.its-sib.ru/issues/?jql=issue%20in%20(TECHITS-1680)" r:id="rId76"/>
    <hyperlink ref="V94" display="https://jira.its-sib.ru/issues/?jql=issue%20in%20(TECHITS-1707)" r:id="rId77"/>
    <hyperlink ref="R95" display="https://jira.its-sib.ru/issues/?jql=issue%20in%20(TECHITS-1685,TECHITS-1684,TECHITS-1683,TECHITS-1682,TECHITS-1681)" r:id="rId78"/>
    <hyperlink ref="S95" display="https://jira.its-sib.ru/issues/?jql=issue%20in%20(TECHITS-1685,TECHITS-1684,TECHITS-1683,TECHITS-1682,TECHITS-1681)" r:id="rId79"/>
    <hyperlink ref="V95" display="https://jira.its-sib.ru/issues/?jql=issue%20in%20(TECHITS-1706)" r:id="rId80"/>
    <hyperlink ref="K98" display="https://jira.its-sib.ru/issues/?jql=issue%20in%20(TECHITS-1666,TECHITS-1665)" r:id="rId81"/>
    <hyperlink ref="V104" display="https://jira.its-sib.ru/issues/?jql=issue%20in%20(TECHWIM-3928)" r:id="rId82"/>
    <hyperlink ref="Y106" display="https://jira.its-sib.ru/issues/?jql=issue%20in%20(TECHWIM-3951,DOCCORP-23034)" r:id="rId83"/>
    <hyperlink ref="Z106" display="https://jira.its-sib.ru/issues/?jql=issue%20in%20(TECHWIM-3951,DOCCORP-23034)" r:id="rId84"/>
    <hyperlink ref="Y107" display="https://jira.its-sib.ru/issues/?jql=issue%20in%20(TECHWIM-3953,DOCCORP-23034)" r:id="rId85"/>
    <hyperlink ref="Z107" display="https://jira.its-sib.ru/issues/?jql=issue%20in%20(TECHWIM-3953,DOCCORP-23034)" r:id="rId86"/>
    <hyperlink ref="L108" display="https://jira.its-sib.ru/issues/?jql=issue%20in%20(DOCCORP-22843)" r:id="rId87"/>
    <hyperlink ref="M108" display="https://jira.its-sib.ru/issues/?jql=issue%20in%20(DOCCORP-22843)" r:id="rId88"/>
    <hyperlink ref="N108" display="https://jira.its-sib.ru/issues/?jql=issue%20in%20(DOCCORP-22843)" r:id="rId89"/>
    <hyperlink ref="Y109" display="https://jira.its-sib.ru/issues/?jql=issue%20in%20(TECHWIM-3952,DOCCORP-23034)" r:id="rId90"/>
    <hyperlink ref="Z109" display="https://jira.its-sib.ru/issues/?jql=issue%20in%20(TECHWIM-3952,DOCCORP-23034)" r:id="rId91"/>
    <hyperlink ref="K126" display="https://jira.its-sib.ru/issues/?jql=issue%20in%20(TECHWIM-3754)" r:id="rId92"/>
    <hyperlink ref="L126" display="https://jira.its-sib.ru/issues/?jql=issue%20in%20(TECHWIM-3804)" r:id="rId93"/>
    <hyperlink ref="M126" display="https://jira.its-sib.ru/issues/?jql=issue%20in%20(TECHWIM-3816)" r:id="rId94"/>
    <hyperlink ref="S126" display="https://jira.its-sib.ru/issues/?jql=issue%20in%20(TECHWIM-3892,TECHWIM-3855)" r:id="rId95"/>
    <hyperlink ref="T126" display="https://jira.its-sib.ru/issues/?jql=issue%20in%20(TECHWIM-3903,TECHWIM-3892)" r:id="rId96"/>
    <hyperlink ref="U126" display="https://jira.its-sib.ru/issues/?jql=issue%20in%20(TECHWIM-3915,TECHWIM-3914)" r:id="rId97"/>
    <hyperlink ref="V126" display="https://jira.its-sib.ru/issues/?jql=issue%20in%20(TECHWIM-3922,TECHWIM-3914,TECHWIM-3772)" r:id="rId98"/>
    <hyperlink ref="Y126" display="https://jira.its-sib.ru/issues/?jql=issue%20in%20(TECHWIM-3955)" r:id="rId99"/>
    <hyperlink ref="M127" display="https://jira.its-sib.ru/issues/?jql=issue%20in%20(TECHITS-1676)" r:id="rId100"/>
    <hyperlink ref="N127" display="https://jira.its-sib.ru/issues/?jql=issue%20in%20(TECHITS-1679)" r:id="rId101"/>
    <hyperlink ref="V127" display="https://jira.its-sib.ru/issues/?jql=issue%20in%20(TECHITS-1694)" r:id="rId102"/>
    <hyperlink ref="H128" display="https://jira.its-sib.ru/issues/?jql=issue%20in%20(TECHITS-1660)" r:id="rId103"/>
    <hyperlink ref="U131" display="https://jira.its-sib.ru/issues/?jql=issue%20in%20(TECHITS-1697,TECHITS-1696,TECHITS-1695)" r:id="rId104"/>
    <hyperlink ref="Z139" display="https://jira.its-sib.ru/issues/?jql=issue%20in%20(TECHWIM-3954,DOCCORP-23036)" r:id="rId105"/>
    <hyperlink ref="H142" display="https://jira.its-sib.ru/issues/?jql=issue%20in%20(TECHWIM-3762,TECHWIM-3757)" r:id="rId106"/>
    <hyperlink ref="H143" display="https://jira.its-sib.ru/issues/?jql=issue%20in%20(TECHWIM-3761)" r:id="rId107"/>
    <hyperlink ref="H144" display="https://jira.its-sib.ru/issues/?jql=issue%20in%20(TECHWIM-3760)" r:id="rId108"/>
    <hyperlink ref="H145" display="https://jira.its-sib.ru/issues/?jql=issue%20in%20(TECHWIM-3759)" r:id="rId109"/>
    <hyperlink ref="L146" display="https://jira.its-sib.ru/issues/?jql=issue%20in%20(TECHWIM-3668)" r:id="rId110"/>
    <hyperlink ref="M149" display="https://jira.its-sib.ru/issues/?jql=issue%20in%20(TECHWIM-3823)" r:id="rId111"/>
    <hyperlink ref="H150" display="https://jira.its-sib.ru/issues/?jql=issue%20in%20(DOCCORP-22737)" r:id="rId112"/>
    <hyperlink ref="H153" display="https://jira.its-sib.ru/issues/?jql=issue%20in%20(TECHITS-1655,TECHITS-1654,TECHITS-1653)" r:id="rId113"/>
    <hyperlink ref="H154" display="https://jira.its-sib.ru/issues/?jql=issue%20in%20(TECHITS-1652)" r:id="rId114"/>
    <hyperlink ref="K157" display="https://jira.its-sib.ru/issues/?jql=issue%20in%20(DOCCORP-22796)" r:id="rId115"/>
    <hyperlink ref="L157" display="https://jira.its-sib.ru/issues/?jql=issue%20in%20(DOCCORP-22796)" r:id="rId116"/>
    <hyperlink ref="M157" display="https://jira.its-sib.ru/issues/?jql=issue%20in%20(DOCCORP-22796)" r:id="rId117"/>
    <hyperlink ref="N157" display="https://jira.its-sib.ru/issues/?jql=issue%20in%20(DOCCORP-22796)" r:id="rId118"/>
    <hyperlink ref="M160" display="https://jira.its-sib.ru/issues/?jql=issue%20in%20(TECHWIM-3824)" r:id="rId119"/>
    <hyperlink ref="V160" display="https://jira.its-sib.ru/issues/?jql=issue%20in%20(TECHWIM-3930)" r:id="rId120"/>
    <hyperlink ref="U161" display="https://jira.its-sib.ru/issues/?jql=issue%20in%20(TECHITS-1702,TECHITS-1701,TECHITS-1700)" r:id="rId121"/>
    <hyperlink ref="U162" display="https://jira.its-sib.ru/issues/?jql=issue%20in%20(TECHITS-1699,TECHITS-1698)" r:id="rId122"/>
    <hyperlink ref="H163" display="https://jira.its-sib.ru/issues/?jql=issue%20in%20(DOCCORP-22735)" r:id="rId123"/>
    <hyperlink ref="K171" display="https://jira.its-sib.ru/issues/?jql=issue%20in%20(TECHWIM-3775)" r:id="rId124"/>
    <hyperlink ref="H179" r:id="rId125"/>
    <hyperlink ref="I179" r:id="rId126"/>
    <hyperlink ref="J179" r:id="rId127"/>
    <hyperlink ref="K179" r:id="rId128"/>
    <hyperlink ref="L179" r:id="rId129"/>
    <hyperlink ref="M179" r:id="rId130"/>
    <hyperlink ref="N179" r:id="rId131"/>
    <hyperlink ref="O179" r:id="rId132"/>
    <hyperlink ref="P179" r:id="rId133"/>
    <hyperlink ref="Q179" r:id="rId134"/>
    <hyperlink ref="R179" r:id="rId135"/>
    <hyperlink ref="S179" r:id="rId136"/>
    <hyperlink ref="T179" r:id="rId137"/>
    <hyperlink ref="U179" r:id="rId138"/>
    <hyperlink ref="V179" r:id="rId139"/>
    <hyperlink ref="W179" r:id="rId140"/>
    <hyperlink ref="X179" r:id="rId141"/>
    <hyperlink ref="Y179" r:id="rId142"/>
    <hyperlink ref="Z179" r:id="rId143"/>
    <hyperlink ref="R190" r:id="rId144"/>
    <hyperlink ref="S190" r:id="rId145"/>
    <hyperlink ref="T190" r:id="rId146"/>
    <hyperlink ref="U190" r:id="rId147"/>
    <hyperlink ref="V190" r:id="rId148"/>
    <hyperlink ref="Y194" display="https://jira.its-sib.ru/issues/?jql=issue%20in%20(DOCCORP-22839)" r:id="rId149"/>
    <hyperlink ref="Z194" display="https://jira.its-sib.ru/issues/?jql=issue%20in%20(DOCCORP-22839)" r:id="rId150"/>
    <hyperlink ref="U200" display="https://jira.its-sib.ru/issues/?jql=issue%20in%20(METROLOGY-58,METROLOGY-51)" r:id="rId151"/>
    <hyperlink ref="V200" display="https://jira.its-sib.ru/issues/?jql=issue%20in%20(METROLOGY-58,METROLOGY-51)" r:id="rId152"/>
    <hyperlink ref="V201" display="https://jira.its-sib.ru/issues/?jql=issue%20in%20(METROLOGY-57,METROLOGY-56,METROLOGY-55,METROLOGY-54,METROLOGY-53,METROLOGY-52)" r:id="rId153"/>
    <hyperlink ref="Y202" display="https://jira.its-sib.ru/issues/?jql=issue%20in%20(METROLOGY-57,DOCCORP-22838,METROLOGY-56,DOCCORP-22838,METROLOGY-55,DOCCORP-22838,METROLOGY-54,DOCCORP-22838,METROLOGY-53,DOCCORP-22838,METROLOGY-52,DOCCORP-22838)" r:id="rId154"/>
    <hyperlink ref="Z202" display="https://jira.its-sib.ru/issues/?jql=issue%20in%20(METROLOGY-57,DOCCORP-22838,METROLOGY-56,DOCCORP-22838,METROLOGY-55,DOCCORP-22838,METROLOGY-54,DOCCORP-22838,METROLOGY-53,DOCCORP-22838,METROLOGY-52,DOCCORP-22838)" r:id="rId155"/>
    <hyperlink ref="T213" display="https://jira.its-sib.ru/issues/?jql=issue%20in%20(DOCCORP-22919)" r:id="rId156"/>
    <hyperlink ref="U213" display="https://jira.its-sib.ru/issues/?jql=issue%20in%20(DOCCORP-22919)" r:id="rId157"/>
    <hyperlink ref="V213" display="https://jira.its-sib.ru/issues/?jql=issue%20in%20(DOCCORP-22919)" r:id="rId158"/>
    <hyperlink ref="H215" r:id="rId159"/>
    <hyperlink ref="I215" r:id="rId160"/>
    <hyperlink ref="J215" r:id="rId161"/>
    <hyperlink ref="K215" r:id="rId162"/>
    <hyperlink ref="L215" r:id="rId163"/>
    <hyperlink ref="M215" r:id="rId164"/>
    <hyperlink ref="N215" r:id="rId165"/>
    <hyperlink ref="O215" r:id="rId166"/>
    <hyperlink ref="P215" r:id="rId167"/>
    <hyperlink ref="Q215" r:id="rId168"/>
    <hyperlink ref="R215" r:id="rId169"/>
    <hyperlink ref="S215" r:id="rId170"/>
    <hyperlink ref="T215" r:id="rId171"/>
    <hyperlink ref="U215" r:id="rId172"/>
    <hyperlink ref="V215" r:id="rId173"/>
    <hyperlink ref="W215" r:id="rId174"/>
    <hyperlink ref="X215" r:id="rId175"/>
    <hyperlink ref="Y215" r:id="rId176"/>
    <hyperlink ref="Z215" r:id="rId177"/>
    <hyperlink ref="K223" display="https://jira.its-sib.ru/issues/?jql=issue%20in%20(TECHWIM-3776)" r:id="rId178"/>
    <hyperlink ref="N223" display="https://jira.its-sib.ru/issues/?jql=issue%20in%20(TECHWIM-3829,TECHWIM-3819,TECHWIM-3807)" r:id="rId179"/>
    <hyperlink ref="S223" display="https://jira.its-sib.ru/issues/?jql=issue%20in%20(TECHWIM-3856)" r:id="rId180"/>
    <hyperlink ref="V228" display="https://jira.its-sib.ru/issues/?jql=issue%20in%20(TECHWIM-3927,TECHWIM-3926)" r:id="rId181"/>
    <hyperlink ref="R231" display="https://jira.its-sib.ru/issues/?jql=issue%20in%20(TECHWIM-3871,TECHWIM-3870,TECHWIM-3869,TECHWIM-3863,TECHWIM-3863)" r:id="rId182"/>
    <hyperlink ref="V244" display="https://jira.its-sib.ru/issues/?jql=issue%20in%20(TECHWIM-3927,TECHWIM-3926)" r:id="rId183"/>
    <hyperlink ref="R247" display="https://jira.its-sib.ru/issues/?jql=issue%20in%20(TECHWIM-3871,TECHWIM-3870,TECHWIM-3869,TECHWIM-3863,TECHWIM-3863,TECHWIM-3863)" r:id="rId184"/>
    <hyperlink ref="H255" display="https://jira.its-sib.ru/issues/?jql=issue%20in%20(TECHWIM-3753)" r:id="rId185"/>
    <hyperlink ref="K255" display="https://jira.its-sib.ru/issues/?jql=issue%20in%20(TECHWIM-3753)" r:id="rId186"/>
    <hyperlink ref="L255" display="https://jira.its-sib.ru/issues/?jql=issue%20in%20(TECHWIM-3758,TECHWIM-3753)" r:id="rId187"/>
    <hyperlink ref="L258" display="https://jira.its-sib.ru/issues/?jql=issue%20in%20(TECHWIM-3798)" r:id="rId188"/>
    <hyperlink ref="M258" display="https://jira.its-sib.ru/issues/?jql=issue%20in%20(TECHWIM-3828,TECHWIM-3560)" r:id="rId189"/>
    <hyperlink ref="M259" display="https://jira.its-sib.ru/issues/?jql=issue%20in%20(TECHWIM-3831)" r:id="rId190"/>
    <hyperlink ref="L262" display="https://jira.its-sib.ru/issues/?jql=issue%20in%20(TECHWIM-3799)" r:id="rId191"/>
    <hyperlink ref="I264" display="https://jira.its-sib.ru/issues/?jql=issue%20in%20(TECHWIM-3798,DOCCORP-22820,TECHWIM-3707,DOCCORP-22820)" r:id="rId192"/>
    <hyperlink ref="J264" display="https://jira.its-sib.ru/issues/?jql=issue%20in%20(TECHWIM-3798,DOCCORP-22821,TECHWIM-3707,DOCCORP-22821)" r:id="rId193"/>
    <hyperlink ref="W264" display="https://jira.its-sib.ru/issues/?jql=issue%20in%20(TECHWIM-3946,DOCCORP-23014,TECHWIM-3945,DOCCORP-23014,TECHWIM-3944,DOCCORP-23014,TECHWIM-3943,DOCCORP-23014,TECHWIM-3937,DOCCORP-23014,TECHWIM-3936,DOCCORP-23014)" r:id="rId194"/>
    <hyperlink ref="X264" display="https://jira.its-sib.ru/issues/?jql=issue%20in%20(DOCCORP-23016)" r:id="rId195"/>
    <hyperlink ref="H265" display="https://jira.its-sib.ru/issues/?jql=issue%20in%20(TECHWIM-3563,DOCCORP-22760)" r:id="rId196"/>
    <hyperlink ref="I265" r:id="rId197"/>
    <hyperlink ref="J265" r:id="rId198"/>
    <hyperlink ref="K265" display="https://jira.its-sib.ru/issues/?jql=issue%20in%20(TECHWIM-3798,DOCCORP-22760,TECHWIM-3707,DOCCORP-22760)" r:id="rId199"/>
    <hyperlink ref="R265" display="https://jira.its-sib.ru/issues/?jql=issue%20in%20(TECHWIM-3881,DOCCORP-22912,TECHWIM-3879,DOCCORP-22912,TECHWIM-3878,DOCCORP-22912)" r:id="rId200"/>
    <hyperlink ref="S265" display="https://jira.its-sib.ru/issues/?jql=issue%20in%20(TECHWIM-3897,DOCCORP-22912,TECHWIM-3891,DOCCORP-22912)" r:id="rId201"/>
    <hyperlink ref="T265" display="https://jira.its-sib.ru/issues/?jql=issue%20in%20(TECHWIM-3911,DOCCORP-22912,TECHWIM-3798,DOCCORP-22912)" r:id="rId202"/>
    <hyperlink ref="U265" display="https://jira.its-sib.ru/issues/?jql=issue%20in%20(DOCCORP-22912)" r:id="rId203"/>
    <hyperlink ref="V265" display="https://jira.its-sib.ru/issues/?jql=issue%20in%20(TECHWIM-3937,DOCCORP-22912,TECHWIM-3936,DOCCORP-22912)" r:id="rId204"/>
    <hyperlink ref="W265" r:id="rId205"/>
    <hyperlink ref="X265" r:id="rId206"/>
    <hyperlink ref="R266" display="https://jira.its-sib.ru/issues/?jql=issue%20in%20(DOCCORP-22912)" r:id="rId207"/>
    <hyperlink ref="S266" display="https://jira.its-sib.ru/issues/?jql=issue%20in%20(DOCCORP-22912)" r:id="rId208"/>
    <hyperlink ref="T266" display="https://jira.its-sib.ru/issues/?jql=issue%20in%20(DOCCORP-22912)" r:id="rId209"/>
    <hyperlink ref="U266" display="https://jira.its-sib.ru/issues/?jql=issue%20in%20(TECHWIM-3916,DOCCORP-22912)" r:id="rId210"/>
    <hyperlink ref="V266" display="https://jira.its-sib.ru/issues/?jql=issue%20in%20(DOCCORP-22912)" r:id="rId211"/>
    <hyperlink ref="W266" r:id="rId212"/>
    <hyperlink ref="X266" r:id="rId213"/>
    <hyperlink ref="L269" display="https://jira.its-sib.ru/issues/?jql=issue%20in%20(TECHWIM-3798)" r:id="rId214"/>
    <hyperlink ref="M269" display="https://jira.its-sib.ru/issues/?jql=issue%20in%20(TECHWIM-3828,TECHWIM-3828,TECHWIM-3560,TECHWIM-3560,TECHWIM-3560)" r:id="rId215"/>
    <hyperlink ref="N269" display="https://jira.its-sib.ru/issues/?jql=issue%20in%20(TECHWIM-3842,TECHWIM-3842,TECHWIM-3841,TECHWIM-3841)" r:id="rId216"/>
    <hyperlink ref="Y269" display="https://jira.its-sib.ru/issues/?jql=issue%20in%20(TECHWIM-3948,TECHWIM-3947)" r:id="rId217"/>
    <hyperlink ref="Z269" display="https://jira.its-sib.ru/issues/?jql=issue%20in%20(TECHWIM-3962)" r:id="rId218"/>
    <hyperlink ref="M270" display="https://jira.its-sib.ru/issues/?jql=issue%20in%20(TECHWIM-3831,TECHWIM-3831)" r:id="rId219"/>
    <hyperlink ref="L273" display="https://jira.its-sib.ru/issues/?jql=issue%20in%20(TECHWIM-3799)" r:id="rId220"/>
    <hyperlink ref="I275" display="https://jira.its-sib.ru/issues/?jql=issue%20in%20(TECHWIM-3798,DOCCORP-22818,TECHWIM-3707,DOCCORP-22818)" r:id="rId221"/>
    <hyperlink ref="J275" display="https://jira.its-sib.ru/issues/?jql=issue%20in%20(TECHWIM-3798,DOCCORP-22819,TECHWIM-3707,DOCCORP-22819)" r:id="rId222"/>
    <hyperlink ref="W275" display="https://jira.its-sib.ru/issues/?jql=issue%20in%20(TECHWIM-3946,DOCCORP-23013,TECHWIM-3946,DOCCORP-23013,TECHWIM-3945,DOCCORP-23013,TECHWIM-3945,DOCCORP-23013,TECHWIM-3944,DOCCORP-23013,TECHWIM-3943,DOCCORP-23013,TECHWIM-3937,DOCCORP-23013,TECHWIM-3936,DOCCORP-23013)" r:id="rId223"/>
    <hyperlink ref="X275" display="https://jira.its-sib.ru/issues/?jql=issue%20in%20(TECHWIM-3948,DOCCORP-23015,TECHWIM-3947,DOCCORP-23015)" r:id="rId224"/>
    <hyperlink ref="H276" display="https://jira.its-sib.ru/issues/?jql=issue%20in%20(TECHWIM-3563,DOCCORP-22750,TECHWIM-3563,DOCCORP-22750)" r:id="rId225"/>
    <hyperlink ref="I276" r:id="rId226"/>
    <hyperlink ref="J276" r:id="rId227"/>
    <hyperlink ref="K276" display="https://jira.its-sib.ru/issues/?jql=issue%20in%20(TECHWIM-3798,DOCCORP-22750,TECHWIM-3707,DOCCORP-22750)" r:id="rId228"/>
    <hyperlink ref="R276" display="https://jira.its-sib.ru/issues/?jql=issue%20in%20(TECHWIM-3881,DOCCORP-22911,TECHWIM-3881,DOCCORP-22911,TECHWIM-3879,DOCCORP-22911,TECHWIM-3879,DOCCORP-22911,TECHWIM-3878,DOCCORP-22911,TECHWIM-3878,DOCCORP-22911)" r:id="rId229"/>
    <hyperlink ref="S276" display="https://jira.its-sib.ru/issues/?jql=issue%20in%20(TECHWIM-3897,DOCCORP-22911,TECHWIM-3895,DOCCORP-22911,TECHWIM-3891,DOCCORP-22911,TECHWIM-3891,DOCCORP-22911)" r:id="rId230"/>
    <hyperlink ref="T276" display="https://jira.its-sib.ru/issues/?jql=issue%20in%20(TECHWIM-3911,DOCCORP-22911,TECHWIM-3911,DOCCORP-22911,TECHWIM-3798,DOCCORP-22911)" r:id="rId231"/>
    <hyperlink ref="U276" display="https://jira.its-sib.ru/issues/?jql=issue%20in%20(DOCCORP-22911)" r:id="rId232"/>
    <hyperlink ref="V276" display="https://jira.its-sib.ru/issues/?jql=issue%20in%20(TECHWIM-3937,DOCCORP-22911,TECHWIM-3936,DOCCORP-22911)" r:id="rId233"/>
    <hyperlink ref="W276" r:id="rId234"/>
    <hyperlink ref="X276" r:id="rId235"/>
    <hyperlink ref="K285" display="https://jira.its-sib.ru/issues/?jql=issue%20in%20(TECHWIM-3789)" r:id="rId236"/>
    <hyperlink ref="L289" display="https://jira.its-sib.ru/issues/?jql=issue%20in%20(TECHWIM-3808,TECHWIM-3795)" r:id="rId237"/>
    <hyperlink ref="L294" display="https://jira.its-sib.ru/issues/?jql=issue%20in%20(TECHWIM-3808,TECHWIM-3795)" r:id="rId238"/>
    <hyperlink ref="M294" display="https://jira.its-sib.ru/issues/?jql=issue%20in%20(TECHWIM-3808,TECHWIM-3795)" r:id="rId239"/>
    <hyperlink ref="R294" display="https://jira.its-sib.ru/issues/?jql=issue%20in%20(TECHWIM-3857,TECHWIM-3836,TECHWIM-3835)" r:id="rId240"/>
    <hyperlink ref="S294" display="https://jira.its-sib.ru/issues/?jql=issue%20in%20(TECHWIM-3857)" r:id="rId241"/>
    <hyperlink ref="T294" display="https://jira.its-sib.ru/issues/?jql=issue%20in%20(TECHWIM-3907,TECHWIM-3906,TECHWIM-3857)" r:id="rId242"/>
    <hyperlink ref="U294" display="https://jira.its-sib.ru/issues/?jql=issue%20in%20(TECHWIM-3907,TECHWIM-3906,TECHWIM-3857)" r:id="rId243"/>
    <hyperlink ref="V294" display="https://jira.its-sib.ru/issues/?jql=issue%20in%20(TECHWIM-3857)" r:id="rId244"/>
    <hyperlink ref="Y294" display="https://jira.its-sib.ru/issues/?jql=issue%20in%20(TECHWIM-3857)" r:id="rId245"/>
    <hyperlink ref="Z294" display="https://jira.its-sib.ru/issues/?jql=issue%20in%20(TECHWIM-3857)" r:id="rId246"/>
    <hyperlink ref="K295" display="https://jira.its-sib.ru/issues/?jql=issue%20in%20(TECHWIM-3789)" r:id="rId247"/>
    <hyperlink ref="R295" display="https://jira.its-sib.ru/issues/?jql=issue%20in%20(TECHWIM-3868,TECHWIM-3859,TECHWIM-3834)" r:id="rId248"/>
    <hyperlink ref="T295" display="https://jira.its-sib.ru/issues/?jql=issue%20in%20(TECHWIM-3905)" r:id="rId249"/>
    <hyperlink ref="U295" display="https://jira.its-sib.ru/issues/?jql=issue%20in%20(TECHWIM-3905)" r:id="rId250"/>
    <hyperlink ref="H304" display="https://jira.its-sib.ru/issues/?jql=issue%20in%20(TECHWIM-3691,TECHWIM-2653,TECHWIM-3664,TECHWIM-3607,TECHWIM-3606)" r:id="rId251"/>
    <hyperlink ref="K304" display="https://jira.its-sib.ru/issues/?jql=issue%20in%20(TECHWIM-3691,TECHWIM-2653,TECHWIM-3664,TECHWIM-3607,TECHWIM-3606)" r:id="rId252"/>
    <hyperlink ref="L304" display="https://jira.its-sib.ru/issues/?jql=issue%20in%20(TECHWIM-3691,TECHWIM-2653,TECHWIM-3664,TECHWIM-3607,TECHWIM-3606)" r:id="rId253"/>
    <hyperlink ref="M304" display="https://jira.its-sib.ru/issues/?jql=issue%20in%20(TECHWIM-3691,TECHWIM-2653,TECHWIM-3664,TECHWIM-3607,TECHWIM-3606)" r:id="rId254"/>
    <hyperlink ref="N304" display="https://jira.its-sib.ru/issues/?jql=issue%20in%20(TECHWIM-3691,TECHWIM-2653,TECHWIM-3664,TECHWIM-3607,TECHWIM-3606)" r:id="rId255"/>
    <hyperlink ref="R304" display="https://jira.its-sib.ru/issues/?jql=issue%20in%20(TECHWIM-3691,TECHWIM-2653,TECHWIM-3773,TECHWIM-3861,TECHWIM-3664,TECHWIM-3607,TECHWIM-3606)" r:id="rId256"/>
    <hyperlink ref="S304" display="https://jira.its-sib.ru/issues/?jql=issue%20in%20(TECHWIM-3691,TECHWIM-2653)" r:id="rId257"/>
    <hyperlink ref="T304" display="https://jira.its-sib.ru/issues/?jql=issue%20in%20(TECHWIM-3691,TECHWIM-2653)" r:id="rId258"/>
    <hyperlink ref="U304" display="https://jira.its-sib.ru/issues/?jql=issue%20in%20(TECHWIM-3691)" r:id="rId259"/>
    <hyperlink ref="V304" display="https://jira.its-sib.ru/issues/?jql=issue%20in%20(TECHWIM-3691)" r:id="rId260"/>
    <hyperlink ref="Y304" display="https://jira.its-sib.ru/issues/?jql=issue%20in%20(TECHWIM-3691)" r:id="rId261"/>
    <hyperlink ref="Z304" display="https://jira.its-sib.ru/issues/?jql=issue%20in%20(TECHWIM-3691,TECHWIM-3933)" r:id="rId262"/>
    <hyperlink ref="Z305" display="https://jira.its-sib.ru/issues/?jql=issue%20in%20(TECHWIM-3957)" r:id="rId263"/>
    <hyperlink ref="H307" r:id="rId264"/>
    <hyperlink ref="I307" r:id="rId265"/>
    <hyperlink ref="J307" r:id="rId266"/>
    <hyperlink ref="H327" display="https://jira.its-sib.ru/issues/?jql=issue%20in%20(TECHWIM-3772)" r:id="rId267"/>
    <hyperlink ref="K327" display="https://jira.its-sib.ru/issues/?jql=issue%20in%20(TECHWIM-3772)" r:id="rId268"/>
    <hyperlink ref="U327" display="https://jira.its-sib.ru/issues/?jql=issue%20in%20(TECHWIM-3772)" r:id="rId269"/>
    <hyperlink ref="V327" display="https://jira.its-sib.ru/issues/?jql=issue%20in%20(TECHWIM-3918)" r:id="rId270"/>
    <hyperlink ref="H328" display="https://jira.its-sib.ru/issues/?jql=issue%20in%20(TECHWIM-3738)" r:id="rId271"/>
    <hyperlink ref="K328" display="https://jira.its-sib.ru/issues/?jql=issue%20in%20(TECHWIM-3738)" r:id="rId272"/>
    <hyperlink ref="L328" display="https://jira.its-sib.ru/issues/?jql=issue%20in%20(TECHWIM-3738)" r:id="rId273"/>
    <hyperlink ref="M328" display="https://jira.its-sib.ru/issues/?jql=issue%20in%20(TECHWIM-3738)" r:id="rId274"/>
    <hyperlink ref="N328" display="https://jira.its-sib.ru/issues/?jql=issue%20in%20(TECHWIM-3738)" r:id="rId275"/>
    <hyperlink ref="R328" display="https://jira.its-sib.ru/issues/?jql=issue%20in%20(TECHWIM-3738)" r:id="rId276"/>
    <hyperlink ref="S328" display="https://jira.its-sib.ru/issues/?jql=issue%20in%20(TECHWIM-3738)" r:id="rId277"/>
    <hyperlink ref="T328" display="https://jira.its-sib.ru/issues/?jql=issue%20in%20(TECHWIM-3738)" r:id="rId278"/>
    <hyperlink ref="U328" display="https://jira.its-sib.ru/issues/?jql=issue%20in%20(TECHWIM-3738)" r:id="rId279"/>
    <hyperlink ref="V328" display="https://jira.its-sib.ru/issues/?jql=issue%20in%20(TECHWIM-3738)" r:id="rId280"/>
    <hyperlink ref="Y328" display="https://jira.its-sib.ru/issues/?jql=issue%20in%20(TECHWIM-3738)" r:id="rId281"/>
    <hyperlink ref="Z328" display="https://jira.its-sib.ru/issues/?jql=issue%20in%20(TECHWIM-3738)" r:id="rId282"/>
    <hyperlink ref="K329" display="https://jira.its-sib.ru/issues/?jql=issue%20in%20(TECHWIM-3796)" r:id="rId283"/>
    <hyperlink ref="L329" display="https://jira.its-sib.ru/issues/?jql=issue%20in%20(TECHWIM-3796)" r:id="rId284"/>
    <hyperlink ref="R329" display="https://jira.its-sib.ru/issues/?jql=issue%20in%20(TECHWIM-3857)" r:id="rId285"/>
    <hyperlink ref="Y329" display="https://jira.its-sib.ru/issues/?jql=issue%20in%20(TECHWIM-3949)" r:id="rId286"/>
    <hyperlink ref="Z329" display="https://jira.its-sib.ru/issues/?jql=issue%20in%20(TECHWIM-3949)" r:id="rId287"/>
    <hyperlink ref="K330" display="https://jira.its-sib.ru/issues/?jql=issue%20in%20(TECHWIM-2137)" r:id="rId288"/>
    <hyperlink ref="L330" display="https://jira.its-sib.ru/issues/?jql=issue%20in%20(TECHWIM-3802,TECHWIM-2137)" r:id="rId289"/>
    <hyperlink ref="R330" display="https://jira.its-sib.ru/issues/?jql=issue%20in%20(TECHWIM-3862)" r:id="rId290"/>
    <hyperlink ref="N331" display="https://jira.its-sib.ru/issues/?jql=issue%20in%20(TECHWIM-3833)" r:id="rId291"/>
    <hyperlink ref="S331" display="https://jira.its-sib.ru/issues/?jql=issue%20in%20(TECHWIM-3886)" r:id="rId292"/>
    <hyperlink ref="Y331" display="https://jira.its-sib.ru/issues/?jql=issue%20in%20(TECHWIM-3950)" r:id="rId293"/>
    <hyperlink ref="Z331" display="https://jira.its-sib.ru/issues/?jql=issue%20in%20(TECHWIM-3950)" r:id="rId294"/>
    <hyperlink ref="R332" display="https://jira.its-sib.ru/issues/?jql=issue%20in%20(TECHWIM-3861)" r:id="rId295"/>
    <hyperlink ref="Z332" display="https://jira.its-sib.ru/issues/?jql=issue%20in%20(TECHWIM-3958)" r:id="rId296"/>
    <hyperlink ref="R333" display="https://jira.its-sib.ru/issues/?jql=issue%20in%20(TECHWIM-3813)" r:id="rId297"/>
    <hyperlink ref="S334" display="https://jira.its-sib.ru/issues/?jql=issue%20in%20(TECHWIM-3882)" r:id="rId298"/>
    <hyperlink ref="T335" display="https://jira.its-sib.ru/issues/?jql=issue%20in%20(TECHWIM-3894)" r:id="rId299"/>
    <hyperlink ref="V336" display="https://jira.its-sib.ru/issues/?jql=issue%20in%20(TECHWIM-3939)" r:id="rId300"/>
    <hyperlink ref="V337" display="https://jira.its-sib.ru/issues/?jql=issue%20in%20(TECHWIM-3920)" r:id="rId301"/>
    <hyperlink ref="H345" display="https://jira.its-sib.ru/issues/?jql=issue%20in%20(TECHFVF-81)" r:id="rId302"/>
    <hyperlink ref="K345" display="https://jira.its-sib.ru/issues/?jql=issue%20in%20(TECHFVF-81)" r:id="rId303"/>
    <hyperlink ref="L345" display="https://jira.its-sib.ru/issues/?jql=issue%20in%20(TECHFVF-81)" r:id="rId304"/>
    <hyperlink ref="N348" display="https://jira.its-sib.ru/issues/?jql=issue%20in%20(TECHWIM-3821)" r:id="rId305"/>
    <hyperlink ref="R348" display="https://jira.its-sib.ru/issues/?jql=issue%20in%20(TECHWIM-3821)" r:id="rId306"/>
    <hyperlink ref="S348" display="https://jira.its-sib.ru/issues/?jql=issue%20in%20(TECHWIM-3821)" r:id="rId307"/>
    <hyperlink ref="T348" display="https://jira.its-sib.ru/issues/?jql=issue%20in%20(TECHWIM-3821)" r:id="rId308"/>
    <hyperlink ref="T349" display="https://jira.its-sib.ru/issues/?jql=issue%20in%20(TECHWIM-3830)" r:id="rId309"/>
    <hyperlink ref="U349" display="https://jira.its-sib.ru/issues/?jql=issue%20in%20(TECHWIM-3830)" r:id="rId310"/>
    <hyperlink ref="V349" display="https://jira.its-sib.ru/issues/?jql=issue%20in%20(TECHWIM-3830)" r:id="rId311"/>
    <hyperlink ref="R370" display="https://jira.its-sib.ru/issues/?jql=issue%20in%20(TECHWIM-3549,TECHWIM-3548)" r:id="rId312"/>
    <hyperlink ref="S370" display="https://jira.its-sib.ru/issues/?jql=issue%20in%20(TECHWIM-3549,TECHWIM-3548)" r:id="rId313"/>
    <hyperlink ref="O371" display="https://jira.its-sib.ru/issues/?jql=issue%20in%20(TECHWIM-3549,TECHWIM-3549,TECHWIM-3549,TECHWIM-3549,DOCCORP-22908,TECHWIM-3548,DOCCORP-22908,TECHWIM-3548,TECHWIM-3549,DOCCORP-22908,TECHWIM-3548,DOCCORP-22908,TECHWIM-3548,TECHWIM-3549,TECHWIM-3549,DOCCORP-22908,TECHWIM-3548,DOCCORP-22908,TECHWIM-3548,TECHWIM-3549,DOCCORP-22908,TECHWIM-3548,DOCCORP-22908,TECHWIM-3548,TECHWIM-3549,TECHWIM-3549,TECHWIM-3549,DOCCORP-22908,TECHWIM-3548,DOCCORP-22908,TECHWIM-3548,TECHWIM-3549,DOCCORP-22908,TECHWIM-3548,DOCCORP-22908,TECHWIM-3548,TECHWIM-3549,TECHWIM-3549,DOCCORP-22908,TECHWIM-3548,DOCCORP-22908,TECHWIM-3548,TECHWIM-3549,DOCCORP-22908,TECHWIM-3548,DOCCORP-22908)" r:id="rId314"/>
    <hyperlink ref="O372" display="https://jira.its-sib.ru/issues/?jql=issue%20in%20(TECHWIM-3549,TECHWIM-3549,TECHWIM-3549,TECHWIM-3549,DOCCORP-22908,TECHWIM-3548,DOCCORP-22908,TECHWIM-3548,TECHWIM-3549,DOCCORP-22908,TECHWIM-3548,DOCCORP-22908,TECHWIM-3548,TECHWIM-3549,TECHWIM-3549,DOCCORP-22908,TECHWIM-3548,DOCCORP-22908,TECHWIM-3548,TECHWIM-3549,DOCCORP-22908,TECHWIM-3548,DOCCORP-22908,TECHWIM-3548,TECHWIM-3549,TECHWIM-3549,TECHWIM-3549,DOCCORP-22908,TECHWIM-3548,DOCCORP-22908,TECHWIM-3548,TECHWIM-3549,DOCCORP-22908,TECHWIM-3548,DOCCORP-22908,TECHWIM-3548,TECHWIM-3549,TECHWIM-3549,DOCCORP-22908,TECHWIM-3548,DOCCORP-22908,TECHWIM-3548,TECHWIM-3549,DOCCORP-22908,TECHWIM-3548,DOCCORP-22908)" r:id="rId315"/>
    <hyperlink ref="P372" display="https://jira.its-sib.ru/issues/?jql=issue%20in%20(TECHWIM-3549,TECHWIM-3549,TECHWIM-3549,TECHWIM-3549,DOCCORP-22908,TECHWIM-3548,DOCCORP-22908,TECHWIM-3548,TECHWIM-3549,DOCCORP-22908,TECHWIM-3548,DOCCORP-22908,TECHWIM-3548,TECHWIM-3549,TECHWIM-3549,DOCCORP-22908,TECHWIM-3548,DOCCORP-22908,TECHWIM-3548,TECHWIM-3549,DOCCORP-22908,TECHWIM-3548,DOCCORP-22908,TECHWIM-3548,TECHWIM-3549,TECHWIM-3549,TECHWIM-3549,DOCCORP-22908,TECHWIM-3548,DOCCORP-22908,TECHWIM-3548,TECHWIM-3549,DOCCORP-22908,TECHWIM-3548,DOCCORP-22908,TECHWIM-3548,TECHWIM-3549,TECHWIM-3549,DOCCORP-22908,TECHWIM-3548,DOCCORP-22908,TECHWIM-3548,TECHWIM-3549,DOCCORP-22908,TECHWIM-3548,DOCCORP-22908)" r:id="rId316"/>
    <hyperlink ref="H373" display="https://jira.its-sib.ru/issues/?jql=issue%20in%20(TECHWIM-3549,DOCCORP-22728,TECHWIM-3548,DOCCORP-22728)" r:id="rId317"/>
    <hyperlink ref="I373" r:id="rId318"/>
    <hyperlink ref="J373" r:id="rId319"/>
    <hyperlink ref="K373" display="https://jira.its-sib.ru/issues/?jql=issue%20in%20(TECHWIM-3549,DOCCORP-22728,TECHWIM-3548,DOCCORP-22728)" r:id="rId320"/>
    <hyperlink ref="L373" display="https://jira.its-sib.ru/issues/?jql=issue%20in%20(TECHWIM-3549,DOCCORP-22728,TECHWIM-3548,DOCCORP-22728)" r:id="rId321"/>
    <hyperlink ref="M373" display="https://jira.its-sib.ru/issues/?jql=issue%20in%20(TECHWIM-3549,DOCCORP-22728,TECHWIM-3548,DOCCORP-22728)" r:id="rId322"/>
    <hyperlink ref="N373" display="https://jira.its-sib.ru/issues/?jql=issue%20in%20(TECHWIM-3549,DOCCORP-22728,TECHWIM-3548,DOCCORP-22728)" r:id="rId323"/>
    <hyperlink ref="O373" r:id="rId324"/>
    <hyperlink ref="S374" display="https://jira.its-sib.ru/issues/?jql=issue%20in%20(DOCCORP-22964)" r:id="rId325"/>
    <hyperlink ref="H380" display="https://jira.its-sib.ru/issues/?jql=issue%20in%20(TECHWIM-3764,TECHWIM-3763)" r:id="rId326"/>
    <hyperlink ref="H381" display="https://jira.its-sib.ru/issues/?jql=issue%20in%20(TECHWIM-3701,TECHWIM-3700)" r:id="rId327"/>
    <hyperlink ref="K381" display="https://jira.its-sib.ru/issues/?jql=issue%20in%20(TECHWIM-3701,TECHWIM-3700)" r:id="rId328"/>
    <hyperlink ref="L381" display="https://jira.its-sib.ru/issues/?jql=issue%20in%20(TECHWIM-3701,TECHWIM-3700)" r:id="rId329"/>
    <hyperlink ref="M381" display="https://jira.its-sib.ru/issues/?jql=issue%20in%20(TECHWIM-3829,TECHWIM-3701,TECHWIM-3700)" r:id="rId330"/>
    <hyperlink ref="K382" display="https://jira.its-sib.ru/issues/?jql=issue%20in%20(TECHWIM-3779)" r:id="rId331"/>
    <hyperlink ref="S382" display="https://jira.its-sib.ru/issues/?jql=issue%20in%20(TECHWIM-3898)" r:id="rId332"/>
    <hyperlink ref="U382" display="https://jira.its-sib.ru/issues/?jql=issue%20in%20(TECHWIM-3898)" r:id="rId333"/>
    <hyperlink ref="L383" display="https://jira.its-sib.ru/issues/?jql=issue%20in%20(TECHWIM-3233)" r:id="rId334"/>
    <hyperlink ref="T383" display="https://jira.its-sib.ru/issues/?jql=issue%20in%20(TECHWIM-3902)" r:id="rId335"/>
    <hyperlink ref="R384" display="https://jira.its-sib.ru/issues/?jql=issue%20in%20(TECHWIM-3860)" r:id="rId336"/>
    <hyperlink ref="S384" display="https://jira.its-sib.ru/issues/?jql=issue%20in%20(TECHWIM-3860)" r:id="rId337"/>
    <hyperlink ref="S385" display="https://jira.its-sib.ru/issues/?jql=issue%20in%20(TECHWIM-3893,TECHWIM-3885)" r:id="rId338"/>
    <hyperlink ref="V386" display="https://jira.its-sib.ru/issues/?jql=issue%20in%20(TECHWIM-3919)" r:id="rId339"/>
    <hyperlink ref="H389" display="https://jira.its-sib.ru/issues/?jql=issue%20in%20(TECHWIM-3766)" r:id="rId340"/>
    <hyperlink ref="H390" display="https://jira.its-sib.ru/issues/?jql=issue%20in%20(TECHWIM-3515)" r:id="rId341"/>
    <hyperlink ref="K390" display="https://jira.its-sib.ru/issues/?jql=issue%20in%20(TECHWIM-3737,TECHWIM-3515)" r:id="rId342"/>
    <hyperlink ref="L390" display="https://jira.its-sib.ru/issues/?jql=issue%20in%20(TECHWIM-3737,TECHWIM-3515)" r:id="rId343"/>
    <hyperlink ref="M390" display="https://jira.its-sib.ru/issues/?jql=issue%20in%20(TECHWIM-3737,TECHWIM-3515)" r:id="rId344"/>
    <hyperlink ref="N390" display="https://jira.its-sib.ru/issues/?jql=issue%20in%20(TECHWIM-3737,TECHWIM-3515)" r:id="rId345"/>
    <hyperlink ref="R390" display="https://jira.its-sib.ru/issues/?jql=issue%20in%20(TECHWIM-3737,TECHWIM-3515)" r:id="rId346"/>
    <hyperlink ref="S390" display="https://jira.its-sib.ru/issues/?jql=issue%20in%20(TECHWIM-3737,TECHWIM-3515)" r:id="rId347"/>
    <hyperlink ref="T390" display="https://jira.its-sib.ru/issues/?jql=issue%20in%20(TECHWIM-3737,TECHWIM-3515)" r:id="rId348"/>
    <hyperlink ref="U390" display="https://jira.its-sib.ru/issues/?jql=issue%20in%20(TECHWIM-3737,TECHWIM-3515)" r:id="rId349"/>
    <hyperlink ref="V390" display="https://jira.its-sib.ru/issues/?jql=issue%20in%20(TECHWIM-3737,TECHWIM-3515)" r:id="rId350"/>
    <hyperlink ref="Y390" display="https://jira.its-sib.ru/issues/?jql=issue%20in%20(TECHWIM-3737,TECHWIM-3515)" r:id="rId351"/>
    <hyperlink ref="Z390" display="https://jira.its-sib.ru/issues/?jql=issue%20in%20(TECHWIM-3737,TECHWIM-3515)" r:id="rId352"/>
    <hyperlink ref="K391" display="https://jira.its-sib.ru/issues/?jql=issue%20in%20(TECHWIM-3793)" r:id="rId353"/>
    <hyperlink ref="N392" display="https://jira.its-sib.ru/issues/?jql=issue%20in%20(TECHWIM-3780)" r:id="rId354"/>
    <hyperlink ref="R392" display="https://jira.its-sib.ru/issues/?jql=issue%20in%20(TECHWIM-3780)" r:id="rId355"/>
    <hyperlink ref="U393" display="https://jira.its-sib.ru/issues/?jql=issue%20in%20(TECHWIM-3913)" r:id="rId356"/>
    <hyperlink ref="V393" display="https://jira.its-sib.ru/issues/?jql=issue%20in%20(TECHWIM-3913)" r:id="rId357"/>
    <hyperlink ref="Y393" display="https://jira.its-sib.ru/issues/?jql=issue%20in%20(TECHWIM-3913)" r:id="rId358"/>
    <hyperlink ref="Z393" display="https://jira.its-sib.ru/issues/?jql=issue%20in%20(TECHWIM-3913)" r:id="rId359"/>
    <hyperlink ref="V399" r:id="rId360"/>
    <hyperlink ref="W399" r:id="rId361"/>
    <hyperlink ref="X399" r:id="rId362"/>
    <hyperlink ref="Y399" r:id="rId363"/>
    <hyperlink ref="Z399" r:id="rId364"/>
    <hyperlink ref="M406" display="https://jira.its-sib.ru/issues/?jql=issue%20in%20(SPAUTO-682)" r:id="rId365"/>
    <hyperlink ref="N406" display="https://jira.its-sib.ru/issues/?jql=issue%20in%20(SPAUTO-682)" r:id="rId366"/>
    <hyperlink ref="U411" display="https://jira.its-sib.ru/issues/?jql=issue%20in%20(SPAUTO-687)" r:id="rId367"/>
    <hyperlink ref="V411" display="https://jira.its-sib.ru/issues/?jql=issue%20in%20(SPAUTO-687)" r:id="rId368"/>
    <hyperlink ref="Y412" display="https://jira.its-sib.ru/issues/?jql=issue%20in%20(SPAUTO-689)" r:id="rId369"/>
    <hyperlink ref="M415" display="https://jira.its-sib.ru/issues/?jql=issue%20in%20(SPAUTO-683)" r:id="rId370"/>
    <hyperlink ref="N415" display="https://jira.its-sib.ru/issues/?jql=issue%20in%20(SPAUTO-684)" r:id="rId371"/>
    <hyperlink ref="S415" display="https://jira.its-sib.ru/issues/?jql=issue%20in%20(SPAUTO-685)" r:id="rId372"/>
    <hyperlink ref="T415" display="https://jira.its-sib.ru/issues/?jql=issue%20in%20(SPAUTO-686,SPAUTO-685)" r:id="rId373"/>
    <hyperlink ref="Z416" display="https://jira.its-sib.ru/issues/?jql=issue%20in%20(DOCCORP-23048)" r:id="rId374"/>
    <hyperlink ref="Z417" display="https://jira.its-sib.ru/issues/?jql=issue%20in%20(DOCCORP-23048)" r:id="rId375"/>
    <hyperlink ref="Z418" display="https://jira.its-sib.ru/issues/?jql=issue%20in%20(DOCCORP-23048)" r:id="rId376"/>
    <hyperlink ref="K420" r:id="rId377"/>
    <hyperlink ref="L420" r:id="rId378"/>
    <hyperlink ref="M420" r:id="rId379"/>
    <hyperlink ref="N420" r:id="rId380"/>
    <hyperlink ref="H421" display="https://jira.its-sib.ru/issues/?jql=issue%20in%20(TECHWIM-3554)" r:id="rId381"/>
    <hyperlink ref="R421" display="https://jira.its-sib.ru/issues/?jql=issue%20in%20(TECHWIM-3554)" r:id="rId382"/>
    <hyperlink ref="S421" display="https://jira.its-sib.ru/issues/?jql=issue%20in%20(TECHWIM-3554)" r:id="rId383"/>
    <hyperlink ref="T421" display="https://jira.its-sib.ru/issues/?jql=issue%20in%20(TECHWIM-3554)" r:id="rId384"/>
    <hyperlink ref="U421" display="https://jira.its-sib.ru/issues/?jql=issue%20in%20(TECHWIM-3554)" r:id="rId385"/>
    <hyperlink ref="V421" display="https://jira.its-sib.ru/issues/?jql=issue%20in%20(TECHWIM-3554)" r:id="rId386"/>
    <hyperlink ref="H422" display="https://jira.its-sib.ru/issues/?jql=issue%20in%20(TECHITS-1661)" r:id="rId387"/>
    <hyperlink ref="U423" display="https://jira.its-sib.ru/issues/?jql=issue%20in%20(TECHITS-1704,TECHITS-1703)" r:id="rId388"/>
    <hyperlink ref="R427" display="https://jira.its-sib.ru/issues/?jql=issue%20in%20(TECHWIM-3854,TECHWIM-3845)" r:id="rId389"/>
    <hyperlink ref="R429" display="https://jira.its-sib.ru/issues/?jql=issue%20in%20(TECHITS-1691,TECHITS-1690)" r:id="rId390"/>
    <hyperlink ref="Y429" display="https://jira.its-sib.ru/issues/?jql=issue%20in%20(TECHITS-1711,TECHITS-1708)" r:id="rId391"/>
    <hyperlink ref="Y433" display="https://jira.its-sib.ru/issues/?jql=issue%20in%20(TECHITS-1710)" r:id="rId392"/>
    <hyperlink ref="O438" display="https://jira.its-sib.ru/issues/?jql=issue%20in%20(DOCCORP-22907)" r:id="rId393"/>
    <hyperlink ref="O439" display="https://jira.its-sib.ru/issues/?jql=issue%20in%20(DOCCORP-22907)" r:id="rId394"/>
    <hyperlink ref="P439" display="https://jira.its-sib.ru/issues/?jql=issue%20in%20(DOCCORP-22907)" r:id="rId395"/>
    <hyperlink ref="H440" display="https://jira.its-sib.ru/issues/?jql=issue%20in%20(DOCCORP-22727)" r:id="rId396"/>
    <hyperlink ref="I440" r:id="rId397"/>
    <hyperlink ref="J440" r:id="rId398"/>
    <hyperlink ref="K440" display="https://jira.its-sib.ru/issues/?jql=issue%20in%20(DOCCORP-22727)" r:id="rId399"/>
    <hyperlink ref="L440" display="https://jira.its-sib.ru/issues/?jql=issue%20in%20(DOCCORP-22727)" r:id="rId400"/>
    <hyperlink ref="M440" display="https://jira.its-sib.ru/issues/?jql=issue%20in%20(DOCCORP-22727)" r:id="rId401"/>
    <hyperlink ref="N440" display="https://jira.its-sib.ru/issues/?jql=issue%20in%20(DOCCORP-22727)" r:id="rId402"/>
    <hyperlink ref="O440" r:id="rId403"/>
    <hyperlink ref="K454" display="https://jira.its-sib.ru/issues/?jql=issue%20in%20(DOCCORP-22774)" r:id="rId404"/>
    <hyperlink ref="L454" display="https://jira.its-sib.ru/issues/?jql=issue%20in%20(DOCCORP-22774)" r:id="rId405"/>
    <hyperlink ref="M454" display="https://jira.its-sib.ru/issues/?jql=issue%20in%20(DOCCORP-22774)" r:id="rId406"/>
    <hyperlink ref="N454" display="https://jira.its-sib.ru/issues/?jql=issue%20in%20(DOCCORP-22774)" r:id="rId407"/>
    <hyperlink ref="O454" r:id="rId408"/>
    <hyperlink ref="P454" r:id="rId409"/>
    <hyperlink ref="Q454" r:id="rId410"/>
    <hyperlink ref="R454" display="https://jira.its-sib.ru/issues/?jql=issue%20in%20(TECHWIM-3810,DOCCORP-22774,TECHWIM-3809,DOCCORP-22774)" r:id="rId411"/>
    <hyperlink ref="S454" display="https://jira.its-sib.ru/issues/?jql=issue%20in%20(TECHWIM-3810,DOCCORP-22774,TECHWIM-3809,DOCCORP-22774)" r:id="rId412"/>
    <hyperlink ref="T454" display="https://jira.its-sib.ru/issues/?jql=issue%20in%20(TECHWIM-3810,DOCCORP-22774,TECHWIM-3809,DOCCORP-22774)" r:id="rId413"/>
    <hyperlink ref="U454" display="https://jira.its-sib.ru/issues/?jql=issue%20in%20(TECHWIM-3810,DOCCORP-22774,TECHWIM-3809,DOCCORP-22774)" r:id="rId414"/>
    <hyperlink ref="V454" display="https://jira.its-sib.ru/issues/?jql=issue%20in%20(TECHWIM-3810,DOCCORP-22774,TECHWIM-3809,DOCCORP-22774)" r:id="rId415"/>
    <hyperlink ref="W454" r:id="rId416"/>
    <hyperlink ref="X454" r:id="rId417"/>
    <hyperlink ref="Y454" display="https://jira.its-sib.ru/issues/?jql=issue%20in%20(TECHWIM-3810,DOCCORP-22774,TECHWIM-3809,DOCCORP-22774)" r:id="rId418"/>
    <hyperlink ref="Z454" display="https://jira.its-sib.ru/issues/?jql=issue%20in%20(TECHWIM-3810,DOCCORP-22774,TECHWIM-3809,DOCCORP-22774)" r:id="rId419"/>
    <hyperlink ref="H459" display="https://jira.its-sib.ru/issues/?jql=issue%20in%20(TECHITS-1656)" r:id="rId420"/>
    <hyperlink ref="K459" display="https://jira.its-sib.ru/issues/?jql=issue%20in%20(TECHITS-1656)" r:id="rId421"/>
    <hyperlink ref="H460" display="https://jira.its-sib.ru/issues/?jql=issue%20in%20(TECHITS-1659,TECHITS-1658,TECHITS-1657)" r:id="rId422"/>
    <hyperlink ref="K460" display="https://jira.its-sib.ru/issues/?jql=issue%20in%20(TECHITS-1659,TECHITS-1658,TECHITS-1657)" r:id="rId423"/>
    <hyperlink ref="L468" display="https://jira.its-sib.ru/issues/?jql=issue%20in%20(DOCCORP-22842)" r:id="rId424"/>
    <hyperlink ref="M468" display="https://jira.its-sib.ru/issues/?jql=issue%20in%20(DOCCORP-22842)" r:id="rId425"/>
    <hyperlink ref="N468" display="https://jira.its-sib.ru/issues/?jql=issue%20in%20(DOCCORP-22842)" r:id="rId426"/>
    <hyperlink ref="R469" display="https://jira.its-sib.ru/issues/?jql=issue%20in%20(DOCCORP-22910)" r:id="rId427"/>
    <hyperlink ref="S469" display="https://jira.its-sib.ru/issues/?jql=issue%20in%20(DOCCORP-22910)" r:id="rId428"/>
    <hyperlink ref="T469" display="https://jira.its-sib.ru/issues/?jql=issue%20in%20(DOCCORP-22910)" r:id="rId429"/>
    <hyperlink ref="U469" display="https://jira.its-sib.ru/issues/?jql=issue%20in%20(DOCCORP-22910)" r:id="rId430"/>
    <hyperlink ref="V469" display="https://jira.its-sib.ru/issues/?jql=issue%20in%20(DOCCORP-22910)" r:id="rId431"/>
    <hyperlink ref="W469" r:id="rId432"/>
    <hyperlink ref="X469" r:id="rId433"/>
    <hyperlink ref="Y469" display="https://jira.its-sib.ru/issues/?jql=issue%20in%20(TECHWIM-3810,DOCCORP-22910)" r:id="rId434"/>
    <hyperlink ref="Z469" display="https://jira.its-sib.ru/issues/?jql=issue%20in%20(TECHWIM-3810,DOCCORP-22910)" r:id="rId435"/>
    <hyperlink ref="K494" display="https://jira.its-sib.ru/issues/?jql=issue%20in%20(TECHITS-1666,TECHITS-1665)" r:id="rId436"/>
    <hyperlink ref="L494" display="https://jira.its-sib.ru/issues/?jql=issue%20in%20(TECHITS-1666,TECHITS-1665)" r:id="rId437"/>
    <hyperlink ref="H510" display="https://jira.its-sib.ru/issues/?jql=issue%20in%20(TECHWIM-3691,TECHWIM-2653)" r:id="rId438"/>
    <hyperlink ref="K510" display="https://jira.its-sib.ru/issues/?jql=issue%20in%20(TECHWIM-3691,TECHWIM-2653)" r:id="rId439"/>
    <hyperlink ref="L510" display="https://jira.its-sib.ru/issues/?jql=issue%20in%20(TECHWIM-3691,TECHWIM-2653)" r:id="rId440"/>
    <hyperlink ref="M510" display="https://jira.its-sib.ru/issues/?jql=issue%20in%20(TECHWIM-3691,TECHWIM-2653)" r:id="rId441"/>
    <hyperlink ref="N510" display="https://jira.its-sib.ru/issues/?jql=issue%20in%20(TECHWIM-3691,TECHWIM-2653)" r:id="rId442"/>
    <hyperlink ref="R510" display="https://jira.its-sib.ru/issues/?jql=issue%20in%20(TECHWIM-3691,TECHWIM-2653,TECHWIM-3773)" r:id="rId443"/>
    <hyperlink ref="S510" display="https://jira.its-sib.ru/issues/?jql=issue%20in%20(TECHWIM-3691,TECHWIM-2653,TECHWIM-3773)" r:id="rId444"/>
    <hyperlink ref="T510" display="https://jira.its-sib.ru/issues/?jql=issue%20in%20(TECHWIM-3691,TECHWIM-2653)" r:id="rId445"/>
    <hyperlink ref="U510" display="https://jira.its-sib.ru/issues/?jql=issue%20in%20(TECHWIM-3691)" r:id="rId446"/>
    <hyperlink ref="V510" display="https://jira.its-sib.ru/issues/?jql=issue%20in%20(TECHWIM-3691)" r:id="rId447"/>
    <hyperlink ref="Y510" display="https://jira.its-sib.ru/issues/?jql=issue%20in%20(TECHWIM-3691)" r:id="rId448"/>
    <hyperlink ref="Z510" display="https://jira.its-sib.ru/issues/?jql=issue%20in%20(TECHWIM-3691)" r:id="rId449"/>
    <hyperlink ref="Z511" display="https://jira.its-sib.ru/issues/?jql=issue%20in%20(TECHWIM-3957)" r:id="rId450"/>
    <hyperlink ref="H515" display="https://jira.its-sib.ru/issues/?jql=issue%20in%20(TECHWIM-3691,TECHWIM-2653)" r:id="rId451"/>
    <hyperlink ref="K515" display="https://jira.its-sib.ru/issues/?jql=issue%20in%20(TECHWIM-3691,TECHWIM-2653)" r:id="rId452"/>
    <hyperlink ref="L515" display="https://jira.its-sib.ru/issues/?jql=issue%20in%20(TECHWIM-3691,TECHWIM-2653)" r:id="rId453"/>
    <hyperlink ref="M515" display="https://jira.its-sib.ru/issues/?jql=issue%20in%20(TECHWIM-3691,TECHWIM-2653)" r:id="rId454"/>
    <hyperlink ref="N515" display="https://jira.its-sib.ru/issues/?jql=issue%20in%20(TECHWIM-3691,TECHWIM-2653)" r:id="rId455"/>
    <hyperlink ref="R515" display="https://jira.its-sib.ru/issues/?jql=issue%20in%20(TECHWIM-3691,TECHWIM-2653)" r:id="rId456"/>
    <hyperlink ref="S515" display="https://jira.its-sib.ru/issues/?jql=issue%20in%20(TECHWIM-3691,TECHWIM-2653)" r:id="rId457"/>
    <hyperlink ref="T515" display="https://jira.its-sib.ru/issues/?jql=issue%20in%20(TECHWIM-3691,TECHWIM-2653)" r:id="rId458"/>
    <hyperlink ref="U515" display="https://jira.its-sib.ru/issues/?jql=issue%20in%20(TECHWIM-3691)" r:id="rId459"/>
    <hyperlink ref="V515" display="https://jira.its-sib.ru/issues/?jql=issue%20in%20(TECHWIM-3691)" r:id="rId460"/>
    <hyperlink ref="Y515" display="https://jira.its-sib.ru/issues/?jql=issue%20in%20(TECHWIM-3691)" r:id="rId461"/>
    <hyperlink ref="Z515" display="https://jira.its-sib.ru/issues/?jql=issue%20in%20(TECHWIM-3691)" r:id="rId462"/>
    <hyperlink ref="R520" display="https://jira.its-sib.ru/issues/?jql=issue%20in%20(TECHFVF-94,TECHFVF-93)" r:id="rId463"/>
    <hyperlink ref="H537" display="https://jira.its-sib.ru/issues/?jql=issue%20in%20(DOCCORP-22709)" r:id="rId464"/>
    <hyperlink ref="L538" display="https://jira.its-sib.ru/issues/?jql=issue%20in%20(DOCCORP-22837)" r:id="rId465"/>
    <hyperlink ref="Y545" display="https://jira.its-sib.ru/issues/?jql=issue%20in%20(TECHFVF-95)" r:id="rId466"/>
    <hyperlink ref="Z545" display="https://jira.its-sib.ru/issues/?jql=issue%20in%20(TECHFVF-95)" r:id="rId467"/>
    <hyperlink ref="H552" display="https://jira.its-sib.ru/issues/?jql=issue%20in%20(TECHWIM-3755,TECHWIM-2056)" r:id="rId468"/>
    <hyperlink ref="K552" display="https://jira.its-sib.ru/issues/?jql=issue%20in%20(TECHWIM-3755,TECHWIM-2056)" r:id="rId469"/>
    <hyperlink ref="L552" display="https://jira.its-sib.ru/issues/?jql=issue%20in%20(TECHWIM-2056)" r:id="rId470"/>
    <hyperlink ref="M552" display="https://jira.its-sib.ru/issues/?jql=issue%20in%20(TECHWIM-2056)" r:id="rId471"/>
    <hyperlink ref="N552" display="https://jira.its-sib.ru/issues/?jql=issue%20in%20(TECHWIM-2056)" r:id="rId472"/>
    <hyperlink ref="R552" display="https://jira.its-sib.ru/issues/?jql=issue%20in%20(TECHWIM-2056)" r:id="rId473"/>
    <hyperlink ref="U552" display="https://jira.its-sib.ru/issues/?jql=issue%20in%20(TECHWIM-3901)" r:id="rId474"/>
    <hyperlink ref="Z552" display="https://jira.its-sib.ru/issues/?jql=issue%20in%20(TECHWIM-3208)" r:id="rId475"/>
    <hyperlink ref="H553" display="https://jira.its-sib.ru/issues/?jql=issue%20in%20(TECHWIM-3751)" r:id="rId476"/>
    <hyperlink ref="K553" display="https://jira.its-sib.ru/issues/?jql=issue%20in%20(TECHWIM-3751)" r:id="rId477"/>
    <hyperlink ref="L553" display="https://jira.its-sib.ru/issues/?jql=issue%20in%20(TECHWIM-3751)" r:id="rId478"/>
    <hyperlink ref="M553" display="https://jira.its-sib.ru/issues/?jql=issue%20in%20(TECHWIM-3751)" r:id="rId479"/>
    <hyperlink ref="N553" display="https://jira.its-sib.ru/issues/?jql=issue%20in%20(TECHWIM-3751)" r:id="rId480"/>
    <hyperlink ref="R553" display="https://jira.its-sib.ru/issues/?jql=issue%20in%20(TECHWIM-3751)" r:id="rId481"/>
    <hyperlink ref="S553" display="https://jira.its-sib.ru/issues/?jql=issue%20in%20(TECHWIM-3751)" r:id="rId482"/>
    <hyperlink ref="T553" display="https://jira.its-sib.ru/issues/?jql=issue%20in%20(TECHWIM-3751)" r:id="rId483"/>
    <hyperlink ref="U553" display="https://jira.its-sib.ru/issues/?jql=issue%20in%20(TECHWIM-3751)" r:id="rId484"/>
    <hyperlink ref="V553" display="https://jira.its-sib.ru/issues/?jql=issue%20in%20(TECHWIM-3751)" r:id="rId485"/>
    <hyperlink ref="Y553" display="https://jira.its-sib.ru/issues/?jql=issue%20in%20(TECHWIM-3751)" r:id="rId486"/>
    <hyperlink ref="Z553" display="https://jira.its-sib.ru/issues/?jql=issue%20in%20(TECHWIM-3751)" r:id="rId487"/>
    <hyperlink ref="H554" display="https://jira.its-sib.ru/issues/?jql=issue%20in%20(TECHWIM-3536,TECHWIM-3535)" r:id="rId488"/>
    <hyperlink ref="K554" display="https://jira.its-sib.ru/issues/?jql=issue%20in%20(TECHWIM-3536,TECHWIM-3535)" r:id="rId489"/>
    <hyperlink ref="R554" display="https://jira.its-sib.ru/issues/?jql=issue%20in%20(TECHWIM-3812,TECHWIM-3811)" r:id="rId490"/>
    <hyperlink ref="S554" display="https://jira.its-sib.ru/issues/?jql=issue%20in%20(TECHWIM-3812,TECHWIM-3811)" r:id="rId491"/>
    <hyperlink ref="T554" display="https://jira.its-sib.ru/issues/?jql=issue%20in%20(TECHWIM-3812,TECHWIM-3811)" r:id="rId492"/>
    <hyperlink ref="U554" display="https://jira.its-sib.ru/issues/?jql=issue%20in%20(TECHWIM-3812,TECHWIM-3811)" r:id="rId493"/>
    <hyperlink ref="V554" display="https://jira.its-sib.ru/issues/?jql=issue%20in%20(TECHWIM-3812,TECHWIM-3811)" r:id="rId494"/>
    <hyperlink ref="Y554" display="https://jira.its-sib.ru/issues/?jql=issue%20in%20(TECHWIM-3812,TECHWIM-3811)" r:id="rId495"/>
    <hyperlink ref="Z554" display="https://jira.its-sib.ru/issues/?jql=issue%20in%20(TECHWIM-3812,TECHWIM-3811)" r:id="rId496"/>
    <hyperlink ref="R555" display="https://jira.its-sib.ru/issues/?jql=issue%20in%20(TECHWIM-3865)" r:id="rId497"/>
    <hyperlink ref="Y555" display="https://jira.its-sib.ru/issues/?jql=issue%20in%20(TECHWIM-3865)" r:id="rId498"/>
    <hyperlink ref="Z555" display="https://jira.its-sib.ru/issues/?jql=issue%20in%20(TECHWIM-3865)" r:id="rId499"/>
    <hyperlink ref="Y556" display="https://jira.its-sib.ru/issues/?jql=issue%20in%20(TECHWIM-3802)" r:id="rId500"/>
    <hyperlink ref="Z556" display="https://jira.its-sib.ru/issues/?jql=issue%20in%20(TECHWIM-3802)" r:id="rId501"/>
    <hyperlink ref="K560" display="https://jira.its-sib.ru/issues/?jql=issue%20in%20(TECHWIM-3801)" r:id="rId502"/>
    <hyperlink ref="K561" display="https://jira.its-sib.ru/issues/?jql=issue%20in%20(TECHITS-1664)" r:id="rId503"/>
    <hyperlink ref="K562" display="https://jira.its-sib.ru/issues/?jql=issue%20in%20(TECHITS-1667,TECHITS-1663,TECHITS-1662)" r:id="rId504"/>
    <hyperlink ref="L562" display="https://jira.its-sib.ru/issues/?jql=issue%20in%20(TECHITS-1675,TECHITS-1674,TECHITS-1673,TECHITS-1672,TECHITS-1671,TECHITS-1670,TECHITS-1669)" r:id="rId505"/>
    <hyperlink ref="N571" display="https://jira.its-sib.ru/issues/?jql=issue%20in%20(TECHWIM-3807)" r:id="rId506"/>
    <hyperlink ref="Z571" display="https://jira.its-sib.ru/issues/?jql=issue%20in%20(TECHWIM-3965)" r:id="rId507"/>
    <hyperlink ref="R572" display="https://jira.its-sib.ru/issues/?jql=issue%20in%20(TECHWIM-3880)" r:id="rId508"/>
    <hyperlink ref="T572" display="https://jira.its-sib.ru/issues/?jql=issue%20in%20(TECHWIM-3912)" r:id="rId509"/>
    <hyperlink ref="M595" display="https://jira.its-sib.ru/issues/?jql=issue%20in%20(TECHWIM-3822)" r:id="rId510"/>
    <hyperlink ref="V595" display="https://jira.its-sib.ru/issues/?jql=issue%20in%20(TECHWIM-3931,TECHWIM-3929)" r:id="rId511"/>
    <hyperlink ref="V596" display="https://jira.its-sib.ru/issues/?jql=issue%20in%20(TECHITS-1707)" r:id="rId512"/>
    <hyperlink ref="V597" display="https://jira.its-sib.ru/issues/?jql=issue%20in%20(TECHITS-1706)" r:id="rId513"/>
    <hyperlink ref="V605" display="https://jira.its-sib.ru/issues/?jql=issue%20in%20(TECHWIM-3928)" r:id="rId514"/>
    <hyperlink ref="Y606" display="https://jira.its-sib.ru/issues/?jql=issue%20in%20(DOCCORP-23028)" r:id="rId515"/>
    <hyperlink ref="Z606" display="https://jira.its-sib.ru/issues/?jql=issue%20in%20(DOCCORP-23028)" r:id="rId516"/>
    <hyperlink ref="R607" display="https://jira.its-sib.ru/issues/?jql=issue%20in%20(DOCCORP-22840)" r:id="rId517"/>
    <hyperlink ref="S607" display="https://jira.its-sib.ru/issues/?jql=issue%20in%20(DOCCORP-22840)" r:id="rId518"/>
    <hyperlink ref="T607" display="https://jira.its-sib.ru/issues/?jql=issue%20in%20(DOCCORP-22840)" r:id="rId519"/>
    <hyperlink ref="U607" display="https://jira.its-sib.ru/issues/?jql=issue%20in%20(DOCCORP-22840)" r:id="rId520"/>
    <hyperlink ref="R610" display="https://jira.its-sib.ru/issues/?jql=issue%20in%20(TECHITS-1686)" r:id="rId521"/>
    <hyperlink ref="R612" display="https://jira.its-sib.ru/issues/?jql=issue%20in%20(TECHWIM-3872)" r:id="rId522"/>
    <hyperlink ref="U612" display="https://jira.its-sib.ru/issues/?jql=issue%20in%20(TECHWIM-3917)" r:id="rId523"/>
    <hyperlink ref="V612" display="https://jira.its-sib.ru/issues/?jql=issue%20in%20(TECHWIM-3917,TECHWIM-3924)" r:id="rId524"/>
    <hyperlink ref="R613" display="https://jira.its-sib.ru/issues/?jql=issue%20in%20(TECHITS-1689,TECHITS-1688,TECHITS-1687)" r:id="rId525"/>
    <hyperlink ref="S614" display="https://jira.its-sib.ru/issues/?jql=issue%20in%20(0,DOCCORP-22966)" r:id="rId526"/>
    <hyperlink ref="V617" display="https://jira.its-sib.ru/issues/?jql=issue%20in%20(TECHITS-1705)" r:id="rId527"/>
    <hyperlink ref="T620" display="https://jira.its-sib.ru/issues/?jql=issue%20in%20(TECHITS-1693,TECHITS-1692)" r:id="rId528"/>
    <hyperlink ref="M622" display="https://jira.its-sib.ru/issues/?jql=issue%20in%20(TECHITS-1676,DOCCORP-22837)" r:id="rId529"/>
    <hyperlink ref="N622" display="https://jira.its-sib.ru/issues/?jql=issue%20in%20(DOCCORP-22837)" r:id="rId530"/>
    <hyperlink ref="Y622" display="https://jira.its-sib.ru/issues/?jql=issue%20in%20(DOCCORP-23029)" r:id="rId531"/>
    <hyperlink ref="Z622" display="https://jira.its-sib.ru/issues/?jql=issue%20in%20(DOCCORP-23029)" r:id="rId532"/>
    <hyperlink ref="R626" display="https://jira.its-sib.ru/issues/?jql=issue%20in%20(TECHWIM-3873)" r:id="rId533"/>
    <hyperlink ref="S626" display="https://jira.its-sib.ru/issues/?jql=issue%20in%20(TECHWIM-3896,TECHWIM-3873)" r:id="rId534"/>
    <hyperlink ref="U626" display="https://jira.its-sib.ru/issues/?jql=issue%20in%20(TECHWIM-3917)" r:id="rId535"/>
    <hyperlink ref="V626" display="https://jira.its-sib.ru/issues/?jql=issue%20in%20(TECHWIM-3917,TECHWIM-3924)" r:id="rId536"/>
    <hyperlink ref="R627" display="https://jira.its-sib.ru/issues/?jql=issue%20in%20(TECHITS-1680)" r:id="rId537"/>
    <hyperlink ref="S627" display="https://jira.its-sib.ru/issues/?jql=issue%20in%20(TECHITS-1680)" r:id="rId538"/>
    <hyperlink ref="R628" display="https://jira.its-sib.ru/issues/?jql=issue%20in%20(TECHITS-1685,TECHITS-1684,TECHITS-1683,TECHITS-1682,TECHITS-1681)" r:id="rId539"/>
    <hyperlink ref="S628" display="https://jira.its-sib.ru/issues/?jql=issue%20in%20(TECHITS-1685,TECHITS-1684,TECHITS-1683,TECHITS-1682,TECHITS-1681)" r:id="rId540"/>
    <hyperlink ref="V632" display="https://jira.its-sib.ru/issues/?jql=issue%20in%20(TECHITS-1705)" r:id="rId541"/>
    <hyperlink ref="Y636" display="https://jira.its-sib.ru/issues/?jql=issue%20in%20(TECHWIM-3951,DOCCORP-23033,TECHWIM-3924,DOCCORP-23033)" r:id="rId542"/>
    <hyperlink ref="Z636" display="https://jira.its-sib.ru/issues/?jql=issue%20in%20(TECHWIM-3951,DOCCORP-23033)" r:id="rId543"/>
    <hyperlink ref="U640" display="https://jira.its-sib.ru/issues/?jql=issue%20in%20(TECHWIM-3917)" r:id="rId544"/>
    <hyperlink ref="V640" display="https://jira.its-sib.ru/issues/?jql=issue%20in%20(TECHWIM-3917)" r:id="rId545"/>
    <hyperlink ref="Y650" display="https://jira.its-sib.ru/issues/?jql=issue%20in%20(TECHWIM-3951,DOCCORP-23032)" r:id="rId546"/>
    <hyperlink ref="Z650" display="https://jira.its-sib.ru/issues/?jql=issue%20in%20(TECHWIM-3951,DOCCORP-23032)" r:id="rId547"/>
    <hyperlink ref="M668" display="https://jira.its-sib.ru/issues/?jql=issue%20in%20(TECHWIM-3808,TECHWIM-3795)" r:id="rId548"/>
    <hyperlink ref="R668" display="https://jira.its-sib.ru/issues/?jql=issue%20in%20(TECHWIM-3857,TECHWIM-3836,TECHWIM-3835)" r:id="rId549"/>
    <hyperlink ref="S668" display="https://jira.its-sib.ru/issues/?jql=issue%20in%20(TECHWIM-3857)" r:id="rId550"/>
    <hyperlink ref="T668" display="https://jira.its-sib.ru/issues/?jql=issue%20in%20(TECHWIM-3907,TECHWIM-3906,TECHWIM-3857)" r:id="rId551"/>
    <hyperlink ref="U668" display="https://jira.its-sib.ru/issues/?jql=issue%20in%20(TECHWIM-3907,TECHWIM-3906,TECHWIM-3857)" r:id="rId552"/>
    <hyperlink ref="V668" display="https://jira.its-sib.ru/issues/?jql=issue%20in%20(TECHWIM-3857)" r:id="rId553"/>
    <hyperlink ref="Y668" display="https://jira.its-sib.ru/issues/?jql=issue%20in%20(TECHWIM-3857)" r:id="rId554"/>
    <hyperlink ref="Z668" display="https://jira.its-sib.ru/issues/?jql=issue%20in%20(TECHWIM-3857)" r:id="rId555"/>
    <hyperlink ref="R669" display="https://jira.its-sib.ru/issues/?jql=issue%20in%20(TECHWIM-3868,TECHWIM-3859,TECHWIM-3834)" r:id="rId556"/>
    <hyperlink ref="T669" display="https://jira.its-sib.ru/issues/?jql=issue%20in%20(TECHWIM-3905)" r:id="rId557"/>
    <hyperlink ref="U669" display="https://jira.its-sib.ru/issues/?jql=issue%20in%20(TECHWIM-3905)" r:id="rId558"/>
    <hyperlink ref="R674" display="https://jira.its-sib.ru/issues/?jql=issue%20in%20(TECHWIM-3773)" r:id="rId559"/>
    <hyperlink ref="S674" display="https://jira.its-sib.ru/issues/?jql=issue%20in%20(TECHWIM-3773)" r:id="rId560"/>
    <hyperlink ref="U674" display="https://jira.its-sib.ru/issues/?jql=issue%20in%20(TECHWIM-3861)" r:id="rId561"/>
    <hyperlink ref="Z675" display="https://jira.its-sib.ru/issues/?jql=issue%20in%20(TECHWIM-3957)" r:id="rId562"/>
    <hyperlink ref="M678" display="https://jira.its-sib.ru/issues/?jql=issue%20in%20(TECHWIM-3826,TECHWIM-3825)" r:id="rId563"/>
    <hyperlink ref="N678" display="https://jira.its-sib.ru/issues/?jql=issue%20in%20(TECHWIM-3838,TECHWIM-3826,TECHWIM-3900,DOCCORP-22904)" r:id="rId564"/>
    <hyperlink ref="R678" display="https://jira.its-sib.ru/issues/?jql=issue%20in%20(TECHWIM-3838)" r:id="rId565"/>
    <hyperlink ref="S678" display="https://jira.its-sib.ru/issues/?jql=issue%20in%20(TECHWIM-3900)" r:id="rId566"/>
    <hyperlink ref="V678" display="https://jira.its-sib.ru/issues/?jql=issue%20in%20(TECHWIM-3932)" r:id="rId567"/>
    <hyperlink ref="Z678" display="https://jira.its-sib.ru/issues/?jql=issue%20in%20(TECHWIM-3960)" r:id="rId568"/>
    <hyperlink ref="M681" display="https://jira.its-sib.ru/issues/?jql=issue%20in%20(TECHFVF-81)" r:id="rId569"/>
    <hyperlink ref="N681" display="https://jira.its-sib.ru/issues/?jql=issue%20in%20(TECHFVF-81)" r:id="rId570"/>
    <hyperlink ref="R681" display="https://jira.its-sib.ru/issues/?jql=issue%20in%20(TECHFVF-92,TECHFVF-81)" r:id="rId571"/>
    <hyperlink ref="S681" display="https://jira.its-sib.ru/issues/?jql=issue%20in%20(TECHFVF-81,TECHFVF-80)" r:id="rId572"/>
    <hyperlink ref="T681" display="https://jira.its-sib.ru/issues/?jql=issue%20in%20(TECHFVF-81,TECHFVF-80)" r:id="rId573"/>
    <hyperlink ref="U681" display="https://jira.its-sib.ru/issues/?jql=issue%20in%20(TECHFVF-81,TECHFVF-80)" r:id="rId574"/>
    <hyperlink ref="V681" display="https://jira.its-sib.ru/issues/?jql=issue%20in%20(TECHFVF-81,TECHFVF-80)" r:id="rId575"/>
    <hyperlink ref="Y681" display="https://jira.its-sib.ru/issues/?jql=issue%20in%20(TECHFVF-92,TECHFVF-80)" r:id="rId576"/>
    <hyperlink ref="M686" display="https://jira.its-sib.ru/issues/?jql=issue%20in%20(TECHWIM-3688)" r:id="rId577"/>
    <hyperlink ref="N686" display="https://jira.its-sib.ru/issues/?jql=issue%20in%20(TECHWIM-3688)" r:id="rId578"/>
    <hyperlink ref="R686" display="https://jira.its-sib.ru/issues/?jql=issue%20in%20(TECHWIM-3867,TECHWIM-3688)" r:id="rId579"/>
    <hyperlink ref="S686" display="https://jira.its-sib.ru/issues/?jql=issue%20in%20(TECHWIM-3877,TECHWIM-3876,TECHWIM-3875,TECHWIM-3688)" r:id="rId580"/>
    <hyperlink ref="T686" display="https://jira.its-sib.ru/issues/?jql=issue%20in%20(TECHWIM-3877,TECHWIM-3876,TECHWIM-3875,TECHWIM-3688)" r:id="rId581"/>
    <hyperlink ref="U686" display="https://jira.its-sib.ru/issues/?jql=issue%20in%20(TECHWIM-3877,TECHWIM-3876,TECHWIM-3688)" r:id="rId582"/>
    <hyperlink ref="V686" display="https://jira.its-sib.ru/issues/?jql=issue%20in%20(TECHWIM-3877,TECHWIM-3876,TECHWIM-3688)" r:id="rId583"/>
    <hyperlink ref="Y686" display="https://jira.its-sib.ru/issues/?jql=issue%20in%20(TECHWIM-3877,TECHWIM-3688)" r:id="rId584"/>
    <hyperlink ref="Z686" display="https://jira.its-sib.ru/issues/?jql=issue%20in%20(TECHWIM-3877,TECHWIM-3688)" r:id="rId585"/>
    <hyperlink ref="M689" display="https://jira.its-sib.ru/issues/?jql=issue%20in%20(TECHWIM-3753)" r:id="rId586"/>
    <hyperlink ref="N689" display="https://jira.its-sib.ru/issues/?jql=issue%20in%20(TECHWIM-3753)" r:id="rId587"/>
    <hyperlink ref="R689" display="https://jira.its-sib.ru/issues/?jql=issue%20in%20(TECHWIM-3753,TECHWIM-3560)" r:id="rId588"/>
    <hyperlink ref="S689" display="https://jira.its-sib.ru/issues/?jql=issue%20in%20(TECHWIM-3753)" r:id="rId589"/>
    <hyperlink ref="U698" r:id="rId590"/>
    <hyperlink ref="V698" r:id="rId591"/>
    <hyperlink ref="Y710" display="https://jira.its-sib.ru/issues/?jql=issue%20in%20(TECHWIM-3955,DOCCORP-23030)" r:id="rId592"/>
    <hyperlink ref="Z710" display="https://jira.its-sib.ru/issues/?jql=issue%20in%20(TECHWIM-3954,DOCCORP-23030)" r:id="rId593"/>
    <hyperlink ref="Y716" display="https://jira.its-sib.ru/issues/?jql=issue%20in%20(TECHWIM-3951,DOCCORP-23026)" r:id="rId594"/>
    <hyperlink ref="Z716" display="https://jira.its-sib.ru/issues/?jql=issue%20in%20(TECHWIM-3951,DOCCORP-23026)" r:id="rId595"/>
  </hyperlinks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W23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4.57" customWidth="1" style="1" min="1" max="1"/>
    <col width="32.57" customWidth="1" style="1" min="2" max="2"/>
    <col width="32.57" customWidth="1" style="1" min="3" max="3"/>
    <col width="22.14" customWidth="1" style="1" min="4" max="4"/>
    <col width="22.14" customWidth="1" style="1" min="5" max="5"/>
    <col width="5" customWidth="1" style="1" min="6" max="6"/>
    <col width="5" customWidth="1" style="1" min="7" max="7"/>
    <col width="3.7" customWidth="1" style="1" min="8" max="8"/>
    <col width="3.7" customWidth="1" style="1" min="9" max="9"/>
    <col width="3.7" customWidth="1" style="1" min="10" max="10"/>
    <col width="3.7" customWidth="1" style="1" min="11" max="11"/>
    <col width="3.7" customWidth="1" style="1" min="12" max="12"/>
    <col width="3.7" customWidth="1" style="1" min="13" max="13"/>
    <col width="3.7" customWidth="1" style="1" min="14" max="14"/>
    <col width="3.7" customWidth="1" style="1" min="15" max="15"/>
    <col width="3.7" customWidth="1" style="1" min="16" max="16"/>
    <col width="3.7" customWidth="1" style="1" min="17" max="17"/>
    <col width="3.7" customWidth="1" style="1" min="18" max="18"/>
    <col width="3.7" customWidth="1" style="1" min="19" max="19"/>
    <col width="3.7" customWidth="1" style="1" min="20" max="20"/>
    <col width="3.7" customWidth="1" style="1" min="21" max="21"/>
    <col width="3.7" customWidth="1" style="1" min="22" max="22"/>
    <col width="3.7" customWidth="1" style="1" min="23" max="23"/>
    <col width="3.7" customWidth="1" style="1" min="24" max="24"/>
    <col width="3.7" customWidth="1" style="1" min="25" max="25"/>
    <col width="3.7" customWidth="1" style="1" min="26" max="26"/>
    <col width="3.7" customWidth="1" style="1" min="27" max="27"/>
    <col width="3.7" customWidth="1" style="1" min="28" max="28"/>
    <col width="3.7" customWidth="1" style="1" min="29" max="29"/>
    <col width="3.7" customWidth="1" style="1" min="30" max="30"/>
    <col width="3.7" customWidth="1" style="1" min="31" max="31"/>
    <col width="3.7" customWidth="1" style="1" min="32" max="32"/>
    <col width="3.7" customWidth="1" style="1" min="33" max="33"/>
    <col width="3.7" customWidth="1" style="1" min="34" max="34"/>
    <col width="3.7" customWidth="1" style="1" min="35" max="35"/>
    <col width="3.7" customWidth="1" style="1" min="36" max="36"/>
    <col width="3.7" customWidth="1" style="1" min="37" max="37"/>
    <col width="3.7" customWidth="1" style="1" min="38" max="38"/>
    <col width="5" customWidth="1" style="1" min="39" max="39"/>
    <col width="5" customWidth="1" style="1" min="40" max="40"/>
    <col width="5" customWidth="1" style="1" min="41" max="41"/>
    <col width="5" customWidth="1" style="1" min="42" max="42"/>
    <col width="5" customWidth="1" style="1" min="43" max="43"/>
    <col width="5" customWidth="1" style="1" min="44" max="44"/>
    <col width="5" customWidth="1" style="1" min="45" max="45"/>
    <col width="5" customWidth="1" style="1" min="46" max="46"/>
    <col width="5" customWidth="1" style="1" min="47" max="47"/>
    <col width="5" customWidth="1" style="1" min="48" max="48"/>
  </cols>
  <sheetData>
    <row r="1">
      <c r="H1" s="13" t="inlineStr">
        <is>
          <t>О</t>
        </is>
      </c>
      <c r="I1" s="14" t="inlineStr">
        <is>
          <t>Отпуск (заполняется только в белой строке)</t>
        </is>
      </c>
      <c r="AE1" s="15" t="n"/>
      <c r="AG1" s="16" t="inlineStr">
        <is>
          <t>"Морковным" цветом выделены дни, в которых была корректирока рабочего времени</t>
        </is>
      </c>
      <c r="AP1" s="15" t="n"/>
    </row>
    <row r="2">
      <c r="H2" s="13" t="inlineStr">
        <is>
          <t>Б</t>
        </is>
      </c>
      <c r="I2" s="14" t="inlineStr">
        <is>
          <t>Больничный (заполняется только в белой строке)</t>
        </is>
      </c>
      <c r="AE2" s="15" t="n"/>
      <c r="AG2" s="17" t="n"/>
      <c r="AP2" s="15" t="n"/>
    </row>
    <row r="3">
      <c r="B3" s="3" t="inlineStr">
        <is>
          <t>ТАБЕЛЬ учета использования рабочего времени</t>
        </is>
      </c>
      <c r="D3" s="4" t="inlineStr">
        <is>
          <t>Май 2024</t>
        </is>
      </c>
      <c r="H3" s="13" t="inlineStr">
        <is>
          <t>В</t>
        </is>
      </c>
      <c r="I3" s="14" t="inlineStr">
        <is>
          <t>Выходной (заполняется только в белой строке)</t>
        </is>
      </c>
      <c r="AE3" s="15" t="n"/>
      <c r="AG3" s="17" t="n"/>
      <c r="AP3" s="15" t="n"/>
    </row>
    <row r="4">
      <c r="H4" s="18" t="inlineStr">
        <is>
          <t>Н</t>
        </is>
      </c>
      <c r="I4" s="19" t="inlineStr">
        <is>
          <t>Неявка по невыясненным причинам  (заполняется только в белой строке)</t>
        </is>
      </c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1" t="n"/>
      <c r="AG4" s="22" t="n"/>
      <c r="AH4" s="20" t="n"/>
      <c r="AI4" s="20" t="n"/>
      <c r="AJ4" s="20" t="n"/>
      <c r="AK4" s="20" t="n"/>
      <c r="AL4" s="20" t="n"/>
      <c r="AM4" s="20" t="n"/>
      <c r="AN4" s="20" t="n"/>
      <c r="AO4" s="20" t="n"/>
      <c r="AP4" s="21" t="n"/>
    </row>
    <row r="5"/>
    <row r="6">
      <c r="A6" s="23" t="inlineStr">
        <is>
          <t>№</t>
        </is>
      </c>
      <c r="B6" s="23" t="inlineStr">
        <is>
          <t>Ф.И.О</t>
        </is>
      </c>
      <c r="C6" s="23" t="inlineStr">
        <is>
          <t>Подразделение</t>
        </is>
      </c>
      <c r="D6" s="23" t="inlineStr">
        <is>
          <t>специальность, профессия</t>
        </is>
      </c>
      <c r="E6" s="23" t="inlineStr">
        <is>
          <t>Контракт</t>
        </is>
      </c>
      <c r="F6" s="24" t="inlineStr">
        <is>
          <t>Н/Д</t>
        </is>
      </c>
      <c r="G6" s="24" t="inlineStr">
        <is>
          <t>Командировка</t>
        </is>
      </c>
      <c r="H6" s="25" t="n"/>
      <c r="I6" s="25" t="n"/>
      <c r="J6" s="25" t="n"/>
      <c r="K6" s="25" t="n"/>
      <c r="L6" s="25" t="n"/>
      <c r="M6" s="25" t="n"/>
      <c r="N6" s="25" t="n"/>
      <c r="O6" s="25" t="n"/>
      <c r="P6" s="25" t="n"/>
      <c r="Q6" s="25" t="n"/>
      <c r="R6" s="25" t="n"/>
      <c r="S6" s="25" t="n"/>
      <c r="T6" s="25" t="n"/>
      <c r="U6" s="25" t="n"/>
      <c r="V6" s="25" t="n"/>
      <c r="W6" s="25" t="n"/>
      <c r="X6" s="25" t="n"/>
      <c r="Y6" s="25" t="n"/>
      <c r="Z6" s="25" t="n"/>
      <c r="AA6" s="25" t="n">
        <v>20</v>
      </c>
      <c r="AB6" s="25" t="n"/>
      <c r="AC6" s="25" t="n"/>
      <c r="AD6" s="25" t="n"/>
      <c r="AE6" s="25" t="n"/>
      <c r="AF6" s="25" t="n"/>
      <c r="AG6" s="26" t="n">
        <v>26</v>
      </c>
      <c r="AH6" s="25" t="n"/>
      <c r="AI6" s="25" t="n"/>
      <c r="AJ6" s="25" t="n"/>
      <c r="AK6" s="25" t="n"/>
      <c r="AL6" s="25" t="n"/>
      <c r="AM6" s="27" t="inlineStr">
        <is>
          <t>Отработано смен (день)</t>
        </is>
      </c>
      <c r="AN6" s="27" t="inlineStr">
        <is>
          <t>Отработано смен (ночь)</t>
        </is>
      </c>
      <c r="AO6" s="27" t="inlineStr">
        <is>
          <t>Отпуск</t>
        </is>
      </c>
      <c r="AP6" s="27" t="inlineStr">
        <is>
          <t>Отгул</t>
        </is>
      </c>
      <c r="AQ6" s="27" t="inlineStr">
        <is>
          <t>Больничный</t>
        </is>
      </c>
      <c r="AR6" s="27" t="inlineStr">
        <is>
          <t>Неявка</t>
        </is>
      </c>
      <c r="AS6" s="28" t="inlineStr">
        <is>
          <t>Командировка</t>
        </is>
      </c>
      <c r="AT6" s="28" t="inlineStr">
        <is>
          <t>Отработано часы (день)</t>
        </is>
      </c>
      <c r="AU6" s="28" t="inlineStr">
        <is>
          <t>Отработано часы (ночь)</t>
        </is>
      </c>
      <c r="AV6" s="28" t="inlineStr">
        <is>
          <t>Отработано в выходные часы (день)</t>
        </is>
      </c>
      <c r="AW6" s="28" t="inlineStr">
        <is>
          <t>Отработано в выходные часы (ночь)</t>
        </is>
      </c>
    </row>
    <row r="7">
      <c r="A7" s="29" t="n">
        <v>1</v>
      </c>
      <c r="B7" s="29" t="inlineStr">
        <is>
          <t>Водяников Сергей Васильевич</t>
        </is>
      </c>
      <c r="C7" s="29" t="inlineStr">
        <is>
          <t>Группа содержания</t>
        </is>
      </c>
      <c r="D7" s="29" t="inlineStr">
        <is>
          <t>Ведущий инженер</t>
        </is>
      </c>
      <c r="E7" s="29" t="inlineStr">
        <is>
          <t>Общехозяйственный</t>
        </is>
      </c>
      <c r="F7" s="29" t="inlineStr">
        <is>
          <t>День</t>
        </is>
      </c>
      <c r="G7" s="29" t="n"/>
      <c r="H7" s="29" t="n"/>
      <c r="I7" s="29" t="n"/>
      <c r="J7" s="29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9" t="n"/>
      <c r="V7" s="29" t="n"/>
      <c r="W7" s="29" t="n"/>
      <c r="X7" s="29" t="n"/>
      <c r="Y7" s="29" t="n"/>
      <c r="Z7" s="29" t="n"/>
      <c r="AA7" s="29" t="inlineStr"/>
      <c r="AB7" s="29" t="n"/>
      <c r="AC7" s="29" t="n"/>
      <c r="AD7" s="29" t="n"/>
      <c r="AE7" s="29" t="n"/>
      <c r="AF7" s="29" t="n"/>
      <c r="AG7" s="29" t="inlineStr">
        <is>
          <t>В</t>
        </is>
      </c>
      <c r="AH7" s="29" t="n"/>
      <c r="AI7" s="29" t="n"/>
      <c r="AJ7" s="29" t="n"/>
      <c r="AK7" s="29" t="n"/>
      <c r="AL7" s="29" t="n"/>
      <c r="AM7" s="30">
        <f>COUNT(H7:AL7)</f>
        <v/>
      </c>
      <c r="AN7" s="29" t="n"/>
      <c r="AO7" s="30">
        <f>COUNTIF(H7:AL7,"О")</f>
        <v/>
      </c>
      <c r="AP7" s="30">
        <f>COUNTIF(H7:AL7,"От")</f>
        <v/>
      </c>
      <c r="AQ7" s="30">
        <f>COUNTIF(H7:AL7,"Б")</f>
        <v/>
      </c>
      <c r="AR7" s="30">
        <f>COUNTIF(H7:AL7,"Н")</f>
        <v/>
      </c>
      <c r="AS7" s="29" t="n"/>
      <c r="AT7" s="30">
        <f>SUM(H7:AL7)</f>
        <v/>
      </c>
      <c r="AU7" s="29" t="n"/>
      <c r="AV7" s="30">
        <f>SUM(AG7)</f>
        <v/>
      </c>
      <c r="AW7" s="29" t="n"/>
    </row>
    <row r="8">
      <c r="A8" s="29" t="n">
        <v>2</v>
      </c>
      <c r="B8" s="29" t="inlineStr">
        <is>
          <t>Водяников Сергей Васильевич</t>
        </is>
      </c>
      <c r="C8" s="29" t="inlineStr">
        <is>
          <t>Группа содержания</t>
        </is>
      </c>
      <c r="D8" s="29" t="inlineStr">
        <is>
          <t>Ведущий инженер</t>
        </is>
      </c>
      <c r="E8" s="29" t="inlineStr">
        <is>
          <t>Контракт № 644 - АО Автодор</t>
        </is>
      </c>
      <c r="F8" s="29" t="inlineStr">
        <is>
          <t>День</t>
        </is>
      </c>
      <c r="G8" s="29" t="n"/>
      <c r="H8" s="29" t="n"/>
      <c r="I8" s="29" t="n"/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9" t="n"/>
      <c r="V8" s="29" t="n"/>
      <c r="W8" s="29" t="n"/>
      <c r="X8" s="29" t="n"/>
      <c r="Y8" s="29" t="n"/>
      <c r="Z8" s="29" t="n"/>
      <c r="AA8" s="29" t="inlineStr"/>
      <c r="AB8" s="29" t="n"/>
      <c r="AC8" s="29" t="n"/>
      <c r="AD8" s="29" t="n"/>
      <c r="AE8" s="29" t="n"/>
      <c r="AF8" s="29" t="n"/>
      <c r="AG8" s="29" t="inlineStr"/>
      <c r="AH8" s="29" t="n"/>
      <c r="AI8" s="29" t="n"/>
      <c r="AJ8" s="29" t="n"/>
      <c r="AK8" s="29" t="n"/>
      <c r="AL8" s="29" t="n"/>
      <c r="AM8" s="30">
        <f>COUNT(H8:AL8)</f>
        <v/>
      </c>
      <c r="AN8" s="29" t="n"/>
      <c r="AO8" s="29" t="n"/>
      <c r="AP8" s="29" t="n"/>
      <c r="AQ8" s="29" t="n"/>
      <c r="AR8" s="29" t="n"/>
      <c r="AS8" s="29" t="n"/>
      <c r="AT8" s="30">
        <f>SUM(H8:AL8)</f>
        <v/>
      </c>
      <c r="AU8" s="29" t="n"/>
      <c r="AV8" s="30">
        <f>SUM(AG8)</f>
        <v/>
      </c>
      <c r="AW8" s="29" t="n"/>
    </row>
    <row r="9">
      <c r="A9" s="29" t="n">
        <v>3</v>
      </c>
      <c r="B9" s="29" t="inlineStr">
        <is>
          <t>Водяников Сергей Васильевич</t>
        </is>
      </c>
      <c r="C9" s="29" t="inlineStr">
        <is>
          <t>Группа содержания</t>
        </is>
      </c>
      <c r="D9" s="29" t="inlineStr">
        <is>
          <t>Ведущий инженер</t>
        </is>
      </c>
      <c r="E9" s="29" t="inlineStr">
        <is>
          <t>Контракт № 633 - ПАО Ростелеком Красноярск</t>
        </is>
      </c>
      <c r="F9" s="29" t="inlineStr">
        <is>
          <t>День</t>
        </is>
      </c>
      <c r="G9" s="29" t="n"/>
      <c r="H9" s="29" t="n"/>
      <c r="I9" s="29" t="n"/>
      <c r="J9" s="29" t="n"/>
      <c r="K9" s="29" t="n"/>
      <c r="L9" s="29" t="n"/>
      <c r="M9" s="29" t="n"/>
      <c r="N9" s="29" t="n"/>
      <c r="O9" s="29" t="n"/>
      <c r="P9" s="29" t="n"/>
      <c r="Q9" s="29" t="n"/>
      <c r="R9" s="29" t="n"/>
      <c r="S9" s="29" t="n"/>
      <c r="T9" s="29" t="n"/>
      <c r="U9" s="29" t="n"/>
      <c r="V9" s="29" t="n"/>
      <c r="W9" s="29" t="n"/>
      <c r="X9" s="29" t="n"/>
      <c r="Y9" s="29" t="n"/>
      <c r="Z9" s="29" t="n"/>
      <c r="AA9" s="29" t="inlineStr"/>
      <c r="AB9" s="29" t="n"/>
      <c r="AC9" s="29" t="n"/>
      <c r="AD9" s="29" t="n"/>
      <c r="AE9" s="29" t="n"/>
      <c r="AF9" s="29" t="n"/>
      <c r="AG9" s="29" t="inlineStr"/>
      <c r="AH9" s="29" t="n"/>
      <c r="AI9" s="29" t="n"/>
      <c r="AJ9" s="29" t="n"/>
      <c r="AK9" s="29" t="n"/>
      <c r="AL9" s="29" t="n"/>
      <c r="AM9" s="30">
        <f>COUNT(H9:AL9)</f>
        <v/>
      </c>
      <c r="AN9" s="29" t="n"/>
      <c r="AO9" s="29" t="n"/>
      <c r="AP9" s="29" t="n"/>
      <c r="AQ9" s="29" t="n"/>
      <c r="AR9" s="29" t="n"/>
      <c r="AS9" s="29" t="n"/>
      <c r="AT9" s="30">
        <f>SUM(H9:AL9)</f>
        <v/>
      </c>
      <c r="AU9" s="29" t="n"/>
      <c r="AV9" s="30">
        <f>SUM(AG9)</f>
        <v/>
      </c>
      <c r="AW9" s="29" t="n"/>
    </row>
    <row r="10">
      <c r="A10" s="29" t="n">
        <v>4</v>
      </c>
      <c r="B10" s="29" t="inlineStr">
        <is>
          <t>Водяников Сергей Васильевич</t>
        </is>
      </c>
      <c r="C10" s="29" t="inlineStr">
        <is>
          <t>Группа содержания</t>
        </is>
      </c>
      <c r="D10" s="29" t="inlineStr">
        <is>
          <t>Ведущий инженер</t>
        </is>
      </c>
      <c r="E10" s="29" t="inlineStr">
        <is>
          <t>Контракт № 632 - ГКУ НСО ТУАД</t>
        </is>
      </c>
      <c r="F10" s="29" t="inlineStr">
        <is>
          <t>День</t>
        </is>
      </c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inlineStr"/>
      <c r="AB10" s="29" t="n"/>
      <c r="AC10" s="29" t="n"/>
      <c r="AD10" s="29" t="n"/>
      <c r="AE10" s="29" t="n"/>
      <c r="AF10" s="29" t="n"/>
      <c r="AG10" s="29" t="inlineStr"/>
      <c r="AH10" s="29" t="n"/>
      <c r="AI10" s="29" t="n"/>
      <c r="AJ10" s="29" t="n"/>
      <c r="AK10" s="29" t="n"/>
      <c r="AL10" s="29" t="n"/>
      <c r="AM10" s="30">
        <f>COUNT(H10:AL10)</f>
        <v/>
      </c>
      <c r="AN10" s="29" t="n"/>
      <c r="AO10" s="29" t="n"/>
      <c r="AP10" s="29" t="n"/>
      <c r="AQ10" s="29" t="n"/>
      <c r="AR10" s="29" t="n"/>
      <c r="AS10" s="29" t="n"/>
      <c r="AT10" s="30">
        <f>SUM(H10:AL10)</f>
        <v/>
      </c>
      <c r="AU10" s="29" t="n"/>
      <c r="AV10" s="30">
        <f>SUM(AG10)</f>
        <v/>
      </c>
      <c r="AW10" s="29" t="n"/>
    </row>
    <row r="11">
      <c r="A11" s="29" t="n">
        <v>5</v>
      </c>
      <c r="B11" s="29" t="inlineStr">
        <is>
          <t>Водяников Сергей Васильевич</t>
        </is>
      </c>
      <c r="C11" s="29" t="inlineStr">
        <is>
          <t>Группа содержания</t>
        </is>
      </c>
      <c r="D11" s="29" t="inlineStr">
        <is>
          <t>Ведущий инженер</t>
        </is>
      </c>
      <c r="E11" s="29" t="inlineStr">
        <is>
          <t>Контракт № 631 - ГКУ НСО ТУАД</t>
        </is>
      </c>
      <c r="F11" s="29" t="inlineStr">
        <is>
          <t>День</t>
        </is>
      </c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inlineStr"/>
      <c r="AB11" s="29" t="n"/>
      <c r="AC11" s="29" t="n"/>
      <c r="AD11" s="29" t="n"/>
      <c r="AE11" s="29" t="n"/>
      <c r="AF11" s="29" t="n"/>
      <c r="AG11" s="29" t="inlineStr"/>
      <c r="AH11" s="29" t="n"/>
      <c r="AI11" s="29" t="n"/>
      <c r="AJ11" s="29" t="n"/>
      <c r="AK11" s="29" t="n"/>
      <c r="AL11" s="29" t="n"/>
      <c r="AM11" s="30">
        <f>COUNT(H11:AL11)</f>
        <v/>
      </c>
      <c r="AN11" s="29" t="n"/>
      <c r="AO11" s="29" t="n"/>
      <c r="AP11" s="29" t="n"/>
      <c r="AQ11" s="29" t="n"/>
      <c r="AR11" s="29" t="n"/>
      <c r="AS11" s="29" t="n"/>
      <c r="AT11" s="30">
        <f>SUM(H11:AL11)</f>
        <v/>
      </c>
      <c r="AU11" s="29" t="n"/>
      <c r="AV11" s="30">
        <f>SUM(AG11)</f>
        <v/>
      </c>
      <c r="AW11" s="29" t="n"/>
    </row>
    <row r="12">
      <c r="A12" s="29" t="n">
        <v>6</v>
      </c>
      <c r="B12" s="29" t="inlineStr">
        <is>
          <t>Водяников Сергей Васильевич</t>
        </is>
      </c>
      <c r="C12" s="29" t="inlineStr">
        <is>
          <t>Группа содержания</t>
        </is>
      </c>
      <c r="D12" s="29" t="inlineStr">
        <is>
          <t>Ведущий инженер</t>
        </is>
      </c>
      <c r="E12" s="29" t="inlineStr">
        <is>
          <t>Контракт № 630 - ГКУ НСО ТУАД</t>
        </is>
      </c>
      <c r="F12" s="29" t="inlineStr">
        <is>
          <t>День</t>
        </is>
      </c>
      <c r="G12" s="29" t="n"/>
      <c r="H12" s="29" t="n"/>
      <c r="I12" s="29" t="n"/>
      <c r="J12" s="29" t="n"/>
      <c r="K12" s="29" t="n"/>
      <c r="L12" s="29" t="n"/>
      <c r="M12" s="29" t="n"/>
      <c r="N12" s="29" t="n"/>
      <c r="O12" s="29" t="n"/>
      <c r="P12" s="29" t="n"/>
      <c r="Q12" s="29" t="n"/>
      <c r="R12" s="29" t="n"/>
      <c r="S12" s="29" t="n"/>
      <c r="T12" s="29" t="n"/>
      <c r="U12" s="29" t="n"/>
      <c r="V12" s="29" t="n"/>
      <c r="W12" s="29" t="n"/>
      <c r="X12" s="29" t="n"/>
      <c r="Y12" s="29" t="n"/>
      <c r="Z12" s="29" t="n"/>
      <c r="AA12" s="29" t="inlineStr"/>
      <c r="AB12" s="29" t="n"/>
      <c r="AC12" s="29" t="n"/>
      <c r="AD12" s="29" t="n"/>
      <c r="AE12" s="29" t="n"/>
      <c r="AF12" s="29" t="n"/>
      <c r="AG12" s="29" t="inlineStr"/>
      <c r="AH12" s="29" t="n"/>
      <c r="AI12" s="29" t="n"/>
      <c r="AJ12" s="29" t="n"/>
      <c r="AK12" s="29" t="n"/>
      <c r="AL12" s="29" t="n"/>
      <c r="AM12" s="30">
        <f>COUNT(H12:AL12)</f>
        <v/>
      </c>
      <c r="AN12" s="29" t="n"/>
      <c r="AO12" s="29" t="n"/>
      <c r="AP12" s="29" t="n"/>
      <c r="AQ12" s="29" t="n"/>
      <c r="AR12" s="29" t="n"/>
      <c r="AS12" s="29" t="n"/>
      <c r="AT12" s="30">
        <f>SUM(H12:AL12)</f>
        <v/>
      </c>
      <c r="AU12" s="29" t="n"/>
      <c r="AV12" s="30">
        <f>SUM(AG12)</f>
        <v/>
      </c>
      <c r="AW12" s="29" t="n"/>
    </row>
    <row r="13">
      <c r="A13" s="29" t="n">
        <v>7</v>
      </c>
      <c r="B13" s="29" t="inlineStr">
        <is>
          <t>Водяников Сергей Васильевич</t>
        </is>
      </c>
      <c r="C13" s="29" t="inlineStr">
        <is>
          <t>Группа содержания</t>
        </is>
      </c>
      <c r="D13" s="29" t="inlineStr">
        <is>
          <t>Ведущий инженер</t>
        </is>
      </c>
      <c r="E13" s="29" t="inlineStr">
        <is>
          <t>Контракт № 620 - МариинскАвтодор</t>
        </is>
      </c>
      <c r="F13" s="29" t="inlineStr">
        <is>
          <t>День</t>
        </is>
      </c>
      <c r="G13" s="29" t="n"/>
      <c r="H13" s="29" t="n"/>
      <c r="I13" s="29" t="n"/>
      <c r="J13" s="29" t="n"/>
      <c r="K13" s="29" t="n"/>
      <c r="L13" s="29" t="n"/>
      <c r="M13" s="29" t="n"/>
      <c r="N13" s="29" t="n"/>
      <c r="O13" s="29" t="n"/>
      <c r="P13" s="29" t="n"/>
      <c r="Q13" s="29" t="n"/>
      <c r="R13" s="29" t="n"/>
      <c r="S13" s="29" t="n"/>
      <c r="T13" s="29" t="n"/>
      <c r="U13" s="29" t="n"/>
      <c r="V13" s="29" t="n"/>
      <c r="W13" s="29" t="n"/>
      <c r="X13" s="29" t="n"/>
      <c r="Y13" s="29" t="n"/>
      <c r="Z13" s="29" t="n"/>
      <c r="AA13" s="29" t="inlineStr"/>
      <c r="AB13" s="29" t="n"/>
      <c r="AC13" s="29" t="n"/>
      <c r="AD13" s="29" t="n"/>
      <c r="AE13" s="29" t="n"/>
      <c r="AF13" s="29" t="n"/>
      <c r="AG13" s="29" t="inlineStr"/>
      <c r="AH13" s="29" t="n"/>
      <c r="AI13" s="29" t="n"/>
      <c r="AJ13" s="29" t="n"/>
      <c r="AK13" s="29" t="n"/>
      <c r="AL13" s="29" t="n"/>
      <c r="AM13" s="30">
        <f>COUNT(H13:AL13)</f>
        <v/>
      </c>
      <c r="AN13" s="29" t="n"/>
      <c r="AO13" s="29" t="n"/>
      <c r="AP13" s="29" t="n"/>
      <c r="AQ13" s="29" t="n"/>
      <c r="AR13" s="29" t="n"/>
      <c r="AS13" s="29" t="n"/>
      <c r="AT13" s="30">
        <f>SUM(H13:AL13)</f>
        <v/>
      </c>
      <c r="AU13" s="29" t="n"/>
      <c r="AV13" s="30">
        <f>SUM(AG13)</f>
        <v/>
      </c>
      <c r="AW13" s="29" t="n"/>
    </row>
    <row r="14">
      <c r="A14" s="29" t="n">
        <v>8</v>
      </c>
      <c r="B14" s="29" t="inlineStr">
        <is>
          <t>Водяников Сергей Васильевич</t>
        </is>
      </c>
      <c r="C14" s="29" t="inlineStr">
        <is>
          <t>Группа содержания</t>
        </is>
      </c>
      <c r="D14" s="29" t="inlineStr">
        <is>
          <t>Ведущий инженер</t>
        </is>
      </c>
      <c r="E14" s="29" t="inlineStr">
        <is>
          <t>Контракт № 621 - Томскавтодор</t>
        </is>
      </c>
      <c r="F14" s="29" t="inlineStr">
        <is>
          <t>День</t>
        </is>
      </c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inlineStr"/>
      <c r="AB14" s="29" t="n"/>
      <c r="AC14" s="29" t="n"/>
      <c r="AD14" s="29" t="n"/>
      <c r="AE14" s="29" t="n"/>
      <c r="AF14" s="29" t="n"/>
      <c r="AG14" s="29" t="inlineStr"/>
      <c r="AH14" s="29" t="n"/>
      <c r="AI14" s="29" t="n"/>
      <c r="AJ14" s="29" t="n"/>
      <c r="AK14" s="29" t="n"/>
      <c r="AL14" s="29" t="n"/>
      <c r="AM14" s="30">
        <f>COUNT(H14:AL14)</f>
        <v/>
      </c>
      <c r="AN14" s="29" t="n"/>
      <c r="AO14" s="29" t="n"/>
      <c r="AP14" s="29" t="n"/>
      <c r="AQ14" s="29" t="n"/>
      <c r="AR14" s="29" t="n"/>
      <c r="AS14" s="29" t="n"/>
      <c r="AT14" s="30">
        <f>SUM(H14:AL14)</f>
        <v/>
      </c>
      <c r="AU14" s="29" t="n"/>
      <c r="AV14" s="30">
        <f>SUM(AG14)</f>
        <v/>
      </c>
      <c r="AW14" s="29" t="n"/>
    </row>
    <row r="15">
      <c r="A15" s="29" t="n">
        <v>9</v>
      </c>
      <c r="B15" s="29" t="inlineStr">
        <is>
          <t>Водяников Сергей Васильевич</t>
        </is>
      </c>
      <c r="C15" s="29" t="inlineStr">
        <is>
          <t>Группа содержания</t>
        </is>
      </c>
      <c r="D15" s="29" t="inlineStr">
        <is>
          <t>Ведущий инженер</t>
        </is>
      </c>
      <c r="E15" s="29" t="inlineStr">
        <is>
          <t>Контракт № 592 - ООО Восток-М</t>
        </is>
      </c>
      <c r="F15" s="29" t="inlineStr">
        <is>
          <t>День</t>
        </is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inlineStr"/>
      <c r="AB15" s="29" t="n"/>
      <c r="AC15" s="29" t="n"/>
      <c r="AD15" s="29" t="n"/>
      <c r="AE15" s="29" t="n"/>
      <c r="AF15" s="29" t="n"/>
      <c r="AG15" s="29" t="inlineStr"/>
      <c r="AH15" s="29" t="n"/>
      <c r="AI15" s="29" t="n"/>
      <c r="AJ15" s="29" t="n"/>
      <c r="AK15" s="29" t="n"/>
      <c r="AL15" s="29" t="n"/>
      <c r="AM15" s="30">
        <f>COUNT(H15:AL15)</f>
        <v/>
      </c>
      <c r="AN15" s="29" t="n"/>
      <c r="AO15" s="29" t="n"/>
      <c r="AP15" s="29" t="n"/>
      <c r="AQ15" s="29" t="n"/>
      <c r="AR15" s="29" t="n"/>
      <c r="AS15" s="29" t="n"/>
      <c r="AT15" s="30">
        <f>SUM(H15:AL15)</f>
        <v/>
      </c>
      <c r="AU15" s="29" t="n"/>
      <c r="AV15" s="30">
        <f>SUM(AG15)</f>
        <v/>
      </c>
      <c r="AW15" s="29" t="n"/>
    </row>
    <row r="16">
      <c r="A16" s="29" t="n">
        <v>10</v>
      </c>
      <c r="B16" s="29" t="inlineStr">
        <is>
          <t>Водяников Сергей Васильевич</t>
        </is>
      </c>
      <c r="C16" s="29" t="inlineStr">
        <is>
          <t>Группа содержания</t>
        </is>
      </c>
      <c r="D16" s="29" t="inlineStr">
        <is>
          <t>Ведущий инженер</t>
        </is>
      </c>
      <c r="E16" s="29" t="inlineStr">
        <is>
          <t>Контракт № 599 - Восток-М</t>
        </is>
      </c>
      <c r="F16" s="29" t="inlineStr">
        <is>
          <t>День</t>
        </is>
      </c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inlineStr"/>
      <c r="AB16" s="29" t="n"/>
      <c r="AC16" s="29" t="n"/>
      <c r="AD16" s="29" t="n"/>
      <c r="AE16" s="29" t="n"/>
      <c r="AF16" s="29" t="n"/>
      <c r="AG16" s="29" t="inlineStr"/>
      <c r="AH16" s="29" t="n"/>
      <c r="AI16" s="29" t="n"/>
      <c r="AJ16" s="29" t="n"/>
      <c r="AK16" s="29" t="n"/>
      <c r="AL16" s="29" t="n"/>
      <c r="AM16" s="30">
        <f>COUNT(H16:AL16)</f>
        <v/>
      </c>
      <c r="AN16" s="29" t="n"/>
      <c r="AO16" s="29" t="n"/>
      <c r="AP16" s="29" t="n"/>
      <c r="AQ16" s="29" t="n"/>
      <c r="AR16" s="29" t="n"/>
      <c r="AS16" s="29" t="n"/>
      <c r="AT16" s="30">
        <f>SUM(H16:AL16)</f>
        <v/>
      </c>
      <c r="AU16" s="29" t="n"/>
      <c r="AV16" s="30">
        <f>SUM(AG16)</f>
        <v/>
      </c>
      <c r="AW16" s="29" t="n"/>
    </row>
    <row r="17">
      <c r="A17" s="29" t="n">
        <v>11</v>
      </c>
      <c r="B17" s="29" t="inlineStr">
        <is>
          <t>Водяников Сергей Васильевич</t>
        </is>
      </c>
      <c r="C17" s="29" t="inlineStr">
        <is>
          <t>Группа содержания</t>
        </is>
      </c>
      <c r="D17" s="29" t="inlineStr">
        <is>
          <t>Ведущий инженер</t>
        </is>
      </c>
      <c r="E17" s="29" t="inlineStr">
        <is>
          <t>Контракт № 591 - ООО Восток-М</t>
        </is>
      </c>
      <c r="F17" s="29" t="inlineStr">
        <is>
          <t>День</t>
        </is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inlineStr"/>
      <c r="AB17" s="29" t="n"/>
      <c r="AC17" s="29" t="n"/>
      <c r="AD17" s="29" t="n"/>
      <c r="AE17" s="29" t="n"/>
      <c r="AF17" s="29" t="n"/>
      <c r="AG17" s="29" t="inlineStr"/>
      <c r="AH17" s="29" t="n"/>
      <c r="AI17" s="29" t="n"/>
      <c r="AJ17" s="29" t="n"/>
      <c r="AK17" s="29" t="n"/>
      <c r="AL17" s="29" t="n"/>
      <c r="AM17" s="30">
        <f>COUNT(H17:AL17)</f>
        <v/>
      </c>
      <c r="AN17" s="29" t="n"/>
      <c r="AO17" s="29" t="n"/>
      <c r="AP17" s="29" t="n"/>
      <c r="AQ17" s="29" t="n"/>
      <c r="AR17" s="29" t="n"/>
      <c r="AS17" s="29" t="n"/>
      <c r="AT17" s="30">
        <f>SUM(H17:AL17)</f>
        <v/>
      </c>
      <c r="AU17" s="29" t="n"/>
      <c r="AV17" s="30">
        <f>SUM(AG17)</f>
        <v/>
      </c>
      <c r="AW17" s="29" t="n"/>
    </row>
    <row r="18">
      <c r="A18" s="29" t="n">
        <v>12</v>
      </c>
      <c r="B18" s="29" t="inlineStr">
        <is>
          <t>Водяников Сергей Васильевич</t>
        </is>
      </c>
      <c r="C18" s="29" t="inlineStr">
        <is>
          <t>Группа содержания</t>
        </is>
      </c>
      <c r="D18" s="29" t="inlineStr">
        <is>
          <t>Ведущий инженер</t>
        </is>
      </c>
      <c r="E18" s="29" t="inlineStr">
        <is>
          <t>Контракт № 579 - ООО Восток-М</t>
        </is>
      </c>
      <c r="F18" s="29" t="inlineStr">
        <is>
          <t>День</t>
        </is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  <c r="AA18" s="29" t="inlineStr"/>
      <c r="AB18" s="29" t="n"/>
      <c r="AC18" s="29" t="n"/>
      <c r="AD18" s="29" t="n"/>
      <c r="AE18" s="29" t="n"/>
      <c r="AF18" s="29" t="n"/>
      <c r="AG18" s="29" t="inlineStr"/>
      <c r="AH18" s="29" t="n"/>
      <c r="AI18" s="29" t="n"/>
      <c r="AJ18" s="29" t="n"/>
      <c r="AK18" s="29" t="n"/>
      <c r="AL18" s="29" t="n"/>
      <c r="AM18" s="30">
        <f>COUNT(H18:AL18)</f>
        <v/>
      </c>
      <c r="AN18" s="29" t="n"/>
      <c r="AO18" s="29" t="n"/>
      <c r="AP18" s="29" t="n"/>
      <c r="AQ18" s="29" t="n"/>
      <c r="AR18" s="29" t="n"/>
      <c r="AS18" s="29" t="n"/>
      <c r="AT18" s="30">
        <f>SUM(H18:AL18)</f>
        <v/>
      </c>
      <c r="AU18" s="29" t="n"/>
      <c r="AV18" s="30">
        <f>SUM(AG18)</f>
        <v/>
      </c>
      <c r="AW18" s="29" t="n"/>
    </row>
    <row r="19">
      <c r="A19" s="29" t="n">
        <v>13</v>
      </c>
      <c r="B19" s="29" t="inlineStr">
        <is>
          <t>Водяников Сергей Васильевич</t>
        </is>
      </c>
      <c r="C19" s="29" t="inlineStr">
        <is>
          <t>Группа содержания</t>
        </is>
      </c>
      <c r="D19" s="29" t="inlineStr">
        <is>
          <t>Ведущий инженер</t>
        </is>
      </c>
      <c r="E19" s="29" t="inlineStr">
        <is>
          <t>Контракт № 585 - ФКУ Сибуправтодор</t>
        </is>
      </c>
      <c r="F19" s="29" t="inlineStr">
        <is>
          <t>День</t>
        </is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  <c r="AA19" s="29" t="inlineStr"/>
      <c r="AB19" s="29" t="n"/>
      <c r="AC19" s="29" t="n"/>
      <c r="AD19" s="29" t="n"/>
      <c r="AE19" s="29" t="n"/>
      <c r="AF19" s="29" t="n"/>
      <c r="AG19" s="29" t="inlineStr"/>
      <c r="AH19" s="29" t="n"/>
      <c r="AI19" s="29" t="n"/>
      <c r="AJ19" s="29" t="n"/>
      <c r="AK19" s="29" t="n"/>
      <c r="AL19" s="29" t="n"/>
      <c r="AM19" s="30">
        <f>COUNT(H19:AL19)</f>
        <v/>
      </c>
      <c r="AN19" s="29" t="n"/>
      <c r="AO19" s="29" t="n"/>
      <c r="AP19" s="29" t="n"/>
      <c r="AQ19" s="29" t="n"/>
      <c r="AR19" s="29" t="n"/>
      <c r="AS19" s="29" t="n"/>
      <c r="AT19" s="30">
        <f>SUM(H19:AL19)</f>
        <v/>
      </c>
      <c r="AU19" s="29" t="n"/>
      <c r="AV19" s="30">
        <f>SUM(AG19)</f>
        <v/>
      </c>
      <c r="AW19" s="29" t="n"/>
    </row>
    <row r="20">
      <c r="A20" s="29" t="n">
        <v>14</v>
      </c>
      <c r="B20" s="29" t="inlineStr">
        <is>
          <t>Водяников Сергей Васильевич</t>
        </is>
      </c>
      <c r="C20" s="29" t="inlineStr">
        <is>
          <t>Группа содержания</t>
        </is>
      </c>
      <c r="D20" s="29" t="inlineStr">
        <is>
          <t>Ведущий инженер</t>
        </is>
      </c>
      <c r="E20" s="29" t="inlineStr">
        <is>
          <t>Контракт № 580 - ОГКУ «Томскавтодор»</t>
        </is>
      </c>
      <c r="F20" s="29" t="inlineStr">
        <is>
          <t>День</t>
        </is>
      </c>
      <c r="G20" s="29" t="n"/>
      <c r="H20" s="29" t="n"/>
      <c r="I20" s="29" t="n"/>
      <c r="J20" s="29" t="n"/>
      <c r="K20" s="29" t="n"/>
      <c r="L20" s="29" t="n"/>
      <c r="M20" s="29" t="n"/>
      <c r="N20" s="29" t="n"/>
      <c r="O20" s="29" t="n"/>
      <c r="P20" s="29" t="n"/>
      <c r="Q20" s="29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  <c r="AA20" s="29" t="inlineStr"/>
      <c r="AB20" s="29" t="n"/>
      <c r="AC20" s="29" t="n"/>
      <c r="AD20" s="29" t="n"/>
      <c r="AE20" s="29" t="n"/>
      <c r="AF20" s="29" t="n"/>
      <c r="AG20" s="29" t="inlineStr"/>
      <c r="AH20" s="29" t="n"/>
      <c r="AI20" s="29" t="n"/>
      <c r="AJ20" s="29" t="n"/>
      <c r="AK20" s="29" t="n"/>
      <c r="AL20" s="29" t="n"/>
      <c r="AM20" s="30">
        <f>COUNT(H20:AL20)</f>
        <v/>
      </c>
      <c r="AN20" s="29" t="n"/>
      <c r="AO20" s="29" t="n"/>
      <c r="AP20" s="29" t="n"/>
      <c r="AQ20" s="29" t="n"/>
      <c r="AR20" s="29" t="n"/>
      <c r="AS20" s="29" t="n"/>
      <c r="AT20" s="30">
        <f>SUM(H20:AL20)</f>
        <v/>
      </c>
      <c r="AU20" s="29" t="n"/>
      <c r="AV20" s="30">
        <f>SUM(AG20)</f>
        <v/>
      </c>
      <c r="AW20" s="29" t="n"/>
    </row>
    <row r="21">
      <c r="A21" s="29" t="n">
        <v>15</v>
      </c>
      <c r="B21" s="29" t="inlineStr">
        <is>
          <t>Водяников Сергей Васильевич</t>
        </is>
      </c>
      <c r="C21" s="29" t="inlineStr">
        <is>
          <t>Группа содержания</t>
        </is>
      </c>
      <c r="D21" s="29" t="inlineStr">
        <is>
          <t>Ведущий инженер</t>
        </is>
      </c>
      <c r="E21" s="29" t="inlineStr">
        <is>
          <t>Контракт № 576 - Восток-М</t>
        </is>
      </c>
      <c r="F21" s="29" t="inlineStr">
        <is>
          <t>День</t>
        </is>
      </c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inlineStr"/>
      <c r="AB21" s="29" t="n"/>
      <c r="AC21" s="29" t="n"/>
      <c r="AD21" s="29" t="n"/>
      <c r="AE21" s="29" t="n"/>
      <c r="AF21" s="29" t="n"/>
      <c r="AG21" s="29" t="inlineStr"/>
      <c r="AH21" s="29" t="n"/>
      <c r="AI21" s="29" t="n"/>
      <c r="AJ21" s="29" t="n"/>
      <c r="AK21" s="29" t="n"/>
      <c r="AL21" s="29" t="n"/>
      <c r="AM21" s="30">
        <f>COUNT(H21:AL21)</f>
        <v/>
      </c>
      <c r="AN21" s="29" t="n"/>
      <c r="AO21" s="29" t="n"/>
      <c r="AP21" s="29" t="n"/>
      <c r="AQ21" s="29" t="n"/>
      <c r="AR21" s="29" t="n"/>
      <c r="AS21" s="29" t="n"/>
      <c r="AT21" s="30">
        <f>SUM(H21:AL21)</f>
        <v/>
      </c>
      <c r="AU21" s="29" t="n"/>
      <c r="AV21" s="30">
        <f>SUM(AG21)</f>
        <v/>
      </c>
      <c r="AW21" s="29" t="n"/>
    </row>
    <row r="22">
      <c r="A22" s="29" t="n">
        <v>16</v>
      </c>
      <c r="B22" s="29" t="inlineStr">
        <is>
          <t>Водяников Сергей Васильевич</t>
        </is>
      </c>
      <c r="C22" s="29" t="inlineStr">
        <is>
          <t>Группа содержания</t>
        </is>
      </c>
      <c r="D22" s="29" t="inlineStr">
        <is>
          <t>Ведущий инженер</t>
        </is>
      </c>
      <c r="E22" s="29" t="inlineStr">
        <is>
          <t>Контракт № 625 - Нижний Новгород</t>
        </is>
      </c>
      <c r="F22" s="29" t="inlineStr">
        <is>
          <t>День</t>
        </is>
      </c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31" t="n">
        <v>8</v>
      </c>
      <c r="AB22" s="29" t="n"/>
      <c r="AC22" s="29" t="n"/>
      <c r="AD22" s="29" t="n"/>
      <c r="AE22" s="29" t="n"/>
      <c r="AF22" s="29" t="n"/>
      <c r="AG22" s="29" t="inlineStr"/>
      <c r="AH22" s="29" t="n"/>
      <c r="AI22" s="29" t="n"/>
      <c r="AJ22" s="29" t="n"/>
      <c r="AK22" s="29" t="n"/>
      <c r="AL22" s="29" t="n"/>
      <c r="AM22" s="30">
        <f>COUNT(H22:AL22)</f>
        <v/>
      </c>
      <c r="AN22" s="29" t="n"/>
      <c r="AO22" s="29" t="n"/>
      <c r="AP22" s="29" t="n"/>
      <c r="AQ22" s="29" t="n"/>
      <c r="AR22" s="29" t="n"/>
      <c r="AS22" s="29" t="n"/>
      <c r="AT22" s="30">
        <f>SUM(H22:AL22)</f>
        <v/>
      </c>
      <c r="AU22" s="29" t="n"/>
      <c r="AV22" s="30">
        <f>SUM(AG22)</f>
        <v/>
      </c>
      <c r="AW22" s="29" t="n"/>
    </row>
    <row r="23">
      <c r="A23" s="32" t="n">
        <v>17</v>
      </c>
      <c r="B23" s="32" t="inlineStr">
        <is>
          <t>Водяников Сергей Васильевич</t>
        </is>
      </c>
      <c r="C23" s="32" t="inlineStr">
        <is>
          <t>Группа содержания</t>
        </is>
      </c>
      <c r="D23" s="32" t="inlineStr">
        <is>
          <t>Ведущий инженер</t>
        </is>
      </c>
      <c r="E23" s="32" t="inlineStr">
        <is>
          <t>ИТОГО:</t>
        </is>
      </c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2" t="n"/>
      <c r="S23" s="32" t="n"/>
      <c r="T23" s="32" t="n"/>
      <c r="U23" s="32" t="n"/>
      <c r="V23" s="32" t="n"/>
      <c r="W23" s="32" t="n"/>
      <c r="X23" s="32" t="n"/>
      <c r="Y23" s="32" t="n"/>
      <c r="Z23" s="32" t="n"/>
      <c r="AA23" s="32" t="n">
        <v>8</v>
      </c>
      <c r="AB23" s="32" t="n"/>
      <c r="AC23" s="32" t="n"/>
      <c r="AD23" s="32" t="n"/>
      <c r="AE23" s="32" t="n"/>
      <c r="AF23" s="32" t="n"/>
      <c r="AG23" s="32" t="n">
        <v>0</v>
      </c>
      <c r="AH23" s="32" t="n"/>
      <c r="AI23" s="32" t="n"/>
      <c r="AJ23" s="32" t="n"/>
      <c r="AK23" s="32" t="n"/>
      <c r="AL23" s="32" t="n"/>
      <c r="AM23" s="32">
        <f>COUNT(IF(SUM(AA12,AA16,AA7,AA18,AA8,AA10,AA13,AA14,AA21,AA17,AA19,AA22,AA11,AA20,AA15,AA9)&gt;0,1,"FALSE"),IF(SUM(AG19,AG7,AG12,AG13,AG22,AG8,AG17,AG16,AG21,AG18,AG11,AG10,AG14,AG9,AG20,AG15)&gt;0,1,"FALSE"))</f>
        <v/>
      </c>
      <c r="AN23" s="32" t="inlineStr"/>
      <c r="AO23" s="32">
        <f>MAX(AO7:AO22)</f>
        <v/>
      </c>
      <c r="AP23" s="32">
        <f>MAX(AP7:AP22)</f>
        <v/>
      </c>
      <c r="AQ23" s="32">
        <f>MAX(AQ7:AQ22)</f>
        <v/>
      </c>
      <c r="AR23" s="32">
        <f>MAX(AR7:AR22)</f>
        <v/>
      </c>
      <c r="AS23" s="32">
        <f>SUM(AS7:AS22)</f>
        <v/>
      </c>
      <c r="AT23" s="32">
        <f>SUM(AT7:AT22)</f>
        <v/>
      </c>
      <c r="AU23" s="32">
        <f>SUM(AU7:AU22)</f>
        <v/>
      </c>
      <c r="AV23" s="32">
        <f>SUM(AV7:AV22)</f>
        <v/>
      </c>
      <c r="AW23" s="32">
        <f>SUM(AW7:AW22)</f>
        <v/>
      </c>
    </row>
  </sheetData>
  <autoFilter ref="A6:G6"/>
  <mergeCells count="5">
    <mergeCell ref="AG1:AP4"/>
    <mergeCell ref="I1:AE1"/>
    <mergeCell ref="I3:AE3"/>
    <mergeCell ref="I4:AE4"/>
    <mergeCell ref="I2:AE2"/>
  </mergeCells>
  <hyperlinks>
    <hyperlink ref="AA22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2024-01-22T14:34:15Z</dcterms:created>
  <dcterms:modified xsi:type="dcterms:W3CDTF">2024-05-27T10:14:55Z</dcterms:modified>
  <cp:lastModifiedBy>Никита C.</cp:lastModifiedBy>
</cp:coreProperties>
</file>