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\Downloads\"/>
    </mc:Choice>
  </mc:AlternateContent>
  <xr:revisionPtr revIDLastSave="0" documentId="8_{616060E6-CB9B-4F45-BC39-916827263439}" xr6:coauthVersionLast="47" xr6:coauthVersionMax="47" xr10:uidLastSave="{00000000-0000-0000-0000-000000000000}"/>
  <bookViews>
    <workbookView xWindow="-108" yWindow="-108" windowWidth="23256" windowHeight="12456" xr2:uid="{CB60A71B-7487-4AB1-BF8D-0A9EB29B2803}"/>
  </bookViews>
  <sheets>
    <sheet name="EPC工程打包模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B6" i="1"/>
  <c r="B8" i="1" s="1"/>
  <c r="D20" i="1" s="1"/>
  <c r="F7" i="1"/>
  <c r="B10" i="1"/>
  <c r="B14" i="1"/>
  <c r="I24" i="1" s="1"/>
  <c r="C24" i="1" s="1"/>
  <c r="E22" i="1"/>
  <c r="E21" i="1" s="1"/>
  <c r="F22" i="1"/>
  <c r="F21" i="1" s="1"/>
  <c r="F19" i="1" s="1"/>
  <c r="G22" i="1"/>
  <c r="G21" i="1" s="1"/>
  <c r="G19" i="1" s="1"/>
  <c r="H22" i="1"/>
  <c r="I22" i="1"/>
  <c r="E23" i="1"/>
  <c r="F23" i="1"/>
  <c r="G23" i="1"/>
  <c r="H23" i="1"/>
  <c r="I23" i="1"/>
  <c r="D26" i="1"/>
  <c r="C26" i="1" s="1"/>
  <c r="E27" i="1"/>
  <c r="F27" i="1"/>
  <c r="G27" i="1"/>
  <c r="H27" i="1"/>
  <c r="I27" i="1"/>
  <c r="E29" i="1"/>
  <c r="E28" i="1" s="1"/>
  <c r="F29" i="1"/>
  <c r="F28" i="1" s="1"/>
  <c r="G29" i="1"/>
  <c r="H29" i="1"/>
  <c r="I29" i="1"/>
  <c r="I28" i="1" s="1"/>
  <c r="E30" i="1"/>
  <c r="F30" i="1"/>
  <c r="G30" i="1"/>
  <c r="H30" i="1"/>
  <c r="I30" i="1"/>
  <c r="C27" i="1" l="1"/>
  <c r="I25" i="1"/>
  <c r="H28" i="1"/>
  <c r="H25" i="1" s="1"/>
  <c r="I21" i="1"/>
  <c r="G28" i="1"/>
  <c r="G25" i="1" s="1"/>
  <c r="G31" i="1" s="1"/>
  <c r="E25" i="1"/>
  <c r="H21" i="1"/>
  <c r="H19" i="1" s="1"/>
  <c r="E19" i="1"/>
  <c r="F25" i="1"/>
  <c r="F31" i="1" s="1"/>
  <c r="I19" i="1"/>
  <c r="I31" i="1" s="1"/>
  <c r="C20" i="1"/>
  <c r="D19" i="1"/>
  <c r="D25" i="1"/>
  <c r="H31" i="1" l="1"/>
  <c r="C21" i="1"/>
  <c r="E31" i="1"/>
  <c r="C28" i="1"/>
  <c r="C25" i="1"/>
  <c r="D31" i="1"/>
  <c r="C19" i="1"/>
  <c r="C31" i="1" s="1"/>
  <c r="C33" i="1" l="1"/>
  <c r="D32" i="1"/>
  <c r="E32" i="1" l="1"/>
  <c r="F32" i="1" l="1"/>
  <c r="G32" i="1" l="1"/>
  <c r="H32" i="1" l="1"/>
  <c r="C35" i="1" a="1"/>
  <c r="C35" i="1" s="1"/>
  <c r="I32" i="1" l="1"/>
  <c r="C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<sst xmlns="http://schemas.openxmlformats.org/spreadsheetml/2006/main" count="53" uniqueCount="48">
  <si>
    <t>年之内</t>
    <phoneticPr fontId="2" type="noConversion"/>
  </si>
  <si>
    <t>资本金投资回收期</t>
  </si>
  <si>
    <t>折现率=</t>
    <phoneticPr fontId="4" type="noConversion"/>
  </si>
  <si>
    <t>资本金财务净现值</t>
    <phoneticPr fontId="5" type="noConversion"/>
  </si>
  <si>
    <t>资本金财务内部收益率</t>
  </si>
  <si>
    <t>累积现金流量</t>
    <phoneticPr fontId="4" type="noConversion"/>
  </si>
  <si>
    <t>净现金流量(1-2)</t>
  </si>
  <si>
    <t>数量</t>
    <phoneticPr fontId="5" type="noConversion"/>
  </si>
  <si>
    <t>单价（元/kWh）</t>
    <phoneticPr fontId="5" type="noConversion"/>
  </si>
  <si>
    <t>买气成本</t>
    <phoneticPr fontId="2" type="noConversion"/>
  </si>
  <si>
    <t>维修成本</t>
    <phoneticPr fontId="5" type="noConversion"/>
  </si>
  <si>
    <t>EPC项目总成本</t>
    <phoneticPr fontId="5" type="noConversion"/>
  </si>
  <si>
    <t>现金流出</t>
  </si>
  <si>
    <t>回收固定资产余值</t>
  </si>
  <si>
    <t>售气收入</t>
    <phoneticPr fontId="5" type="noConversion"/>
  </si>
  <si>
    <t>工程收入</t>
    <phoneticPr fontId="2" type="noConversion"/>
  </si>
  <si>
    <t>现金流入</t>
  </si>
  <si>
    <t>生  产  经  营  期</t>
  </si>
  <si>
    <t>建设期</t>
  </si>
  <si>
    <t>合计</t>
  </si>
  <si>
    <t>项      目</t>
  </si>
  <si>
    <t>序号</t>
  </si>
  <si>
    <t>单位：元</t>
    <phoneticPr fontId="5" type="noConversion"/>
  </si>
  <si>
    <t>资本金现金流量表</t>
    <phoneticPr fontId="5" type="noConversion"/>
  </si>
  <si>
    <t>设备回收残值</t>
    <phoneticPr fontId="2" type="noConversion"/>
  </si>
  <si>
    <t>(是/否）</t>
    <phoneticPr fontId="2" type="noConversion"/>
  </si>
  <si>
    <t>否</t>
    <phoneticPr fontId="2" type="noConversion"/>
  </si>
  <si>
    <t>是否赠送设备</t>
    <phoneticPr fontId="2" type="noConversion"/>
  </si>
  <si>
    <t>折旧年期</t>
    <phoneticPr fontId="2" type="noConversion"/>
  </si>
  <si>
    <t>天</t>
    <phoneticPr fontId="2" type="noConversion"/>
  </si>
  <si>
    <t>每年运行天数</t>
    <phoneticPr fontId="2" type="noConversion"/>
  </si>
  <si>
    <t>设备每年折旧率</t>
    <phoneticPr fontId="2" type="noConversion"/>
  </si>
  <si>
    <t>h</t>
    <phoneticPr fontId="2" type="noConversion"/>
  </si>
  <si>
    <t>每天运行时间</t>
    <phoneticPr fontId="2" type="noConversion"/>
  </si>
  <si>
    <t>热水炉维修成本</t>
    <phoneticPr fontId="2" type="noConversion"/>
  </si>
  <si>
    <t>kW</t>
    <phoneticPr fontId="2" type="noConversion"/>
  </si>
  <si>
    <t>热水炉功率</t>
    <phoneticPr fontId="2" type="noConversion"/>
  </si>
  <si>
    <t>EPC工程收费</t>
    <phoneticPr fontId="2" type="noConversion"/>
  </si>
  <si>
    <t>(按热值35MJ/m³）</t>
    <phoneticPr fontId="2" type="noConversion"/>
  </si>
  <si>
    <t>元/kWh</t>
    <phoneticPr fontId="2" type="noConversion"/>
  </si>
  <si>
    <t>项目费用折扣</t>
    <phoneticPr fontId="2" type="noConversion"/>
  </si>
  <si>
    <t>元/m³</t>
    <phoneticPr fontId="2" type="noConversion"/>
  </si>
  <si>
    <t>燃气成本</t>
    <phoneticPr fontId="2" type="noConversion"/>
  </si>
  <si>
    <t>EPC项目总成本</t>
    <phoneticPr fontId="2" type="noConversion"/>
  </si>
  <si>
    <t>电改气成本</t>
    <phoneticPr fontId="2" type="noConversion"/>
  </si>
  <si>
    <t>热水炉价格</t>
    <phoneticPr fontId="2" type="noConversion"/>
  </si>
  <si>
    <t>燃气收费</t>
    <phoneticPr fontId="2" type="noConversion"/>
  </si>
  <si>
    <t>管道工程成本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</si>
</sst>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;[Red]&quot;¥&quot;\-#,##0"/>
    <numFmt numFmtId="177" formatCode="0.000%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2">
      <alignment vertical="center"/>
    </xf>
    <xf numFmtId="0" fontId="3" fillId="0" borderId="1" xfId="2" applyBorder="1">
      <alignment vertical="center"/>
    </xf>
    <xf numFmtId="1" fontId="4" fillId="0" borderId="2" xfId="2" applyNumberFormat="1" applyFont="1" applyBorder="1">
      <alignment vertical="center"/>
    </xf>
    <xf numFmtId="0" fontId="4" fillId="2" borderId="3" xfId="2" applyFont="1" applyFill="1" applyBorder="1" applyAlignment="1">
      <alignment horizontal="right" vertical="center" wrapText="1"/>
    </xf>
    <xf numFmtId="0" fontId="4" fillId="0" borderId="4" xfId="2" applyFont="1" applyBorder="1" applyAlignment="1">
      <alignment horizontal="right" vertical="center" wrapText="1"/>
    </xf>
    <xf numFmtId="0" fontId="3" fillId="0" borderId="5" xfId="2" applyBorder="1">
      <alignment vertical="center"/>
    </xf>
    <xf numFmtId="9" fontId="4" fillId="0" borderId="6" xfId="2" applyNumberFormat="1" applyFont="1" applyBorder="1" applyAlignment="1">
      <alignment horizontal="left" vertical="center" wrapText="1"/>
    </xf>
    <xf numFmtId="0" fontId="4" fillId="0" borderId="0" xfId="2" applyFont="1" applyAlignment="1">
      <alignment horizontal="right" vertical="center" wrapText="1"/>
    </xf>
    <xf numFmtId="176" fontId="4" fillId="0" borderId="0" xfId="2" applyNumberFormat="1" applyFont="1" applyAlignment="1">
      <alignment horizontal="right" vertical="center" wrapText="1"/>
    </xf>
    <xf numFmtId="0" fontId="4" fillId="0" borderId="7" xfId="2" applyFont="1" applyBorder="1" applyAlignment="1">
      <alignment horizontal="right" vertical="center" wrapText="1"/>
    </xf>
    <xf numFmtId="0" fontId="3" fillId="0" borderId="8" xfId="2" applyBorder="1">
      <alignment vertical="center"/>
    </xf>
    <xf numFmtId="0" fontId="3" fillId="0" borderId="6" xfId="2" applyBorder="1">
      <alignment vertical="center"/>
    </xf>
    <xf numFmtId="0" fontId="6" fillId="0" borderId="0" xfId="2" applyFont="1" applyAlignment="1">
      <alignment horizontal="left" vertical="center" wrapText="1"/>
    </xf>
    <xf numFmtId="177" fontId="4" fillId="2" borderId="0" xfId="2" applyNumberFormat="1" applyFont="1" applyFill="1" applyAlignment="1">
      <alignment horizontal="right" vertical="center" wrapText="1"/>
    </xf>
    <xf numFmtId="0" fontId="3" fillId="0" borderId="9" xfId="2" applyBorder="1">
      <alignment vertical="center"/>
    </xf>
    <xf numFmtId="0" fontId="4" fillId="0" borderId="2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center" vertical="center"/>
    </xf>
    <xf numFmtId="1" fontId="4" fillId="0" borderId="2" xfId="2" applyNumberFormat="1" applyFont="1" applyBorder="1" applyAlignment="1">
      <alignment horizontal="right" vertical="center" wrapText="1"/>
    </xf>
    <xf numFmtId="0" fontId="4" fillId="0" borderId="2" xfId="2" applyFont="1" applyBorder="1" applyAlignment="1">
      <alignment horizontal="center" vertical="center" wrapText="1"/>
    </xf>
    <xf numFmtId="2" fontId="4" fillId="0" borderId="2" xfId="2" applyNumberFormat="1" applyFont="1" applyBorder="1" applyAlignment="1">
      <alignment horizontal="right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4" fillId="0" borderId="10" xfId="2" applyFont="1" applyBorder="1" applyAlignment="1">
      <alignment horizontal="right" wrapText="1"/>
    </xf>
    <xf numFmtId="0" fontId="4" fillId="0" borderId="12" xfId="2" applyFont="1" applyBorder="1" applyAlignment="1">
      <alignment horizontal="left" wrapText="1"/>
    </xf>
    <xf numFmtId="9" fontId="0" fillId="0" borderId="0" xfId="0" applyNumberFormat="1">
      <alignment vertical="center"/>
    </xf>
    <xf numFmtId="0" fontId="0" fillId="4" borderId="0" xfId="1" applyNumberFormat="1" applyFont="1" applyFill="1" applyAlignment="1">
      <alignment horizontal="right" vertical="center"/>
    </xf>
    <xf numFmtId="0" fontId="0" fillId="4" borderId="0" xfId="1" applyNumberFormat="1" applyFont="1" applyFill="1">
      <alignment vertical="center"/>
    </xf>
    <xf numFmtId="0" fontId="0" fillId="4" borderId="0" xfId="0" applyFill="1">
      <alignment vertical="center"/>
    </xf>
    <xf numFmtId="9" fontId="0" fillId="4" borderId="0" xfId="0" applyNumberFormat="1" applyFill="1">
      <alignment vertical="center"/>
    </xf>
    <xf numFmtId="2" fontId="0" fillId="0" borderId="0" xfId="0" applyNumberFormat="1">
      <alignment vertical="center"/>
    </xf>
    <xf numFmtId="0" fontId="4" fillId="0" borderId="9" xfId="2" applyFont="1" applyBorder="1" applyAlignment="1">
      <alignment horizontal="center" vertical="center" wrapText="1"/>
    </xf>
    <xf numFmtId="0" fontId="4" fillId="0" borderId="8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wrapText="1"/>
    </xf>
    <xf numFmtId="0" fontId="4" fillId="3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8" fillId="3" borderId="2" xfId="2" applyFont="1" applyFill="1" applyBorder="1" applyAlignment="1">
      <alignment horizontal="center" vertical="center" wrapText="1"/>
    </xf>
  </cellXfs>
  <cellStyles count="3">
    <cellStyle name="百分比" xfId="1" builtinId="5"/>
    <cellStyle name="常规" xfId="0" builtinId="0"/>
    <cellStyle name="常规 3" xfId="2" xr:uid="{0AB1F6DC-1CDA-4DF3-8532-99F6F36E4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27E1-9CCA-4862-9F17-DAE6F59EE912}">
  <dimension ref="A3:K35"/>
  <sheetViews>
    <sheetView tabSelected="1" workbookViewId="0">
      <selection activeCell="B3" sqref="B3"/>
    </sheetView>
  </sheetViews>
  <sheetFormatPr defaultRowHeight="13.8" x14ac:dyDescent="0.25"/>
  <cols>
    <col min="1" max="1" width="18.33203125" bestFit="1" customWidth="1"/>
    <col min="2" max="2" width="10" bestFit="1" customWidth="1"/>
    <col min="3" max="3" width="11.21875" bestFit="1" customWidth="1"/>
    <col min="5" max="5" width="16.21875" customWidth="1"/>
    <col min="6" max="6" width="13.77734375" customWidth="1"/>
    <col min="7" max="7" width="14" customWidth="1"/>
    <col min="8" max="8" width="13.21875" customWidth="1"/>
    <col min="9" max="9" width="12.44140625" customWidth="1"/>
  </cols>
  <sheetData>
    <row r="3" spans="1:11" x14ac:dyDescent="0.25">
      <c r="A3" t="s">
        <v>47</v>
      </c>
      <c r="B3" s="28">
        <v>20000</v>
      </c>
      <c r="E3" t="s">
        <v>46</v>
      </c>
      <c r="F3" s="28">
        <v>4</v>
      </c>
      <c r="G3" t="s">
        <v>41</v>
      </c>
    </row>
    <row r="4" spans="1:11" x14ac:dyDescent="0.25">
      <c r="A4" t="s">
        <v>45</v>
      </c>
      <c r="B4" s="28">
        <v>6000</v>
      </c>
      <c r="F4" s="30">
        <f>F3/35*3.6</f>
        <v>0.41142857142857142</v>
      </c>
      <c r="G4" t="s">
        <v>39</v>
      </c>
      <c r="H4" t="s">
        <v>38</v>
      </c>
    </row>
    <row r="5" spans="1:11" x14ac:dyDescent="0.25">
      <c r="A5" t="s">
        <v>44</v>
      </c>
      <c r="B5" s="28">
        <v>2000</v>
      </c>
    </row>
    <row r="6" spans="1:11" x14ac:dyDescent="0.25">
      <c r="A6" t="s">
        <v>43</v>
      </c>
      <c r="B6">
        <f>B3+B4+B5</f>
        <v>28000</v>
      </c>
      <c r="E6" t="s">
        <v>42</v>
      </c>
      <c r="F6" s="28">
        <v>3</v>
      </c>
      <c r="G6" t="s">
        <v>41</v>
      </c>
    </row>
    <row r="7" spans="1:11" x14ac:dyDescent="0.25">
      <c r="A7" t="s">
        <v>40</v>
      </c>
      <c r="B7" s="28">
        <v>10000</v>
      </c>
      <c r="F7" s="30">
        <f>F6/35*3.6</f>
        <v>0.30857142857142861</v>
      </c>
      <c r="G7" t="s">
        <v>39</v>
      </c>
      <c r="H7" t="s">
        <v>38</v>
      </c>
    </row>
    <row r="8" spans="1:11" x14ac:dyDescent="0.25">
      <c r="A8" t="s">
        <v>37</v>
      </c>
      <c r="B8">
        <f>B6-B7</f>
        <v>18000</v>
      </c>
    </row>
    <row r="9" spans="1:11" x14ac:dyDescent="0.25">
      <c r="E9" t="s">
        <v>36</v>
      </c>
      <c r="F9" s="28">
        <v>30</v>
      </c>
      <c r="G9" t="s">
        <v>35</v>
      </c>
    </row>
    <row r="10" spans="1:11" x14ac:dyDescent="0.25">
      <c r="A10" t="s">
        <v>34</v>
      </c>
      <c r="B10">
        <f>B4*C10</f>
        <v>600</v>
      </c>
      <c r="C10" s="29">
        <v>0.1</v>
      </c>
      <c r="E10" t="s">
        <v>33</v>
      </c>
      <c r="F10" s="28">
        <v>5</v>
      </c>
      <c r="G10" t="s">
        <v>32</v>
      </c>
    </row>
    <row r="11" spans="1:11" x14ac:dyDescent="0.25">
      <c r="A11" t="s">
        <v>31</v>
      </c>
      <c r="B11" s="29">
        <v>0.1</v>
      </c>
      <c r="C11" s="25"/>
      <c r="E11" t="s">
        <v>30</v>
      </c>
      <c r="F11" s="28">
        <v>330</v>
      </c>
      <c r="G11" t="s">
        <v>29</v>
      </c>
    </row>
    <row r="12" spans="1:11" x14ac:dyDescent="0.25">
      <c r="A12" t="s">
        <v>28</v>
      </c>
      <c r="B12" s="27">
        <v>5</v>
      </c>
      <c r="C12" s="25"/>
    </row>
    <row r="13" spans="1:11" x14ac:dyDescent="0.25">
      <c r="A13" t="s">
        <v>27</v>
      </c>
      <c r="B13" s="26" t="s">
        <v>26</v>
      </c>
      <c r="C13" s="25" t="s">
        <v>25</v>
      </c>
    </row>
    <row r="14" spans="1:11" x14ac:dyDescent="0.25">
      <c r="A14" t="s">
        <v>24</v>
      </c>
      <c r="B14">
        <f>IF(B13="是",0,B4-(B4*B11*B12))</f>
        <v>3000</v>
      </c>
      <c r="C14" s="25"/>
    </row>
    <row r="16" spans="1:11" ht="15.6" x14ac:dyDescent="0.25">
      <c r="A16" s="24"/>
      <c r="B16" s="34" t="s">
        <v>23</v>
      </c>
      <c r="C16" s="34"/>
      <c r="D16" s="34"/>
      <c r="E16" s="34"/>
      <c r="F16" s="34"/>
      <c r="G16" s="34"/>
      <c r="H16" s="34"/>
      <c r="I16" s="23" t="s">
        <v>22</v>
      </c>
      <c r="J16" s="1"/>
      <c r="K16" s="1"/>
    </row>
    <row r="17" spans="1:11" ht="15.6" x14ac:dyDescent="0.25">
      <c r="A17" s="35" t="s">
        <v>21</v>
      </c>
      <c r="B17" s="35" t="s">
        <v>20</v>
      </c>
      <c r="C17" s="37" t="s">
        <v>19</v>
      </c>
      <c r="D17" s="22" t="s">
        <v>18</v>
      </c>
      <c r="E17" s="35" t="s">
        <v>17</v>
      </c>
      <c r="F17" s="35"/>
      <c r="G17" s="35"/>
      <c r="H17" s="35"/>
      <c r="I17" s="35"/>
      <c r="J17" s="1"/>
      <c r="K17" s="1"/>
    </row>
    <row r="18" spans="1:11" ht="15.6" x14ac:dyDescent="0.25">
      <c r="A18" s="35"/>
      <c r="B18" s="35"/>
      <c r="C18" s="37"/>
      <c r="D18" s="21">
        <v>0</v>
      </c>
      <c r="E18" s="21">
        <v>1</v>
      </c>
      <c r="F18" s="21">
        <v>2</v>
      </c>
      <c r="G18" s="21">
        <v>3</v>
      </c>
      <c r="H18" s="21">
        <v>4</v>
      </c>
      <c r="I18" s="21">
        <v>5</v>
      </c>
      <c r="J18" s="1"/>
      <c r="K18" s="1"/>
    </row>
    <row r="19" spans="1:11" ht="15.6" x14ac:dyDescent="0.25">
      <c r="A19" s="19">
        <v>1</v>
      </c>
      <c r="B19" s="16" t="s">
        <v>16</v>
      </c>
      <c r="C19" s="18">
        <f>SUM(D19:I19)</f>
        <v>122828.57142857145</v>
      </c>
      <c r="D19" s="18">
        <f t="shared" ref="D19:I19" si="0">D20+D21+D24</f>
        <v>18000</v>
      </c>
      <c r="E19" s="18">
        <f t="shared" si="0"/>
        <v>20365.714285714286</v>
      </c>
      <c r="F19" s="18">
        <f t="shared" si="0"/>
        <v>20365.714285714286</v>
      </c>
      <c r="G19" s="18">
        <f t="shared" si="0"/>
        <v>20365.714285714286</v>
      </c>
      <c r="H19" s="18">
        <f t="shared" si="0"/>
        <v>20365.714285714286</v>
      </c>
      <c r="I19" s="18">
        <f t="shared" si="0"/>
        <v>23365.714285714286</v>
      </c>
      <c r="J19" s="1"/>
      <c r="K19" s="1"/>
    </row>
    <row r="20" spans="1:11" ht="15.6" x14ac:dyDescent="0.25">
      <c r="A20" s="19">
        <v>1.1000000000000001</v>
      </c>
      <c r="B20" s="16" t="s">
        <v>15</v>
      </c>
      <c r="C20" s="18">
        <f>SUM(D20:I20)</f>
        <v>18000</v>
      </c>
      <c r="D20" s="18">
        <f>B8</f>
        <v>18000</v>
      </c>
      <c r="E20" s="18"/>
      <c r="F20" s="18"/>
      <c r="G20" s="18"/>
      <c r="H20" s="18"/>
      <c r="I20" s="18"/>
      <c r="J20" s="1"/>
      <c r="K20" s="1"/>
    </row>
    <row r="21" spans="1:11" ht="15.6" x14ac:dyDescent="0.25">
      <c r="A21" s="36">
        <v>1.1000000000000001</v>
      </c>
      <c r="B21" s="16" t="s">
        <v>14</v>
      </c>
      <c r="C21" s="18">
        <f>SUM(D21:I21)</f>
        <v>101828.57142857143</v>
      </c>
      <c r="D21" s="18">
        <v>0</v>
      </c>
      <c r="E21" s="18">
        <f>E22*E23</f>
        <v>20365.714285714286</v>
      </c>
      <c r="F21" s="18">
        <f>F22*F23</f>
        <v>20365.714285714286</v>
      </c>
      <c r="G21" s="18">
        <f>G22*G23</f>
        <v>20365.714285714286</v>
      </c>
      <c r="H21" s="18">
        <f>H22*H23</f>
        <v>20365.714285714286</v>
      </c>
      <c r="I21" s="18">
        <f>I22*I23</f>
        <v>20365.714285714286</v>
      </c>
      <c r="J21" s="1"/>
      <c r="K21" s="1"/>
    </row>
    <row r="22" spans="1:11" ht="21.6" x14ac:dyDescent="0.25">
      <c r="A22" s="36"/>
      <c r="B22" s="16" t="s">
        <v>8</v>
      </c>
      <c r="C22" s="18"/>
      <c r="D22" s="18"/>
      <c r="E22" s="20">
        <f>$F$4</f>
        <v>0.41142857142857142</v>
      </c>
      <c r="F22" s="20">
        <f>$F$4</f>
        <v>0.41142857142857142</v>
      </c>
      <c r="G22" s="20">
        <f>$F$4</f>
        <v>0.41142857142857142</v>
      </c>
      <c r="H22" s="20">
        <f>$F$4</f>
        <v>0.41142857142857142</v>
      </c>
      <c r="I22" s="20">
        <f>$F$4</f>
        <v>0.41142857142857142</v>
      </c>
      <c r="J22" s="1"/>
      <c r="K22" s="1"/>
    </row>
    <row r="23" spans="1:11" ht="15.6" x14ac:dyDescent="0.25">
      <c r="A23" s="36"/>
      <c r="B23" s="16" t="s">
        <v>7</v>
      </c>
      <c r="C23" s="18"/>
      <c r="D23" s="18"/>
      <c r="E23" s="18">
        <f>$F$9*$F$10*$F$11</f>
        <v>49500</v>
      </c>
      <c r="F23" s="18">
        <f>$F$9*$F$10*$F$11</f>
        <v>49500</v>
      </c>
      <c r="G23" s="18">
        <f>$F$9*$F$10*$F$11</f>
        <v>49500</v>
      </c>
      <c r="H23" s="18">
        <f>$F$9*$F$10*$F$11</f>
        <v>49500</v>
      </c>
      <c r="I23" s="18">
        <f>$F$9*$F$10*$F$11</f>
        <v>49500</v>
      </c>
      <c r="J23" s="1"/>
      <c r="K23" s="1"/>
    </row>
    <row r="24" spans="1:11" ht="21.6" x14ac:dyDescent="0.25">
      <c r="A24" s="19">
        <v>1.2</v>
      </c>
      <c r="B24" s="16" t="s">
        <v>13</v>
      </c>
      <c r="C24" s="18">
        <f>SUM(D24:I24)</f>
        <v>3000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f>B14</f>
        <v>3000</v>
      </c>
      <c r="J24" s="1"/>
      <c r="K24" s="1"/>
    </row>
    <row r="25" spans="1:11" ht="15.6" x14ac:dyDescent="0.25">
      <c r="A25" s="19">
        <v>2</v>
      </c>
      <c r="B25" s="16" t="s">
        <v>12</v>
      </c>
      <c r="C25" s="18">
        <f>SUM(D25:I25)</f>
        <v>107371.42857142857</v>
      </c>
      <c r="D25" s="18">
        <f t="shared" ref="D25:I25" si="1">D26+D27+D28</f>
        <v>28000</v>
      </c>
      <c r="E25" s="18">
        <f t="shared" si="1"/>
        <v>15874.285714285716</v>
      </c>
      <c r="F25" s="18">
        <f t="shared" si="1"/>
        <v>15874.285714285716</v>
      </c>
      <c r="G25" s="18">
        <f t="shared" si="1"/>
        <v>15874.285714285716</v>
      </c>
      <c r="H25" s="18">
        <f t="shared" si="1"/>
        <v>15874.285714285716</v>
      </c>
      <c r="I25" s="18">
        <f t="shared" si="1"/>
        <v>15874.285714285716</v>
      </c>
      <c r="J25" s="1"/>
      <c r="K25" s="1"/>
    </row>
    <row r="26" spans="1:11" ht="21.6" x14ac:dyDescent="0.25">
      <c r="A26" s="19">
        <v>2.1</v>
      </c>
      <c r="B26" s="16" t="s">
        <v>11</v>
      </c>
      <c r="C26" s="18">
        <f>SUM(D26:I26)</f>
        <v>28000</v>
      </c>
      <c r="D26" s="18">
        <f>B6</f>
        <v>28000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"/>
      <c r="K26" s="1"/>
    </row>
    <row r="27" spans="1:11" ht="15.6" x14ac:dyDescent="0.25">
      <c r="A27" s="19">
        <v>2.2000000000000002</v>
      </c>
      <c r="B27" s="16" t="s">
        <v>10</v>
      </c>
      <c r="C27" s="18">
        <f>SUM(D27:I27)</f>
        <v>3000</v>
      </c>
      <c r="D27" s="18">
        <v>0</v>
      </c>
      <c r="E27" s="18">
        <f>$B$10</f>
        <v>600</v>
      </c>
      <c r="F27" s="18">
        <f>$B$10</f>
        <v>600</v>
      </c>
      <c r="G27" s="18">
        <f>$B$10</f>
        <v>600</v>
      </c>
      <c r="H27" s="18">
        <f>$B$10</f>
        <v>600</v>
      </c>
      <c r="I27" s="18">
        <f>$B$10</f>
        <v>600</v>
      </c>
      <c r="J27" s="1"/>
      <c r="K27" s="1"/>
    </row>
    <row r="28" spans="1:11" ht="15.6" x14ac:dyDescent="0.25">
      <c r="A28" s="31">
        <v>2.2999999999999998</v>
      </c>
      <c r="B28" s="16" t="s">
        <v>9</v>
      </c>
      <c r="C28" s="18">
        <f>SUM(D28:I28)</f>
        <v>76371.42857142858</v>
      </c>
      <c r="D28" s="18"/>
      <c r="E28" s="18">
        <f>E29*E30</f>
        <v>15274.285714285716</v>
      </c>
      <c r="F28" s="18">
        <f>F29*F30</f>
        <v>15274.285714285716</v>
      </c>
      <c r="G28" s="18">
        <f>G29*G30</f>
        <v>15274.285714285716</v>
      </c>
      <c r="H28" s="18">
        <f>H29*H30</f>
        <v>15274.285714285716</v>
      </c>
      <c r="I28" s="18">
        <f>I29*I30</f>
        <v>15274.285714285716</v>
      </c>
      <c r="J28" s="1"/>
      <c r="K28" s="1"/>
    </row>
    <row r="29" spans="1:11" ht="21.6" x14ac:dyDescent="0.25">
      <c r="A29" s="32"/>
      <c r="B29" s="16" t="s">
        <v>8</v>
      </c>
      <c r="C29" s="18"/>
      <c r="D29" s="18"/>
      <c r="E29" s="20">
        <f>$F$7</f>
        <v>0.30857142857142861</v>
      </c>
      <c r="F29" s="20">
        <f>$F$7</f>
        <v>0.30857142857142861</v>
      </c>
      <c r="G29" s="20">
        <f>$F$7</f>
        <v>0.30857142857142861</v>
      </c>
      <c r="H29" s="20">
        <f>$F$7</f>
        <v>0.30857142857142861</v>
      </c>
      <c r="I29" s="20">
        <f>$F$7</f>
        <v>0.30857142857142861</v>
      </c>
      <c r="J29" s="1"/>
      <c r="K29" s="1"/>
    </row>
    <row r="30" spans="1:11" ht="15.6" x14ac:dyDescent="0.25">
      <c r="A30" s="33"/>
      <c r="B30" s="16" t="s">
        <v>7</v>
      </c>
      <c r="C30" s="18"/>
      <c r="D30" s="18"/>
      <c r="E30" s="18">
        <f>$F$9*$F$10*$F$11</f>
        <v>49500</v>
      </c>
      <c r="F30" s="18">
        <f>$F$9*$F$10*$F$11</f>
        <v>49500</v>
      </c>
      <c r="G30" s="18">
        <f>$F$9*$F$10*$F$11</f>
        <v>49500</v>
      </c>
      <c r="H30" s="18">
        <f>$F$9*$F$10*$F$11</f>
        <v>49500</v>
      </c>
      <c r="I30" s="18">
        <f>$F$9*$F$10*$F$11</f>
        <v>49500</v>
      </c>
      <c r="J30" s="1"/>
      <c r="K30" s="1"/>
    </row>
    <row r="31" spans="1:11" ht="21.6" x14ac:dyDescent="0.25">
      <c r="A31" s="19">
        <v>3</v>
      </c>
      <c r="B31" s="16" t="s">
        <v>6</v>
      </c>
      <c r="C31" s="18">
        <f t="shared" ref="C31:I31" si="2">C19-C25</f>
        <v>15457.142857142884</v>
      </c>
      <c r="D31" s="18">
        <f t="shared" si="2"/>
        <v>-10000</v>
      </c>
      <c r="E31" s="18">
        <f t="shared" si="2"/>
        <v>4491.4285714285706</v>
      </c>
      <c r="F31" s="18">
        <f t="shared" si="2"/>
        <v>4491.4285714285706</v>
      </c>
      <c r="G31" s="18">
        <f t="shared" si="2"/>
        <v>4491.4285714285706</v>
      </c>
      <c r="H31" s="18">
        <f t="shared" si="2"/>
        <v>4491.4285714285706</v>
      </c>
      <c r="I31" s="18">
        <f t="shared" si="2"/>
        <v>7491.4285714285706</v>
      </c>
      <c r="J31" s="1"/>
      <c r="K31" s="1"/>
    </row>
    <row r="32" spans="1:11" ht="21.6" x14ac:dyDescent="0.25">
      <c r="A32" s="17">
        <v>4</v>
      </c>
      <c r="B32" s="16" t="s">
        <v>5</v>
      </c>
      <c r="C32" s="3"/>
      <c r="D32" s="3">
        <f>D31</f>
        <v>-10000</v>
      </c>
      <c r="E32" s="3">
        <f>D32+E31</f>
        <v>-5508.5714285714294</v>
      </c>
      <c r="F32" s="3">
        <f>E32+F31</f>
        <v>-1017.1428571428587</v>
      </c>
      <c r="G32" s="3">
        <f>F32+G31</f>
        <v>3474.2857142857119</v>
      </c>
      <c r="H32" s="3">
        <f>G32+H31</f>
        <v>7965.7142857142826</v>
      </c>
      <c r="I32" s="3">
        <f>H32+I31</f>
        <v>15457.142857142853</v>
      </c>
      <c r="J32" s="1"/>
      <c r="K32" s="1"/>
    </row>
    <row r="33" spans="1:11" ht="21.6" x14ac:dyDescent="0.25">
      <c r="A33" s="15"/>
      <c r="B33" s="10" t="s">
        <v>4</v>
      </c>
      <c r="C33" s="14">
        <f>IRR(D31:I31)</f>
        <v>0.38311529321371385</v>
      </c>
      <c r="D33" s="13"/>
      <c r="E33" s="12"/>
      <c r="F33" s="1"/>
      <c r="G33" s="1"/>
      <c r="H33" s="1"/>
      <c r="I33" s="1"/>
      <c r="J33" s="1"/>
      <c r="K33" s="1"/>
    </row>
    <row r="34" spans="1:11" ht="21.6" x14ac:dyDescent="0.25">
      <c r="A34" s="11"/>
      <c r="B34" s="10" t="s">
        <v>3</v>
      </c>
      <c r="C34" s="9">
        <f>NPV(E34,D32:I32)</f>
        <v>1636.5779751787761</v>
      </c>
      <c r="D34" s="8" t="s">
        <v>2</v>
      </c>
      <c r="E34" s="7">
        <v>0.1</v>
      </c>
      <c r="F34" s="1"/>
      <c r="G34" s="1"/>
      <c r="H34" s="1"/>
      <c r="I34" s="1"/>
      <c r="J34" s="1"/>
      <c r="K34" s="1"/>
    </row>
    <row r="35" spans="1:11" ht="21.6" x14ac:dyDescent="0.25">
      <c r="A35" s="6"/>
      <c r="B35" s="5" t="s">
        <v>1</v>
      </c>
      <c r="C35" s="4" cm="1">
        <f t="array" ref="C35">MATCH(TRUE,E32:I32&gt;=0,0)</f>
        <v>3</v>
      </c>
      <c r="D35" s="3" t="s">
        <v>0</v>
      </c>
      <c r="E35" s="2"/>
      <c r="F35" s="1"/>
      <c r="G35" s="1"/>
      <c r="H35" s="1"/>
      <c r="I35" s="1"/>
      <c r="J35" s="1"/>
      <c r="K35" s="1"/>
    </row>
  </sheetData>
  <mergeCells count="7">
    <mergeCell ref="A28:A30"/>
    <mergeCell ref="B16:H16"/>
    <mergeCell ref="A17:A18"/>
    <mergeCell ref="B17:B18"/>
    <mergeCell ref="E17:I17"/>
    <mergeCell ref="A21:A23"/>
    <mergeCell ref="C17:C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EPC工程打包模式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Yat Tung</dc:creator>
  <cp:lastModifiedBy>Chan Yat Tung</cp:lastModifiedBy>
  <dcterms:created xsi:type="dcterms:W3CDTF">2025-03-13T15:15:23Z</dcterms:created>
  <dcterms:modified xsi:type="dcterms:W3CDTF">2025-03-13T17:55:09Z</dcterms:modified>
</cp:coreProperties>
</file>