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FINANCE\Baker Condo\"/>
    </mc:Choice>
  </mc:AlternateContent>
  <bookViews>
    <workbookView xWindow="0" yWindow="0" windowWidth="24000" windowHeight="9735" activeTab="5"/>
  </bookViews>
  <sheets>
    <sheet name="Mortage Schedule" sheetId="1" r:id="rId1"/>
    <sheet name="Summary" sheetId="5" r:id="rId2"/>
    <sheet name="2013" sheetId="2" r:id="rId3"/>
    <sheet name="2014" sheetId="3" r:id="rId4"/>
    <sheet name="2015" sheetId="4" r:id="rId5"/>
    <sheet name="2016" sheetId="6" r:id="rId6"/>
    <sheet name="2017" sheetId="8" r:id="rId7"/>
    <sheet name="Sheet1" sheetId="7" r:id="rId8"/>
  </sheets>
  <calcPr calcId="152511"/>
</workbook>
</file>

<file path=xl/calcChain.xml><?xml version="1.0" encoding="utf-8"?>
<calcChain xmlns="http://schemas.openxmlformats.org/spreadsheetml/2006/main">
  <c r="G50" i="1" l="1"/>
  <c r="C40" i="8" l="1"/>
  <c r="C38" i="8"/>
  <c r="C35" i="8"/>
  <c r="C32" i="8"/>
  <c r="C30" i="8"/>
  <c r="C28" i="8"/>
  <c r="C26" i="8"/>
  <c r="C24" i="8"/>
  <c r="C22" i="8"/>
  <c r="C20" i="8"/>
  <c r="C18" i="8"/>
  <c r="P10" i="8"/>
  <c r="P6" i="8" s="1"/>
  <c r="L10" i="8"/>
  <c r="L6" i="8" s="1"/>
  <c r="H10" i="8"/>
  <c r="H6" i="8" s="1"/>
  <c r="C14" i="8"/>
  <c r="C12" i="8"/>
  <c r="O10" i="8"/>
  <c r="O6" i="8" s="1"/>
  <c r="N10" i="8"/>
  <c r="N6" i="8" s="1"/>
  <c r="M10" i="8"/>
  <c r="M6" i="8" s="1"/>
  <c r="K10" i="8"/>
  <c r="K6" i="8" s="1"/>
  <c r="J10" i="8"/>
  <c r="I10" i="8"/>
  <c r="I6" i="8" s="1"/>
  <c r="G10" i="8"/>
  <c r="G6" i="8" s="1"/>
  <c r="F10" i="8"/>
  <c r="F6" i="8" s="1"/>
  <c r="C8" i="8"/>
  <c r="J6" i="8"/>
  <c r="F47" i="1" l="1"/>
  <c r="E47" i="1" l="1"/>
  <c r="G47" i="1"/>
  <c r="C46" i="1"/>
  <c r="E46" i="1" s="1"/>
  <c r="P46" i="1" l="1"/>
  <c r="L94" i="1" l="1"/>
  <c r="L82" i="1"/>
  <c r="L70" i="1"/>
  <c r="L58" i="1"/>
  <c r="F18" i="5" l="1"/>
  <c r="B11" i="4"/>
  <c r="C28" i="4" l="1"/>
  <c r="K34" i="4" l="1"/>
  <c r="C45" i="3"/>
  <c r="C41" i="3"/>
  <c r="C33" i="3"/>
  <c r="L12" i="4"/>
  <c r="M12" i="4"/>
  <c r="N12" i="4"/>
  <c r="C14" i="4"/>
  <c r="G36" i="1"/>
  <c r="F18" i="4"/>
  <c r="E18" i="4"/>
  <c r="G33" i="1"/>
  <c r="D33" i="1"/>
  <c r="U14" i="4"/>
  <c r="C18" i="5"/>
  <c r="C40" i="6"/>
  <c r="C38" i="6"/>
  <c r="C35" i="6"/>
  <c r="C32" i="6"/>
  <c r="C30" i="6"/>
  <c r="C28" i="6"/>
  <c r="C26" i="6"/>
  <c r="C24" i="6"/>
  <c r="C22" i="6"/>
  <c r="C20" i="6"/>
  <c r="C18" i="6"/>
  <c r="C14" i="6"/>
  <c r="F19" i="5" s="1"/>
  <c r="C12" i="6"/>
  <c r="C8" i="6"/>
  <c r="C19" i="5" s="1"/>
  <c r="F28" i="1" l="1"/>
  <c r="F30" i="1"/>
  <c r="F31" i="1"/>
  <c r="F32" i="1"/>
  <c r="F33" i="1"/>
  <c r="F34" i="1"/>
  <c r="F29" i="1"/>
  <c r="F26" i="1" l="1"/>
  <c r="F25" i="1"/>
  <c r="C44" i="4" l="1"/>
  <c r="C42" i="4"/>
  <c r="C39" i="4"/>
  <c r="C36" i="4"/>
  <c r="C34" i="4"/>
  <c r="C32" i="4"/>
  <c r="C26" i="4"/>
  <c r="C24" i="4"/>
  <c r="C22" i="4"/>
  <c r="C20" i="4"/>
  <c r="C16" i="4"/>
  <c r="C12" i="4"/>
  <c r="F10" i="4"/>
  <c r="F6" i="4" s="1"/>
  <c r="E10" i="4"/>
  <c r="E6" i="4" s="1"/>
  <c r="C8" i="4"/>
  <c r="C4" i="5"/>
  <c r="B4" i="5" s="1"/>
  <c r="H89" i="2"/>
  <c r="F19" i="2"/>
  <c r="L19" i="2"/>
  <c r="M19" i="2"/>
  <c r="N19" i="2"/>
  <c r="P19" i="2"/>
  <c r="E19" i="2"/>
  <c r="J55" i="2"/>
  <c r="C88" i="2"/>
  <c r="C87" i="2" s="1"/>
  <c r="C86" i="2" s="1"/>
  <c r="C72" i="2"/>
  <c r="K63" i="2"/>
  <c r="C62" i="2" s="1"/>
  <c r="I53" i="2"/>
  <c r="I51" i="2"/>
  <c r="I19" i="2" s="1"/>
  <c r="H51" i="2"/>
  <c r="O57" i="2"/>
  <c r="O19" i="2" s="1"/>
  <c r="C60" i="2"/>
  <c r="C26" i="3"/>
  <c r="C28" i="3"/>
  <c r="C30" i="3"/>
  <c r="C37" i="3"/>
  <c r="C20" i="3"/>
  <c r="C11" i="2"/>
  <c r="C42" i="2"/>
  <c r="C117" i="2"/>
  <c r="C113" i="2" s="1"/>
  <c r="K19" i="2" l="1"/>
  <c r="K15" i="2" s="1"/>
  <c r="C47" i="2"/>
  <c r="J19" i="2"/>
  <c r="J15" i="2" s="1"/>
  <c r="H19" i="2"/>
  <c r="H15" i="2" s="1"/>
  <c r="C8" i="2"/>
  <c r="C7" i="2"/>
  <c r="C24" i="3"/>
  <c r="C22" i="3"/>
  <c r="C18" i="3"/>
  <c r="C14" i="3"/>
  <c r="C12" i="3"/>
  <c r="H10" i="3"/>
  <c r="H6" i="3" s="1"/>
  <c r="G10" i="3"/>
  <c r="G6" i="3" s="1"/>
  <c r="F10" i="3"/>
  <c r="F6" i="3" s="1"/>
  <c r="E10" i="3"/>
  <c r="E6" i="3" s="1"/>
  <c r="C8" i="3"/>
  <c r="C17" i="5" s="1"/>
  <c r="G24" i="2"/>
  <c r="C24" i="2" s="1"/>
  <c r="F16" i="5" s="1"/>
  <c r="C36" i="2"/>
  <c r="C39" i="2"/>
  <c r="E15" i="2"/>
  <c r="F15" i="2"/>
  <c r="I15" i="2"/>
  <c r="L15" i="2"/>
  <c r="M15" i="2"/>
  <c r="N15" i="2"/>
  <c r="O15" i="2"/>
  <c r="P15" i="2"/>
  <c r="C21" i="2"/>
  <c r="C27" i="2"/>
  <c r="C30" i="2"/>
  <c r="L46" i="1"/>
  <c r="L34" i="1"/>
  <c r="F22" i="1"/>
  <c r="L22" i="1" s="1"/>
  <c r="C17" i="2"/>
  <c r="C16" i="5" s="1"/>
  <c r="C25" i="5" s="1"/>
  <c r="F17" i="5" l="1"/>
  <c r="S14" i="3"/>
  <c r="T11" i="3" s="1"/>
  <c r="D8" i="1"/>
  <c r="C3" i="2"/>
  <c r="G33" i="2" s="1"/>
  <c r="G19" i="2" s="1"/>
  <c r="C19" i="2" s="1"/>
  <c r="D16" i="5" s="1"/>
  <c r="H13" i="1"/>
  <c r="D15" i="1"/>
  <c r="H15" i="1" s="1"/>
  <c r="H3" i="1"/>
  <c r="I3" i="1" s="1"/>
  <c r="C15" i="1" s="1"/>
  <c r="A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C33" i="2" l="1"/>
  <c r="B19" i="2" s="1"/>
  <c r="G15" i="2"/>
  <c r="C15" i="2" s="1"/>
  <c r="B16" i="5" s="1"/>
  <c r="G15" i="1"/>
  <c r="E15" i="1"/>
  <c r="D16" i="1" l="1"/>
  <c r="H16" i="1" s="1"/>
  <c r="C16" i="1"/>
  <c r="E16" i="1" s="1"/>
  <c r="G16" i="1" l="1"/>
  <c r="D17" i="1" l="1"/>
  <c r="H17" i="1" s="1"/>
  <c r="C17" i="1"/>
  <c r="G17" i="1" s="1"/>
  <c r="E17" i="1" l="1"/>
  <c r="D18" i="1"/>
  <c r="H18" i="1" s="1"/>
  <c r="C18" i="1"/>
  <c r="G18" i="1" l="1"/>
  <c r="E18" i="1"/>
  <c r="C19" i="1" l="1"/>
  <c r="G19" i="1" s="1"/>
  <c r="D19" i="1"/>
  <c r="H19" i="1" s="1"/>
  <c r="E19" i="1" l="1"/>
  <c r="C20" i="1"/>
  <c r="G20" i="1" s="1"/>
  <c r="D20" i="1"/>
  <c r="H20" i="1" s="1"/>
  <c r="E20" i="1" l="1"/>
  <c r="D21" i="1"/>
  <c r="H21" i="1" s="1"/>
  <c r="C21" i="1"/>
  <c r="G21" i="1" s="1"/>
  <c r="E21" i="1" l="1"/>
  <c r="D22" i="1"/>
  <c r="J22" i="1" s="1"/>
  <c r="C22" i="1"/>
  <c r="H22" i="1" l="1"/>
  <c r="E22" i="1"/>
  <c r="K22" i="1" s="1"/>
  <c r="G22" i="1"/>
  <c r="C23" i="1" s="1"/>
  <c r="D23" i="1" l="1"/>
  <c r="H23" i="1" s="1"/>
  <c r="G23" i="1"/>
  <c r="E23" i="1" l="1"/>
  <c r="D24" i="1"/>
  <c r="H24" i="1" s="1"/>
  <c r="C24" i="1"/>
  <c r="G24" i="1" s="1"/>
  <c r="C25" i="1" l="1"/>
  <c r="G25" i="1" s="1"/>
  <c r="D25" i="1"/>
  <c r="H25" i="1" s="1"/>
  <c r="E24" i="1"/>
  <c r="D26" i="1" l="1"/>
  <c r="H26" i="1" s="1"/>
  <c r="C26" i="1"/>
  <c r="G26" i="1" s="1"/>
  <c r="D27" i="1" s="1"/>
  <c r="E25" i="1"/>
  <c r="C27" i="1" l="1"/>
  <c r="G27" i="1" s="1"/>
  <c r="D28" i="1" s="1"/>
  <c r="E26" i="1"/>
  <c r="H27" i="1" l="1"/>
  <c r="I16" i="3"/>
  <c r="C28" i="1"/>
  <c r="G28" i="1" s="1"/>
  <c r="J16" i="3"/>
  <c r="J10" i="3" s="1"/>
  <c r="J6" i="3" s="1"/>
  <c r="E27" i="1"/>
  <c r="I10" i="3" l="1"/>
  <c r="I6" i="3" s="1"/>
  <c r="H28" i="1"/>
  <c r="E28" i="1"/>
  <c r="C29" i="1"/>
  <c r="G29" i="1" s="1"/>
  <c r="D30" i="1" s="1"/>
  <c r="L16" i="3" s="1"/>
  <c r="L10" i="3" s="1"/>
  <c r="L6" i="3" s="1"/>
  <c r="D29" i="1"/>
  <c r="H29" i="1" l="1"/>
  <c r="K16" i="3"/>
  <c r="C30" i="1"/>
  <c r="G30" i="1" s="1"/>
  <c r="D31" i="1" s="1"/>
  <c r="M16" i="3" s="1"/>
  <c r="M10" i="3" s="1"/>
  <c r="M6" i="3" s="1"/>
  <c r="E29" i="1"/>
  <c r="H30" i="1"/>
  <c r="K10" i="3" l="1"/>
  <c r="K6" i="3" s="1"/>
  <c r="C31" i="1"/>
  <c r="E31" i="1" s="1"/>
  <c r="E30" i="1"/>
  <c r="H31" i="1"/>
  <c r="G31" i="1" l="1"/>
  <c r="C32" i="1" s="1"/>
  <c r="G32" i="1" s="1"/>
  <c r="D32" i="1" l="1"/>
  <c r="O16" i="3"/>
  <c r="O10" i="3" s="1"/>
  <c r="O6" i="3" s="1"/>
  <c r="H32" i="1" l="1"/>
  <c r="H33" i="1" s="1"/>
  <c r="N16" i="3"/>
  <c r="C33" i="1"/>
  <c r="E32" i="1"/>
  <c r="D34" i="1" l="1"/>
  <c r="E33" i="1"/>
  <c r="N10" i="3"/>
  <c r="N6" i="3" s="1"/>
  <c r="C34" i="1"/>
  <c r="G34" i="1" s="1"/>
  <c r="D35" i="1" s="1"/>
  <c r="P16" i="3" l="1"/>
  <c r="H34" i="1"/>
  <c r="J34" i="1"/>
  <c r="C35" i="1"/>
  <c r="G35" i="1" s="1"/>
  <c r="D36" i="1" s="1"/>
  <c r="E34" i="1"/>
  <c r="K34" i="1" s="1"/>
  <c r="H35" i="1"/>
  <c r="C36" i="1" l="1"/>
  <c r="E36" i="1" s="1"/>
  <c r="E35" i="1"/>
  <c r="P10" i="3"/>
  <c r="P6" i="3" s="1"/>
  <c r="C16" i="3"/>
  <c r="C10" i="3" s="1"/>
  <c r="H36" i="1"/>
  <c r="D37" i="1" l="1"/>
  <c r="C6" i="3"/>
  <c r="B17" i="5" s="1"/>
  <c r="D17" i="5"/>
  <c r="H37" i="1" l="1"/>
  <c r="G18" i="4"/>
  <c r="G10" i="4" s="1"/>
  <c r="G6" i="4" s="1"/>
  <c r="C37" i="1"/>
  <c r="G37" i="1" s="1"/>
  <c r="C38" i="1" s="1"/>
  <c r="G38" i="1" l="1"/>
  <c r="D39" i="1" s="1"/>
  <c r="I18" i="4" s="1"/>
  <c r="I10" i="4" s="1"/>
  <c r="I6" i="4" s="1"/>
  <c r="E37" i="1"/>
  <c r="D38" i="1"/>
  <c r="H38" i="1"/>
  <c r="E38" i="1" l="1"/>
  <c r="H18" i="4"/>
  <c r="C39" i="1"/>
  <c r="G39" i="1" s="1"/>
  <c r="C40" i="1" s="1"/>
  <c r="G40" i="1" s="1"/>
  <c r="D41" i="1" s="1"/>
  <c r="K18" i="4" s="1"/>
  <c r="K10" i="4" s="1"/>
  <c r="K6" i="4" s="1"/>
  <c r="H39" i="1"/>
  <c r="H10" i="4" l="1"/>
  <c r="H6" i="4" s="1"/>
  <c r="E39" i="1"/>
  <c r="D40" i="1"/>
  <c r="E40" i="1"/>
  <c r="C41" i="1" l="1"/>
  <c r="J18" i="4"/>
  <c r="H40" i="1"/>
  <c r="H41" i="1" s="1"/>
  <c r="G41" i="1" l="1"/>
  <c r="E41" i="1"/>
  <c r="J10" i="4"/>
  <c r="J6" i="4" s="1"/>
  <c r="D42" i="1" l="1"/>
  <c r="C42" i="1"/>
  <c r="G42" i="1" s="1"/>
  <c r="E42" i="1" l="1"/>
  <c r="L18" i="4"/>
  <c r="H42" i="1"/>
  <c r="C43" i="1"/>
  <c r="D43" i="1"/>
  <c r="L10" i="4" l="1"/>
  <c r="L6" i="4" s="1"/>
  <c r="H43" i="1"/>
  <c r="M18" i="4"/>
  <c r="M10" i="4" s="1"/>
  <c r="M6" i="4" s="1"/>
  <c r="G43" i="1"/>
  <c r="E43" i="1"/>
  <c r="D44" i="1" l="1"/>
  <c r="N18" i="4" s="1"/>
  <c r="N10" i="4" s="1"/>
  <c r="N6" i="4" s="1"/>
  <c r="C44" i="1"/>
  <c r="G44" i="1" s="1"/>
  <c r="D45" i="1" l="1"/>
  <c r="C45" i="1"/>
  <c r="G45" i="1" s="1"/>
  <c r="E44" i="1"/>
  <c r="H44" i="1"/>
  <c r="H45" i="1" l="1"/>
  <c r="E45" i="1"/>
  <c r="G46" i="1"/>
  <c r="C47" i="1" s="1"/>
  <c r="D46" i="1"/>
  <c r="P18" i="4" s="1"/>
  <c r="O18" i="4"/>
  <c r="O10" i="4" s="1"/>
  <c r="O6" i="4" s="1"/>
  <c r="D47" i="1" l="1"/>
  <c r="J46" i="1"/>
  <c r="H46" i="1"/>
  <c r="K46" i="1"/>
  <c r="P10" i="4"/>
  <c r="P6" i="4" s="1"/>
  <c r="C18" i="4"/>
  <c r="C10" i="4" s="1"/>
  <c r="E16" i="6" l="1"/>
  <c r="H47" i="1"/>
  <c r="C6" i="4"/>
  <c r="B18" i="5" s="1"/>
  <c r="D18" i="5"/>
  <c r="D25" i="5" s="1"/>
  <c r="D48" i="1" l="1"/>
  <c r="H48" i="1" s="1"/>
  <c r="E10" i="6"/>
  <c r="E6" i="6" s="1"/>
  <c r="F16" i="6" l="1"/>
  <c r="F10" i="6" s="1"/>
  <c r="F6" i="6" s="1"/>
  <c r="C48" i="1"/>
  <c r="G48" i="1" s="1"/>
  <c r="D49" i="1" s="1"/>
  <c r="G16" i="6" s="1"/>
  <c r="G10" i="6" s="1"/>
  <c r="G6" i="6" s="1"/>
  <c r="H49" i="1" l="1"/>
  <c r="E48" i="1"/>
  <c r="C49" i="1"/>
  <c r="G49" i="1" s="1"/>
  <c r="D50" i="1" s="1"/>
  <c r="H16" i="6" s="1"/>
  <c r="H10" i="6" s="1"/>
  <c r="H6" i="6" s="1"/>
  <c r="H50" i="1" l="1"/>
  <c r="C50" i="1"/>
  <c r="D51" i="1" s="1"/>
  <c r="I16" i="6" s="1"/>
  <c r="E49" i="1"/>
  <c r="C51" i="1" l="1"/>
  <c r="E50" i="1"/>
  <c r="H51" i="1"/>
  <c r="I10" i="6"/>
  <c r="I6" i="6" s="1"/>
  <c r="G51" i="1" l="1"/>
  <c r="D52" i="1" s="1"/>
  <c r="C52" i="1"/>
  <c r="G52" i="1" s="1"/>
  <c r="D53" i="1" s="1"/>
  <c r="K16" i="6" s="1"/>
  <c r="E51" i="1"/>
  <c r="J16" i="6" l="1"/>
  <c r="J10" i="6" s="1"/>
  <c r="J6" i="6" s="1"/>
  <c r="H52" i="1"/>
  <c r="C53" i="1"/>
  <c r="G53" i="1" s="1"/>
  <c r="D54" i="1" s="1"/>
  <c r="E52" i="1"/>
  <c r="H53" i="1"/>
  <c r="K10" i="6"/>
  <c r="K6" i="6" s="1"/>
  <c r="E53" i="1" l="1"/>
  <c r="H54" i="1"/>
  <c r="L16" i="6"/>
  <c r="C54" i="1"/>
  <c r="G54" i="1" s="1"/>
  <c r="C55" i="1" s="1"/>
  <c r="G55" i="1" s="1"/>
  <c r="L10" i="6" l="1"/>
  <c r="L6" i="6" s="1"/>
  <c r="D55" i="1"/>
  <c r="E54" i="1"/>
  <c r="D56" i="1"/>
  <c r="N16" i="6" s="1"/>
  <c r="N10" i="6" s="1"/>
  <c r="N6" i="6" s="1"/>
  <c r="H55" i="1" l="1"/>
  <c r="H56" i="1" s="1"/>
  <c r="M16" i="6"/>
  <c r="M10" i="6" s="1"/>
  <c r="M6" i="6" s="1"/>
  <c r="E55" i="1"/>
  <c r="C56" i="1"/>
  <c r="G56" i="1" s="1"/>
  <c r="D57" i="1" s="1"/>
  <c r="O16" i="6" s="1"/>
  <c r="O10" i="6" s="1"/>
  <c r="O6" i="6" s="1"/>
  <c r="H57" i="1" l="1"/>
  <c r="C57" i="1"/>
  <c r="E57" i="1" s="1"/>
  <c r="E56" i="1"/>
  <c r="G57" i="1" l="1"/>
  <c r="D58" i="1" s="1"/>
  <c r="P16" i="6" s="1"/>
  <c r="J58" i="1" l="1"/>
  <c r="H58" i="1"/>
  <c r="P10" i="6"/>
  <c r="P6" i="6" s="1"/>
  <c r="C16" i="6"/>
  <c r="C10" i="6" s="1"/>
  <c r="C58" i="1"/>
  <c r="E58" i="1" s="1"/>
  <c r="K58" i="1" s="1"/>
  <c r="C6" i="6" l="1"/>
  <c r="B19" i="5" s="1"/>
  <c r="B25" i="5" s="1"/>
  <c r="D19" i="5"/>
  <c r="G58" i="1"/>
  <c r="D59" i="1" s="1"/>
  <c r="H59" i="1" l="1"/>
  <c r="E16" i="8"/>
  <c r="C59" i="1"/>
  <c r="G59" i="1" s="1"/>
  <c r="D60" i="1" s="1"/>
  <c r="H60" i="1" l="1"/>
  <c r="C16" i="8"/>
  <c r="C10" i="8" s="1"/>
  <c r="C6" i="8" s="1"/>
  <c r="E10" i="8"/>
  <c r="E6" i="8" s="1"/>
  <c r="C60" i="1"/>
  <c r="G60" i="1" s="1"/>
  <c r="D61" i="1" s="1"/>
  <c r="H61" i="1" s="1"/>
  <c r="E59" i="1"/>
  <c r="E60" i="1" l="1"/>
  <c r="C61" i="1"/>
  <c r="G61" i="1" s="1"/>
  <c r="D62" i="1" s="1"/>
  <c r="E61" i="1" l="1"/>
  <c r="H62" i="1"/>
  <c r="C62" i="1"/>
  <c r="G62" i="1" s="1"/>
  <c r="D63" i="1" s="1"/>
  <c r="C63" i="1" l="1"/>
  <c r="G63" i="1" s="1"/>
  <c r="D64" i="1" s="1"/>
  <c r="E62" i="1"/>
  <c r="H63" i="1"/>
  <c r="C64" i="1" l="1"/>
  <c r="G64" i="1" s="1"/>
  <c r="D65" i="1" s="1"/>
  <c r="E63" i="1"/>
  <c r="H64" i="1"/>
  <c r="E64" i="1" l="1"/>
  <c r="H65" i="1"/>
  <c r="C65" i="1"/>
  <c r="G65" i="1" s="1"/>
  <c r="D66" i="1" s="1"/>
  <c r="E65" i="1" l="1"/>
  <c r="H66" i="1"/>
  <c r="C66" i="1"/>
  <c r="G66" i="1" l="1"/>
  <c r="E66" i="1"/>
  <c r="D67" i="1" l="1"/>
  <c r="H67" i="1" s="1"/>
  <c r="C67" i="1" l="1"/>
  <c r="E67" i="1" l="1"/>
  <c r="G67" i="1"/>
  <c r="D68" i="1" l="1"/>
  <c r="H68" i="1" s="1"/>
  <c r="C68" i="1" l="1"/>
  <c r="E68" i="1" l="1"/>
  <c r="G68" i="1"/>
  <c r="D69" i="1" l="1"/>
  <c r="H69" i="1" s="1"/>
  <c r="C69" i="1" l="1"/>
  <c r="E69" i="1" l="1"/>
  <c r="G69" i="1"/>
  <c r="D70" i="1" l="1"/>
  <c r="C70" i="1"/>
  <c r="G70" i="1" s="1"/>
  <c r="H70" i="1" l="1"/>
  <c r="J70" i="1"/>
  <c r="D71" i="1"/>
  <c r="C71" i="1"/>
  <c r="G71" i="1" s="1"/>
  <c r="E70" i="1"/>
  <c r="K70" i="1" s="1"/>
  <c r="H71" i="1" l="1"/>
  <c r="D72" i="1"/>
  <c r="E71" i="1"/>
  <c r="H72" i="1" l="1"/>
  <c r="C72" i="1"/>
  <c r="G72" i="1" s="1"/>
  <c r="D73" i="1" s="1"/>
  <c r="H73" i="1" l="1"/>
  <c r="C73" i="1"/>
  <c r="G73" i="1" s="1"/>
  <c r="D74" i="1" s="1"/>
  <c r="E72" i="1"/>
  <c r="E73" i="1" l="1"/>
  <c r="C74" i="1"/>
  <c r="E74" i="1" s="1"/>
  <c r="H74" i="1"/>
  <c r="G74" i="1" l="1"/>
  <c r="D75" i="1" s="1"/>
  <c r="C75" i="1" l="1"/>
  <c r="H75" i="1"/>
  <c r="G75" i="1" l="1"/>
  <c r="E75" i="1"/>
  <c r="D76" i="1" l="1"/>
  <c r="H76" i="1" l="1"/>
  <c r="C76" i="1"/>
  <c r="E76" i="1" s="1"/>
  <c r="G76" i="1" l="1"/>
  <c r="D77" i="1" s="1"/>
  <c r="H77" i="1" s="1"/>
  <c r="C77" i="1" l="1"/>
  <c r="G77" i="1" s="1"/>
  <c r="E77" i="1" l="1"/>
  <c r="D78" i="1"/>
  <c r="H78" i="1" s="1"/>
  <c r="C78" i="1" l="1"/>
  <c r="G78" i="1" s="1"/>
  <c r="D79" i="1" s="1"/>
  <c r="H79" i="1" l="1"/>
  <c r="C79" i="1"/>
  <c r="G79" i="1" s="1"/>
  <c r="E78" i="1"/>
  <c r="D80" i="1" l="1"/>
  <c r="H80" i="1" s="1"/>
  <c r="E79" i="1"/>
  <c r="C80" i="1" l="1"/>
  <c r="G80" i="1" s="1"/>
  <c r="D81" i="1" s="1"/>
  <c r="H81" i="1" s="1"/>
  <c r="E80" i="1" l="1"/>
  <c r="C81" i="1"/>
  <c r="G81" i="1" s="1"/>
  <c r="D82" i="1" s="1"/>
  <c r="J82" i="1" s="1"/>
  <c r="D7" i="1" s="1"/>
  <c r="E81" i="1" l="1"/>
  <c r="H82" i="1"/>
  <c r="C82" i="1"/>
  <c r="G82" i="1" s="1"/>
  <c r="D83" i="1" s="1"/>
  <c r="H83" i="1" l="1"/>
  <c r="C83" i="1"/>
  <c r="G83" i="1" s="1"/>
  <c r="D84" i="1" s="1"/>
  <c r="E82" i="1"/>
  <c r="K82" i="1" s="1"/>
  <c r="C84" i="1" l="1"/>
  <c r="G84" i="1" s="1"/>
  <c r="D85" i="1" s="1"/>
  <c r="H84" i="1"/>
  <c r="E83" i="1"/>
  <c r="H85" i="1" l="1"/>
  <c r="C85" i="1"/>
  <c r="G85" i="1" s="1"/>
  <c r="D86" i="1" s="1"/>
  <c r="E84" i="1"/>
  <c r="H86" i="1" l="1"/>
  <c r="E85" i="1"/>
  <c r="C86" i="1"/>
  <c r="G86" i="1" s="1"/>
  <c r="D87" i="1" s="1"/>
  <c r="H87" i="1" s="1"/>
  <c r="C87" i="1" l="1"/>
  <c r="G87" i="1" s="1"/>
  <c r="D88" i="1" s="1"/>
  <c r="H88" i="1" s="1"/>
  <c r="E86" i="1"/>
  <c r="E87" i="1" l="1"/>
  <c r="C88" i="1"/>
  <c r="G88" i="1" s="1"/>
  <c r="D89" i="1" s="1"/>
  <c r="H89" i="1" l="1"/>
  <c r="E88" i="1"/>
  <c r="C89" i="1"/>
  <c r="G89" i="1" s="1"/>
  <c r="D90" i="1" s="1"/>
  <c r="H90" i="1" l="1"/>
  <c r="C90" i="1"/>
  <c r="G90" i="1" s="1"/>
  <c r="E89" i="1"/>
  <c r="E90" i="1" l="1"/>
  <c r="D91" i="1"/>
  <c r="H91" i="1" l="1"/>
  <c r="C91" i="1"/>
  <c r="G91" i="1" s="1"/>
  <c r="D92" i="1" s="1"/>
  <c r="H92" i="1" l="1"/>
  <c r="C92" i="1"/>
  <c r="G92" i="1" s="1"/>
  <c r="D93" i="1" s="1"/>
  <c r="E91" i="1"/>
  <c r="C93" i="1" l="1"/>
  <c r="G93" i="1" s="1"/>
  <c r="D94" i="1" s="1"/>
  <c r="E92" i="1"/>
  <c r="H93" i="1"/>
  <c r="C94" i="1" l="1"/>
  <c r="G94" i="1" s="1"/>
  <c r="D95" i="1" s="1"/>
  <c r="C95" i="1" s="1"/>
  <c r="G95" i="1" s="1"/>
  <c r="J94" i="1"/>
  <c r="E93" i="1"/>
  <c r="H94" i="1"/>
  <c r="E94" i="1" l="1"/>
  <c r="K94" i="1" s="1"/>
  <c r="H95" i="1"/>
  <c r="D96" i="1"/>
  <c r="C96" i="1" s="1"/>
  <c r="G96" i="1" s="1"/>
  <c r="E95" i="1"/>
  <c r="H96" i="1" l="1"/>
  <c r="D97" i="1"/>
  <c r="C97" i="1" s="1"/>
  <c r="G97" i="1" s="1"/>
  <c r="E96" i="1"/>
  <c r="H97" i="1" l="1"/>
  <c r="D98" i="1"/>
  <c r="C98" i="1" s="1"/>
  <c r="G98" i="1" s="1"/>
  <c r="E97" i="1"/>
  <c r="H98" i="1" l="1"/>
  <c r="E98" i="1"/>
  <c r="D99" i="1"/>
  <c r="H99" i="1" l="1"/>
  <c r="C99" i="1"/>
  <c r="G99" i="1" s="1"/>
  <c r="D100" i="1" s="1"/>
  <c r="H100" i="1" l="1"/>
  <c r="E99" i="1"/>
  <c r="C100" i="1"/>
  <c r="G100" i="1" s="1"/>
  <c r="D101" i="1" s="1"/>
  <c r="H101" i="1" l="1"/>
  <c r="E100" i="1"/>
  <c r="C101" i="1"/>
  <c r="G101" i="1" s="1"/>
  <c r="D102" i="1" s="1"/>
  <c r="E101" i="1" l="1"/>
  <c r="C102" i="1"/>
  <c r="G102" i="1" s="1"/>
  <c r="D103" i="1" s="1"/>
  <c r="H102" i="1"/>
  <c r="E102" i="1" l="1"/>
  <c r="H103" i="1"/>
  <c r="C103" i="1"/>
  <c r="G103" i="1" s="1"/>
  <c r="D104" i="1" s="1"/>
  <c r="H104" i="1" l="1"/>
  <c r="C104" i="1"/>
  <c r="G104" i="1" s="1"/>
  <c r="D105" i="1" s="1"/>
  <c r="E103" i="1"/>
  <c r="E104" i="1" l="1"/>
  <c r="H105" i="1"/>
  <c r="C105" i="1"/>
  <c r="G105" i="1" s="1"/>
  <c r="D106" i="1" s="1"/>
  <c r="H106" i="1" l="1"/>
  <c r="C106" i="1"/>
  <c r="G106" i="1" s="1"/>
  <c r="D107" i="1" s="1"/>
  <c r="E105" i="1"/>
  <c r="H107" i="1" l="1"/>
  <c r="E106" i="1"/>
  <c r="C107" i="1"/>
  <c r="G107" i="1" l="1"/>
  <c r="E107" i="1"/>
  <c r="D108" i="1" l="1"/>
  <c r="H108" i="1" s="1"/>
  <c r="C108" i="1" l="1"/>
  <c r="G108" i="1" l="1"/>
  <c r="E108" i="1"/>
  <c r="D109" i="1" l="1"/>
  <c r="H109" i="1" s="1"/>
  <c r="C109" i="1" l="1"/>
  <c r="G109" i="1" l="1"/>
  <c r="E109" i="1"/>
  <c r="D110" i="1" l="1"/>
  <c r="H110" i="1" s="1"/>
  <c r="C110" i="1" l="1"/>
  <c r="G110" i="1" l="1"/>
  <c r="E110" i="1"/>
  <c r="D111" i="1" l="1"/>
  <c r="H111" i="1" s="1"/>
  <c r="C111" i="1" l="1"/>
  <c r="G111" i="1" l="1"/>
  <c r="E111" i="1"/>
  <c r="D112" i="1" l="1"/>
  <c r="H112" i="1" s="1"/>
  <c r="C112" i="1" l="1"/>
  <c r="E112" i="1" l="1"/>
  <c r="G112" i="1"/>
  <c r="D113" i="1" l="1"/>
  <c r="H113" i="1" s="1"/>
  <c r="C113" i="1" l="1"/>
  <c r="G113" i="1" l="1"/>
  <c r="E113" i="1"/>
  <c r="D114" i="1" l="1"/>
  <c r="H114" i="1" s="1"/>
  <c r="C114" i="1" l="1"/>
  <c r="G114" i="1" l="1"/>
  <c r="D115" i="1" s="1"/>
  <c r="H115" i="1" s="1"/>
  <c r="E114" i="1"/>
  <c r="C115" i="1" l="1"/>
  <c r="G115" i="1" s="1"/>
  <c r="E115" i="1" l="1"/>
  <c r="D116" i="1"/>
  <c r="H116" i="1" s="1"/>
  <c r="C116" i="1" l="1"/>
  <c r="G116" i="1" s="1"/>
  <c r="D117" i="1" s="1"/>
  <c r="H117" i="1" s="1"/>
  <c r="E116" i="1" l="1"/>
  <c r="C117" i="1"/>
  <c r="G117" i="1" l="1"/>
  <c r="E117" i="1"/>
  <c r="D118" i="1" l="1"/>
  <c r="H118" i="1" s="1"/>
  <c r="C118" i="1" l="1"/>
  <c r="E118" i="1" s="1"/>
  <c r="G118" i="1" l="1"/>
  <c r="D119" i="1" s="1"/>
  <c r="H119" i="1" l="1"/>
  <c r="C119" i="1"/>
  <c r="G119" i="1" s="1"/>
  <c r="D120" i="1" s="1"/>
  <c r="C120" i="1" s="1"/>
  <c r="G120" i="1" s="1"/>
  <c r="E119" i="1" l="1"/>
  <c r="H120" i="1"/>
  <c r="D121" i="1"/>
  <c r="C121" i="1" s="1"/>
  <c r="G121" i="1" s="1"/>
  <c r="E120" i="1"/>
  <c r="H121" i="1" l="1"/>
  <c r="D122" i="1"/>
  <c r="E121" i="1"/>
  <c r="H122" i="1" l="1"/>
  <c r="C122" i="1"/>
  <c r="E122" i="1" l="1"/>
  <c r="G122" i="1"/>
  <c r="D123" i="1" l="1"/>
  <c r="H123" i="1" s="1"/>
  <c r="C123" i="1" l="1"/>
  <c r="G123" i="1" l="1"/>
  <c r="D124" i="1" s="1"/>
  <c r="H124" i="1" s="1"/>
  <c r="E123" i="1"/>
  <c r="C124" i="1" l="1"/>
  <c r="E124" i="1" s="1"/>
  <c r="G124" i="1" l="1"/>
  <c r="D125" i="1" s="1"/>
  <c r="H125" i="1" s="1"/>
  <c r="C125" i="1" l="1"/>
  <c r="E125" i="1" l="1"/>
  <c r="G125" i="1"/>
  <c r="D126" i="1" s="1"/>
  <c r="H126" i="1" s="1"/>
  <c r="C126" i="1" l="1"/>
  <c r="E126" i="1" s="1"/>
  <c r="G126" i="1" l="1"/>
  <c r="D127" i="1" s="1"/>
  <c r="H127" i="1" s="1"/>
  <c r="C127" i="1" l="1"/>
  <c r="G127" i="1" l="1"/>
  <c r="E127" i="1"/>
  <c r="D128" i="1" l="1"/>
  <c r="H128" i="1" s="1"/>
  <c r="C128" i="1" l="1"/>
  <c r="G128" i="1" l="1"/>
  <c r="E128" i="1"/>
  <c r="D129" i="1" l="1"/>
  <c r="H129" i="1" s="1"/>
  <c r="C129" i="1" l="1"/>
  <c r="G129" i="1" l="1"/>
  <c r="E129" i="1"/>
  <c r="D130" i="1" l="1"/>
  <c r="H130" i="1" s="1"/>
  <c r="C130" i="1" l="1"/>
  <c r="G130" i="1" l="1"/>
  <c r="D131" i="1" s="1"/>
  <c r="E130" i="1"/>
  <c r="C131" i="1" l="1"/>
  <c r="H131" i="1"/>
  <c r="E131" i="1" l="1"/>
  <c r="G131" i="1"/>
  <c r="D132" i="1" s="1"/>
  <c r="H132" i="1" s="1"/>
  <c r="C132" i="1" l="1"/>
  <c r="E132" i="1" s="1"/>
  <c r="G132" i="1" l="1"/>
  <c r="D133" i="1" s="1"/>
  <c r="H133" i="1" s="1"/>
  <c r="C133" i="1" l="1"/>
  <c r="G133" i="1" s="1"/>
  <c r="D134" i="1" s="1"/>
  <c r="H134" i="1" s="1"/>
  <c r="E133" i="1" l="1"/>
  <c r="C134" i="1"/>
  <c r="G134" i="1" l="1"/>
  <c r="E134" i="1"/>
  <c r="D135" i="1" l="1"/>
  <c r="H135" i="1" s="1"/>
  <c r="C135" i="1" l="1"/>
  <c r="G135" i="1" l="1"/>
  <c r="E135" i="1"/>
  <c r="D136" i="1" l="1"/>
  <c r="H136" i="1" s="1"/>
  <c r="C136" i="1" l="1"/>
  <c r="G136" i="1" l="1"/>
  <c r="E136" i="1"/>
  <c r="D137" i="1" l="1"/>
  <c r="H137" i="1" s="1"/>
  <c r="C137" i="1" l="1"/>
  <c r="E137" i="1" s="1"/>
  <c r="G137" i="1" l="1"/>
  <c r="D138" i="1" s="1"/>
  <c r="H138" i="1" s="1"/>
  <c r="C138" i="1" l="1"/>
  <c r="G138" i="1" s="1"/>
  <c r="E138" i="1" l="1"/>
  <c r="D139" i="1"/>
  <c r="H139" i="1" s="1"/>
  <c r="C139" i="1" l="1"/>
  <c r="E139" i="1" l="1"/>
  <c r="G139" i="1"/>
  <c r="D140" i="1" l="1"/>
  <c r="H140" i="1" s="1"/>
  <c r="C140" i="1" l="1"/>
  <c r="G140" i="1" s="1"/>
  <c r="D141" i="1" s="1"/>
  <c r="H141" i="1" s="1"/>
  <c r="C141" i="1" l="1"/>
  <c r="G141" i="1" s="1"/>
  <c r="D142" i="1" s="1"/>
  <c r="H142" i="1" s="1"/>
  <c r="E140" i="1"/>
  <c r="E141" i="1" l="1"/>
  <c r="C142" i="1"/>
  <c r="G142" i="1" l="1"/>
  <c r="E142" i="1"/>
  <c r="D143" i="1" l="1"/>
  <c r="H143" i="1" s="1"/>
  <c r="C143" i="1" l="1"/>
  <c r="E143" i="1" s="1"/>
  <c r="G143" i="1" l="1"/>
  <c r="D144" i="1" s="1"/>
  <c r="H144" i="1" l="1"/>
  <c r="C144" i="1"/>
  <c r="E144" i="1" s="1"/>
  <c r="G144" i="1" l="1"/>
  <c r="D145" i="1" s="1"/>
  <c r="H145" i="1" s="1"/>
  <c r="C145" i="1" l="1"/>
  <c r="E145" i="1" s="1"/>
  <c r="G145" i="1" l="1"/>
  <c r="D146" i="1" s="1"/>
  <c r="H146" i="1" s="1"/>
  <c r="C146" i="1" l="1"/>
  <c r="G146" i="1" s="1"/>
  <c r="D147" i="1" s="1"/>
  <c r="E146" i="1" l="1"/>
  <c r="C147" i="1"/>
  <c r="H147" i="1"/>
  <c r="E147" i="1" l="1"/>
  <c r="G147" i="1"/>
  <c r="D148" i="1" l="1"/>
  <c r="H148" i="1" s="1"/>
  <c r="C148" i="1" l="1"/>
  <c r="E148" i="1" l="1"/>
  <c r="G148" i="1"/>
  <c r="D149" i="1" l="1"/>
  <c r="H149" i="1" s="1"/>
  <c r="C149" i="1" l="1"/>
  <c r="E149" i="1" l="1"/>
  <c r="G149" i="1"/>
  <c r="D150" i="1" l="1"/>
  <c r="H150" i="1" s="1"/>
  <c r="C150" i="1" l="1"/>
  <c r="G150" i="1" l="1"/>
  <c r="E150" i="1"/>
  <c r="D151" i="1" l="1"/>
  <c r="H151" i="1" s="1"/>
  <c r="C151" i="1" l="1"/>
  <c r="G151" i="1" l="1"/>
  <c r="D152" i="1" s="1"/>
  <c r="E151" i="1"/>
  <c r="C152" i="1" l="1"/>
  <c r="H152" i="1"/>
  <c r="G152" i="1" l="1"/>
  <c r="E152" i="1"/>
  <c r="D153" i="1" l="1"/>
  <c r="C153" i="1" l="1"/>
  <c r="H153" i="1"/>
  <c r="E153" i="1" l="1"/>
  <c r="G153" i="1"/>
  <c r="D154" i="1" l="1"/>
  <c r="C154" i="1" l="1"/>
  <c r="H154" i="1"/>
  <c r="G154" i="1" l="1"/>
  <c r="E154" i="1"/>
  <c r="D155" i="1" l="1"/>
  <c r="H155" i="1" s="1"/>
  <c r="C155" i="1" l="1"/>
  <c r="E155" i="1" s="1"/>
  <c r="G155" i="1" l="1"/>
  <c r="D156" i="1" s="1"/>
  <c r="H156" i="1" s="1"/>
  <c r="C156" i="1" l="1"/>
  <c r="G156" i="1" s="1"/>
  <c r="D157" i="1" s="1"/>
  <c r="C157" i="1" s="1"/>
  <c r="E157" i="1" s="1"/>
  <c r="G157" i="1" l="1"/>
  <c r="D158" i="1" s="1"/>
  <c r="H157" i="1"/>
  <c r="E156" i="1"/>
  <c r="H158" i="1" l="1"/>
  <c r="C158" i="1"/>
  <c r="G158" i="1" s="1"/>
  <c r="D159" i="1" s="1"/>
  <c r="H159" i="1" l="1"/>
  <c r="E158" i="1"/>
  <c r="C159" i="1"/>
  <c r="G159" i="1" s="1"/>
  <c r="E159" i="1" l="1"/>
  <c r="D160" i="1"/>
  <c r="H160" i="1" s="1"/>
  <c r="C160" i="1" l="1"/>
  <c r="E160" i="1" s="1"/>
  <c r="G160" i="1" l="1"/>
  <c r="D161" i="1" s="1"/>
  <c r="H161" i="1" s="1"/>
  <c r="C161" i="1" l="1"/>
  <c r="E161" i="1" s="1"/>
  <c r="G161" i="1" l="1"/>
  <c r="D162" i="1" s="1"/>
  <c r="H162" i="1" s="1"/>
  <c r="C162" i="1" l="1"/>
  <c r="E162" i="1" l="1"/>
  <c r="G162" i="1"/>
  <c r="D163" i="1" l="1"/>
  <c r="H163" i="1" s="1"/>
  <c r="C163" i="1" l="1"/>
  <c r="G163" i="1" s="1"/>
  <c r="D164" i="1" s="1"/>
  <c r="H164" i="1" s="1"/>
  <c r="E163" i="1" l="1"/>
  <c r="C164" i="1"/>
  <c r="E164" i="1" l="1"/>
  <c r="G164" i="1"/>
  <c r="D165" i="1" l="1"/>
  <c r="H165" i="1" s="1"/>
  <c r="C165" i="1" l="1"/>
  <c r="E165" i="1" s="1"/>
  <c r="G165" i="1" l="1"/>
  <c r="D166" i="1" s="1"/>
  <c r="H166" i="1" s="1"/>
  <c r="C166" i="1" l="1"/>
  <c r="E166" i="1" s="1"/>
  <c r="G166" i="1" l="1"/>
  <c r="D167" i="1" s="1"/>
  <c r="H167" i="1" s="1"/>
  <c r="C167" i="1" l="1"/>
  <c r="G167" i="1" s="1"/>
  <c r="D168" i="1" s="1"/>
  <c r="H168" i="1" s="1"/>
  <c r="E167" i="1" l="1"/>
  <c r="C168" i="1"/>
  <c r="G168" i="1" l="1"/>
  <c r="E168" i="1"/>
  <c r="D169" i="1" l="1"/>
  <c r="H169" i="1" s="1"/>
  <c r="C169" i="1" l="1"/>
  <c r="G169" i="1" s="1"/>
  <c r="D170" i="1" s="1"/>
  <c r="H170" i="1" l="1"/>
  <c r="C170" i="1"/>
  <c r="E170" i="1" s="1"/>
  <c r="E169" i="1"/>
  <c r="G170" i="1" l="1"/>
  <c r="D171" i="1" s="1"/>
  <c r="H171" i="1" s="1"/>
  <c r="C171" i="1" l="1"/>
  <c r="G171" i="1" s="1"/>
  <c r="D172" i="1" s="1"/>
  <c r="H172" i="1" s="1"/>
  <c r="E171" i="1" l="1"/>
  <c r="C172" i="1"/>
  <c r="E172" i="1" l="1"/>
  <c r="G172" i="1"/>
  <c r="D173" i="1" l="1"/>
  <c r="H173" i="1" s="1"/>
  <c r="C173" i="1" l="1"/>
  <c r="E173" i="1" l="1"/>
  <c r="G173" i="1"/>
  <c r="D174" i="1" l="1"/>
  <c r="H174" i="1" s="1"/>
  <c r="C174" i="1" l="1"/>
  <c r="G174" i="1" s="1"/>
  <c r="D175" i="1" s="1"/>
  <c r="H175" i="1" s="1"/>
  <c r="E174" i="1" l="1"/>
  <c r="C175" i="1"/>
  <c r="G175" i="1" s="1"/>
  <c r="D176" i="1" s="1"/>
  <c r="H176" i="1" s="1"/>
  <c r="E175" i="1" l="1"/>
  <c r="C176" i="1"/>
  <c r="E176" i="1" l="1"/>
  <c r="G176" i="1"/>
  <c r="D177" i="1" l="1"/>
  <c r="H177" i="1" s="1"/>
  <c r="C177" i="1" l="1"/>
  <c r="E177" i="1" l="1"/>
  <c r="G177" i="1"/>
  <c r="D178" i="1" l="1"/>
  <c r="H178" i="1" s="1"/>
  <c r="C178" i="1" l="1"/>
  <c r="G178" i="1" s="1"/>
  <c r="E178" i="1" l="1"/>
  <c r="D179" i="1" l="1"/>
  <c r="H179" i="1" s="1"/>
  <c r="C179" i="1" l="1"/>
  <c r="E179" i="1" s="1"/>
  <c r="G179" i="1" l="1"/>
  <c r="D180" i="1" s="1"/>
  <c r="H180" i="1" s="1"/>
  <c r="C180" i="1" l="1"/>
  <c r="G180" i="1" l="1"/>
  <c r="E180" i="1"/>
  <c r="D181" i="1" l="1"/>
  <c r="H181" i="1" s="1"/>
  <c r="C181" i="1" l="1"/>
  <c r="G181" i="1" l="1"/>
  <c r="E181" i="1"/>
  <c r="D182" i="1" l="1"/>
  <c r="H182" i="1" s="1"/>
  <c r="C182" i="1" l="1"/>
  <c r="E182" i="1" l="1"/>
  <c r="G182" i="1"/>
  <c r="D183" i="1" l="1"/>
  <c r="H183" i="1" s="1"/>
  <c r="C183" i="1" l="1"/>
  <c r="G183" i="1" l="1"/>
  <c r="E183" i="1"/>
  <c r="D184" i="1" l="1"/>
  <c r="H184" i="1" s="1"/>
  <c r="C184" i="1" l="1"/>
  <c r="E184" i="1" l="1"/>
  <c r="G184" i="1"/>
  <c r="D185" i="1" l="1"/>
  <c r="H185" i="1" s="1"/>
  <c r="C185" i="1" l="1"/>
  <c r="E185" i="1" l="1"/>
  <c r="G185" i="1"/>
  <c r="D186" i="1" l="1"/>
  <c r="H186" i="1" s="1"/>
  <c r="C186" i="1" l="1"/>
  <c r="G186" i="1" l="1"/>
  <c r="E186" i="1"/>
  <c r="D187" i="1" l="1"/>
  <c r="H187" i="1" s="1"/>
  <c r="C187" i="1" l="1"/>
  <c r="E187" i="1" l="1"/>
  <c r="G187" i="1"/>
  <c r="D188" i="1" l="1"/>
  <c r="H188" i="1" s="1"/>
  <c r="C188" i="1" l="1"/>
  <c r="E188" i="1" s="1"/>
  <c r="G188" i="1" l="1"/>
  <c r="D189" i="1" s="1"/>
  <c r="H189" i="1" s="1"/>
  <c r="C189" i="1" l="1"/>
  <c r="G189" i="1" l="1"/>
  <c r="E189" i="1"/>
  <c r="D190" i="1" l="1"/>
  <c r="H190" i="1" s="1"/>
  <c r="C190" i="1" l="1"/>
  <c r="E190" i="1" s="1"/>
  <c r="G190" i="1" l="1"/>
  <c r="D191" i="1" s="1"/>
  <c r="H191" i="1" s="1"/>
  <c r="C191" i="1" l="1"/>
  <c r="G191" i="1" l="1"/>
  <c r="E191" i="1"/>
  <c r="D192" i="1" l="1"/>
  <c r="H192" i="1" s="1"/>
  <c r="C192" i="1" l="1"/>
  <c r="E192" i="1" l="1"/>
  <c r="G192" i="1"/>
  <c r="D193" i="1" l="1"/>
  <c r="H193" i="1" s="1"/>
  <c r="C193" i="1" l="1"/>
  <c r="E193" i="1" s="1"/>
  <c r="G193" i="1" l="1"/>
  <c r="D194" i="1" s="1"/>
  <c r="H194" i="1" s="1"/>
  <c r="C194" i="1" l="1"/>
  <c r="E194" i="1" l="1"/>
  <c r="G194" i="1"/>
  <c r="D195" i="1" l="1"/>
  <c r="H195" i="1" s="1"/>
  <c r="C195" i="1" l="1"/>
  <c r="E195" i="1" s="1"/>
  <c r="G195" i="1" l="1"/>
  <c r="D196" i="1" s="1"/>
  <c r="H196" i="1" l="1"/>
  <c r="C196" i="1"/>
  <c r="G196" i="1" s="1"/>
  <c r="D197" i="1" s="1"/>
  <c r="H197" i="1" l="1"/>
  <c r="C197" i="1"/>
  <c r="E197" i="1" s="1"/>
  <c r="E196" i="1"/>
  <c r="G197" i="1" l="1"/>
  <c r="D198" i="1" s="1"/>
  <c r="H198" i="1" s="1"/>
  <c r="C198" i="1" l="1"/>
  <c r="E198" i="1" s="1"/>
  <c r="G198" i="1" l="1"/>
  <c r="D199" i="1" s="1"/>
  <c r="H199" i="1" s="1"/>
  <c r="C199" i="1" l="1"/>
  <c r="E199" i="1" s="1"/>
  <c r="G199" i="1" l="1"/>
  <c r="D200" i="1" s="1"/>
  <c r="H200" i="1" l="1"/>
  <c r="C200" i="1"/>
  <c r="E200" i="1" s="1"/>
  <c r="G200" i="1" l="1"/>
  <c r="D201" i="1" s="1"/>
  <c r="H201" i="1" s="1"/>
  <c r="C201" i="1" l="1"/>
  <c r="G201" i="1" s="1"/>
  <c r="D202" i="1" s="1"/>
  <c r="H202" i="1" s="1"/>
  <c r="E201" i="1" l="1"/>
  <c r="C202" i="1"/>
  <c r="G202" i="1" l="1"/>
  <c r="D203" i="1" s="1"/>
  <c r="H203" i="1" s="1"/>
  <c r="E202" i="1"/>
  <c r="C203" i="1" l="1"/>
  <c r="G203" i="1" s="1"/>
  <c r="E203" i="1" l="1"/>
  <c r="D204" i="1"/>
  <c r="H204" i="1" s="1"/>
  <c r="C204" i="1" l="1"/>
  <c r="E204" i="1" s="1"/>
  <c r="G204" i="1" l="1"/>
  <c r="D205" i="1" s="1"/>
  <c r="H205" i="1" s="1"/>
  <c r="C205" i="1" l="1"/>
  <c r="E205" i="1" s="1"/>
  <c r="G205" i="1" l="1"/>
  <c r="D206" i="1" s="1"/>
  <c r="H206" i="1" s="1"/>
  <c r="C206" i="1" l="1"/>
  <c r="G206" i="1" l="1"/>
  <c r="E206" i="1"/>
  <c r="D207" i="1" l="1"/>
  <c r="H207" i="1" s="1"/>
  <c r="C207" i="1" l="1"/>
  <c r="G207" i="1" s="1"/>
  <c r="D208" i="1" s="1"/>
  <c r="H208" i="1" s="1"/>
  <c r="E207" i="1" l="1"/>
  <c r="C208" i="1"/>
  <c r="E208" i="1" l="1"/>
  <c r="G208" i="1"/>
  <c r="D209" i="1" l="1"/>
  <c r="H209" i="1" s="1"/>
  <c r="C209" i="1" l="1"/>
  <c r="G209" i="1" l="1"/>
  <c r="E209" i="1"/>
  <c r="D210" i="1" l="1"/>
  <c r="H210" i="1" s="1"/>
  <c r="C210" i="1" l="1"/>
  <c r="G210" i="1" l="1"/>
  <c r="E210" i="1"/>
  <c r="D211" i="1" l="1"/>
  <c r="H211" i="1" s="1"/>
  <c r="C211" i="1" l="1"/>
  <c r="E211" i="1" s="1"/>
  <c r="G211" i="1" l="1"/>
  <c r="D212" i="1" s="1"/>
  <c r="H212" i="1" s="1"/>
  <c r="C212" i="1" l="1"/>
  <c r="E212" i="1" s="1"/>
  <c r="G212" i="1" l="1"/>
  <c r="D213" i="1" s="1"/>
  <c r="H213" i="1" s="1"/>
  <c r="C213" i="1" l="1"/>
  <c r="E213" i="1" l="1"/>
  <c r="G213" i="1"/>
  <c r="D214" i="1" l="1"/>
  <c r="H214" i="1" s="1"/>
  <c r="C214" i="1" l="1"/>
  <c r="G214" i="1" l="1"/>
  <c r="E214" i="1"/>
  <c r="D215" i="1" l="1"/>
  <c r="H215" i="1" s="1"/>
  <c r="C215" i="1" l="1"/>
  <c r="G215" i="1" l="1"/>
  <c r="E215" i="1"/>
  <c r="D216" i="1" l="1"/>
  <c r="H216" i="1" s="1"/>
  <c r="C216" i="1" l="1"/>
  <c r="E216" i="1" l="1"/>
  <c r="G216" i="1"/>
  <c r="D217" i="1" l="1"/>
  <c r="H217" i="1" s="1"/>
  <c r="C217" i="1" l="1"/>
  <c r="E217" i="1" l="1"/>
  <c r="G217" i="1"/>
  <c r="D218" i="1" l="1"/>
  <c r="H218" i="1" s="1"/>
  <c r="C218" i="1" l="1"/>
  <c r="G218" i="1" s="1"/>
  <c r="D219" i="1" s="1"/>
  <c r="C219" i="1" l="1"/>
  <c r="H219" i="1"/>
  <c r="E218" i="1"/>
  <c r="E219" i="1" l="1"/>
  <c r="G219" i="1"/>
  <c r="D220" i="1" s="1"/>
  <c r="H220" i="1" s="1"/>
  <c r="C220" i="1" l="1"/>
  <c r="E220" i="1" s="1"/>
  <c r="G220" i="1" l="1"/>
  <c r="D221" i="1" s="1"/>
  <c r="H221" i="1" s="1"/>
  <c r="C221" i="1" l="1"/>
  <c r="E221" i="1" l="1"/>
  <c r="G221" i="1"/>
  <c r="D222" i="1" l="1"/>
  <c r="H222" i="1" s="1"/>
  <c r="C222" i="1" l="1"/>
  <c r="E222" i="1" s="1"/>
  <c r="G222" i="1" l="1"/>
  <c r="D223" i="1" s="1"/>
  <c r="H223" i="1" s="1"/>
  <c r="C223" i="1" l="1"/>
  <c r="E223" i="1" l="1"/>
  <c r="G223" i="1"/>
  <c r="D224" i="1" l="1"/>
  <c r="H224" i="1" s="1"/>
  <c r="C224" i="1" l="1"/>
  <c r="G224" i="1" l="1"/>
  <c r="E224" i="1"/>
  <c r="D225" i="1" l="1"/>
  <c r="H225" i="1" s="1"/>
  <c r="C225" i="1" l="1"/>
  <c r="E225" i="1" l="1"/>
  <c r="G225" i="1"/>
  <c r="D226" i="1" l="1"/>
  <c r="H226" i="1" s="1"/>
  <c r="C226" i="1" l="1"/>
  <c r="G226" i="1" l="1"/>
  <c r="E226" i="1"/>
  <c r="D227" i="1" l="1"/>
  <c r="H227" i="1" s="1"/>
  <c r="C227" i="1" l="1"/>
  <c r="G227" i="1" l="1"/>
  <c r="E227" i="1"/>
  <c r="D228" i="1" l="1"/>
  <c r="H228" i="1" s="1"/>
  <c r="C228" i="1" l="1"/>
  <c r="G228" i="1" s="1"/>
  <c r="D229" i="1" s="1"/>
  <c r="H229" i="1" s="1"/>
  <c r="E228" i="1" l="1"/>
  <c r="C229" i="1"/>
  <c r="G229" i="1" l="1"/>
  <c r="E229" i="1"/>
  <c r="D230" i="1" l="1"/>
  <c r="C230" i="1" l="1"/>
  <c r="H230" i="1"/>
  <c r="G230" i="1" l="1"/>
  <c r="E230" i="1"/>
  <c r="D231" i="1" l="1"/>
  <c r="H231" i="1" s="1"/>
  <c r="C231" i="1" l="1"/>
  <c r="G231" i="1" l="1"/>
  <c r="E231" i="1"/>
  <c r="D232" i="1" l="1"/>
  <c r="H232" i="1" s="1"/>
  <c r="C232" i="1" l="1"/>
  <c r="E232" i="1" s="1"/>
  <c r="G232" i="1" l="1"/>
  <c r="D233" i="1" s="1"/>
  <c r="H233" i="1" s="1"/>
  <c r="C233" i="1" l="1"/>
  <c r="E233" i="1" l="1"/>
  <c r="G233" i="1"/>
  <c r="D234" i="1" l="1"/>
  <c r="H234" i="1" s="1"/>
  <c r="C234" i="1" l="1"/>
  <c r="G234" i="1" l="1"/>
  <c r="E234" i="1"/>
  <c r="D235" i="1" l="1"/>
  <c r="H235" i="1" s="1"/>
  <c r="C235" i="1" l="1"/>
  <c r="E235" i="1" l="1"/>
  <c r="G235" i="1"/>
  <c r="D236" i="1" l="1"/>
  <c r="H236" i="1" s="1"/>
  <c r="C236" i="1" l="1"/>
  <c r="G236" i="1" l="1"/>
  <c r="E236" i="1"/>
  <c r="D237" i="1" l="1"/>
  <c r="H237" i="1" s="1"/>
  <c r="C237" i="1" l="1"/>
  <c r="E237" i="1" l="1"/>
  <c r="G237" i="1"/>
  <c r="D238" i="1" l="1"/>
  <c r="H238" i="1" s="1"/>
  <c r="C238" i="1" l="1"/>
  <c r="E238" i="1" s="1"/>
  <c r="G238" i="1" l="1"/>
  <c r="D239" i="1" s="1"/>
  <c r="H239" i="1" s="1"/>
  <c r="C239" i="1" l="1"/>
  <c r="E239" i="1" l="1"/>
  <c r="G239" i="1"/>
  <c r="D240" i="1" l="1"/>
  <c r="H240" i="1" s="1"/>
  <c r="C240" i="1" l="1"/>
  <c r="E240" i="1" s="1"/>
  <c r="G240" i="1" l="1"/>
  <c r="D241" i="1" l="1"/>
  <c r="H241" i="1" s="1"/>
  <c r="C241" i="1" l="1"/>
  <c r="E241" i="1" s="1"/>
  <c r="G241" i="1" l="1"/>
  <c r="D242" i="1" s="1"/>
  <c r="H242" i="1" s="1"/>
  <c r="C242" i="1" l="1"/>
  <c r="G242" i="1" s="1"/>
  <c r="D243" i="1" s="1"/>
  <c r="H243" i="1" s="1"/>
  <c r="E242" i="1" l="1"/>
  <c r="C243" i="1"/>
  <c r="E243" i="1" l="1"/>
  <c r="G243" i="1"/>
  <c r="D244" i="1" l="1"/>
  <c r="H244" i="1" s="1"/>
  <c r="C244" i="1" l="1"/>
  <c r="G244" i="1" l="1"/>
  <c r="E244" i="1"/>
  <c r="D245" i="1" l="1"/>
  <c r="H245" i="1" s="1"/>
  <c r="C245" i="1" l="1"/>
  <c r="E245" i="1" l="1"/>
  <c r="G245" i="1"/>
  <c r="D246" i="1" l="1"/>
  <c r="H246" i="1" s="1"/>
  <c r="C246" i="1" l="1"/>
  <c r="G246" i="1" l="1"/>
  <c r="E246" i="1"/>
  <c r="D247" i="1" l="1"/>
  <c r="H247" i="1" s="1"/>
  <c r="C247" i="1" l="1"/>
  <c r="E247" i="1" l="1"/>
  <c r="G247" i="1"/>
  <c r="D248" i="1" l="1"/>
  <c r="H248" i="1" s="1"/>
  <c r="C248" i="1" l="1"/>
  <c r="E248" i="1" l="1"/>
  <c r="G248" i="1"/>
  <c r="D249" i="1" l="1"/>
  <c r="H249" i="1" s="1"/>
  <c r="C249" i="1" l="1"/>
  <c r="G249" i="1" l="1"/>
  <c r="E249" i="1"/>
  <c r="D250" i="1" l="1"/>
  <c r="H250" i="1" s="1"/>
  <c r="C250" i="1" l="1"/>
  <c r="G250" i="1" l="1"/>
  <c r="E250" i="1"/>
  <c r="D251" i="1" l="1"/>
  <c r="H251" i="1" s="1"/>
  <c r="C251" i="1" l="1"/>
  <c r="G251" i="1" l="1"/>
  <c r="E251" i="1"/>
  <c r="D252" i="1" l="1"/>
  <c r="H252" i="1" s="1"/>
  <c r="C252" i="1" l="1"/>
  <c r="G252" i="1" l="1"/>
  <c r="E252" i="1"/>
  <c r="D253" i="1" l="1"/>
  <c r="H253" i="1" s="1"/>
  <c r="C253" i="1" l="1"/>
  <c r="G253" i="1" l="1"/>
  <c r="E253" i="1"/>
  <c r="D254" i="1" l="1"/>
  <c r="H254" i="1" s="1"/>
  <c r="C254" i="1" l="1"/>
  <c r="G254" i="1" l="1"/>
  <c r="E254" i="1"/>
  <c r="D255" i="1" l="1"/>
  <c r="H255" i="1" s="1"/>
  <c r="C255" i="1" l="1"/>
  <c r="E255" i="1" l="1"/>
  <c r="G255" i="1"/>
  <c r="D256" i="1" l="1"/>
  <c r="H256" i="1" s="1"/>
  <c r="C256" i="1" l="1"/>
  <c r="G256" i="1" l="1"/>
  <c r="D257" i="1" s="1"/>
  <c r="H257" i="1" s="1"/>
  <c r="E256" i="1"/>
  <c r="C257" i="1" l="1"/>
  <c r="G257" i="1" s="1"/>
  <c r="E257" i="1" l="1"/>
  <c r="D258" i="1"/>
  <c r="H258" i="1" s="1"/>
  <c r="C258" i="1" l="1"/>
  <c r="E258" i="1" l="1"/>
  <c r="G258" i="1"/>
  <c r="D259" i="1" s="1"/>
  <c r="H259" i="1" s="1"/>
  <c r="C259" i="1" l="1"/>
  <c r="G259" i="1" s="1"/>
  <c r="E259" i="1" l="1"/>
  <c r="D260" i="1"/>
  <c r="H260" i="1" s="1"/>
  <c r="C260" i="1" l="1"/>
  <c r="E260" i="1" l="1"/>
  <c r="G260" i="1"/>
  <c r="D261" i="1" l="1"/>
  <c r="H261" i="1" s="1"/>
  <c r="C261" i="1" l="1"/>
  <c r="G261" i="1" s="1"/>
  <c r="D262" i="1" s="1"/>
  <c r="H262" i="1" s="1"/>
  <c r="E261" i="1" l="1"/>
  <c r="C262" i="1"/>
  <c r="G262" i="1" l="1"/>
  <c r="E262" i="1"/>
  <c r="D263" i="1" l="1"/>
  <c r="H263" i="1" s="1"/>
  <c r="C263" i="1" l="1"/>
  <c r="G263" i="1" s="1"/>
  <c r="D264" i="1" s="1"/>
  <c r="H264" i="1" s="1"/>
  <c r="E263" i="1" l="1"/>
  <c r="C264" i="1"/>
  <c r="G264" i="1" s="1"/>
  <c r="D265" i="1" s="1"/>
  <c r="H265" i="1" s="1"/>
  <c r="E264" i="1" l="1"/>
  <c r="C265" i="1"/>
  <c r="E265" i="1" l="1"/>
  <c r="G265" i="1"/>
  <c r="D266" i="1" l="1"/>
  <c r="H266" i="1" s="1"/>
  <c r="C266" i="1" l="1"/>
  <c r="E266" i="1" s="1"/>
  <c r="G266" i="1" l="1"/>
  <c r="D267" i="1" s="1"/>
  <c r="H267" i="1" s="1"/>
  <c r="C267" i="1" l="1"/>
  <c r="G267" i="1" l="1"/>
  <c r="E267" i="1"/>
  <c r="D268" i="1" l="1"/>
  <c r="H268" i="1" s="1"/>
  <c r="C268" i="1" l="1"/>
  <c r="G268" i="1" s="1"/>
  <c r="D269" i="1" l="1"/>
  <c r="H269" i="1" s="1"/>
  <c r="E268" i="1"/>
  <c r="C269" i="1" l="1"/>
  <c r="G269" i="1" l="1"/>
  <c r="E269" i="1"/>
  <c r="D270" i="1" l="1"/>
  <c r="H270" i="1" s="1"/>
  <c r="C270" i="1" l="1"/>
  <c r="E270" i="1" s="1"/>
  <c r="G270" i="1" l="1"/>
  <c r="D271" i="1" s="1"/>
  <c r="H271" i="1" s="1"/>
  <c r="C271" i="1" l="1"/>
  <c r="E271" i="1" s="1"/>
  <c r="G271" i="1" l="1"/>
  <c r="D272" i="1" s="1"/>
  <c r="H272" i="1" s="1"/>
  <c r="C272" i="1" l="1"/>
  <c r="G272" i="1" s="1"/>
  <c r="D273" i="1" l="1"/>
  <c r="H273" i="1" s="1"/>
  <c r="E272" i="1"/>
  <c r="C273" i="1" l="1"/>
  <c r="G273" i="1" s="1"/>
  <c r="D274" i="1" s="1"/>
  <c r="H274" i="1" s="1"/>
  <c r="C274" i="1" l="1"/>
  <c r="E274" i="1" s="1"/>
  <c r="E273" i="1"/>
  <c r="G274" i="1" l="1"/>
  <c r="D275" i="1" s="1"/>
  <c r="H275" i="1" s="1"/>
  <c r="C275" i="1" l="1"/>
  <c r="E275" i="1" s="1"/>
  <c r="G275" i="1" l="1"/>
  <c r="D276" i="1" s="1"/>
  <c r="H276" i="1" s="1"/>
  <c r="C276" i="1" l="1"/>
  <c r="E276" i="1" s="1"/>
  <c r="G276" i="1" l="1"/>
  <c r="D277" i="1" s="1"/>
  <c r="H277" i="1" s="1"/>
  <c r="C277" i="1" l="1"/>
  <c r="G277" i="1" s="1"/>
  <c r="E277" i="1" l="1"/>
  <c r="D278" i="1"/>
  <c r="H278" i="1" s="1"/>
  <c r="C278" i="1" l="1"/>
  <c r="G278" i="1" s="1"/>
  <c r="D279" i="1" s="1"/>
  <c r="H279" i="1" s="1"/>
  <c r="E278" i="1" l="1"/>
  <c r="C279" i="1"/>
  <c r="E279" i="1" l="1"/>
  <c r="G279" i="1"/>
  <c r="D280" i="1" l="1"/>
  <c r="H280" i="1" s="1"/>
  <c r="C280" i="1" l="1"/>
  <c r="G280" i="1" l="1"/>
  <c r="E280" i="1"/>
  <c r="D281" i="1" l="1"/>
  <c r="H281" i="1" s="1"/>
  <c r="C281" i="1" l="1"/>
  <c r="E281" i="1" l="1"/>
  <c r="G281" i="1"/>
  <c r="D282" i="1" l="1"/>
  <c r="H282" i="1" s="1"/>
  <c r="C282" i="1" l="1"/>
  <c r="E282" i="1" l="1"/>
  <c r="G282" i="1"/>
  <c r="D283" i="1" l="1"/>
  <c r="H283" i="1" s="1"/>
  <c r="C283" i="1" l="1"/>
  <c r="G283" i="1" l="1"/>
  <c r="E283" i="1"/>
  <c r="D284" i="1" l="1"/>
  <c r="H284" i="1" s="1"/>
  <c r="C284" i="1" l="1"/>
  <c r="G284" i="1" l="1"/>
  <c r="E284" i="1"/>
  <c r="D285" i="1" l="1"/>
  <c r="H285" i="1" s="1"/>
  <c r="C285" i="1" l="1"/>
  <c r="E285" i="1" l="1"/>
  <c r="G285" i="1"/>
  <c r="D286" i="1" l="1"/>
  <c r="H286" i="1" s="1"/>
  <c r="C286" i="1" l="1"/>
  <c r="E286" i="1" l="1"/>
  <c r="G286" i="1"/>
  <c r="D287" i="1" l="1"/>
  <c r="H287" i="1" s="1"/>
  <c r="C287" i="1" l="1"/>
  <c r="E287" i="1" l="1"/>
  <c r="G287" i="1"/>
  <c r="D288" i="1" s="1"/>
  <c r="H288" i="1" s="1"/>
  <c r="C288" i="1" l="1"/>
  <c r="G288" i="1" s="1"/>
  <c r="E288" i="1" l="1"/>
  <c r="D289" i="1"/>
  <c r="H289" i="1" s="1"/>
  <c r="C289" i="1" l="1"/>
  <c r="E289" i="1" l="1"/>
  <c r="G289" i="1"/>
  <c r="D290" i="1" l="1"/>
  <c r="H290" i="1" s="1"/>
  <c r="C290" i="1" l="1"/>
  <c r="E290" i="1" l="1"/>
  <c r="G290" i="1"/>
  <c r="D291" i="1" s="1"/>
  <c r="H291" i="1" s="1"/>
  <c r="C291" i="1" l="1"/>
  <c r="G291" i="1" s="1"/>
  <c r="E291" i="1" l="1"/>
  <c r="D292" i="1"/>
  <c r="H292" i="1" s="1"/>
  <c r="C292" i="1" l="1"/>
  <c r="E292" i="1" s="1"/>
  <c r="G292" i="1" l="1"/>
  <c r="D293" i="1" s="1"/>
  <c r="H293" i="1" s="1"/>
  <c r="C293" i="1" l="1"/>
  <c r="E293" i="1" l="1"/>
  <c r="G293" i="1"/>
  <c r="D294" i="1" l="1"/>
  <c r="H294" i="1" s="1"/>
  <c r="C294" i="1" l="1"/>
  <c r="G294" i="1" l="1"/>
  <c r="E294" i="1"/>
  <c r="D295" i="1" l="1"/>
  <c r="H295" i="1" s="1"/>
  <c r="C295" i="1" l="1"/>
  <c r="G295" i="1" l="1"/>
  <c r="E295" i="1"/>
  <c r="D296" i="1" l="1"/>
  <c r="H296" i="1" s="1"/>
  <c r="C296" i="1" l="1"/>
  <c r="G296" i="1" l="1"/>
  <c r="E296" i="1"/>
  <c r="D297" i="1" l="1"/>
  <c r="H297" i="1" s="1"/>
  <c r="C297" i="1" l="1"/>
  <c r="G297" i="1" l="1"/>
  <c r="E297" i="1"/>
  <c r="D298" i="1" l="1"/>
  <c r="H298" i="1" s="1"/>
  <c r="C298" i="1" l="1"/>
  <c r="E298" i="1" l="1"/>
  <c r="G298" i="1"/>
  <c r="D299" i="1" l="1"/>
  <c r="H299" i="1" s="1"/>
  <c r="C299" i="1" l="1"/>
  <c r="G299" i="1" l="1"/>
  <c r="E299" i="1"/>
  <c r="D300" i="1" l="1"/>
  <c r="H300" i="1" s="1"/>
  <c r="C300" i="1" l="1"/>
  <c r="E300" i="1" l="1"/>
  <c r="G300" i="1"/>
  <c r="D301" i="1" l="1"/>
  <c r="H301" i="1" s="1"/>
  <c r="C301" i="1" l="1"/>
  <c r="G301" i="1" l="1"/>
  <c r="E301" i="1"/>
  <c r="D302" i="1" l="1"/>
  <c r="H302" i="1" s="1"/>
  <c r="C302" i="1" l="1"/>
  <c r="G302" i="1" l="1"/>
  <c r="E302" i="1"/>
  <c r="D303" i="1" l="1"/>
  <c r="H303" i="1" s="1"/>
  <c r="C303" i="1" l="1"/>
  <c r="G303" i="1" l="1"/>
  <c r="D304" i="1" s="1"/>
  <c r="H304" i="1" s="1"/>
  <c r="E303" i="1"/>
  <c r="C304" i="1" l="1"/>
  <c r="E304" i="1" s="1"/>
  <c r="G304" i="1" l="1"/>
  <c r="D305" i="1" s="1"/>
  <c r="H305" i="1" s="1"/>
  <c r="C305" i="1" l="1"/>
  <c r="E305" i="1" l="1"/>
  <c r="G305" i="1"/>
  <c r="D306" i="1" l="1"/>
  <c r="H306" i="1" s="1"/>
  <c r="C306" i="1" l="1"/>
  <c r="G306" i="1" s="1"/>
  <c r="E306" i="1" l="1"/>
  <c r="D307" i="1"/>
  <c r="H307" i="1" s="1"/>
  <c r="C307" i="1" l="1"/>
  <c r="E307" i="1" l="1"/>
  <c r="G307" i="1"/>
  <c r="D308" i="1" l="1"/>
  <c r="H308" i="1" s="1"/>
  <c r="C308" i="1" l="1"/>
  <c r="G308" i="1" s="1"/>
  <c r="D309" i="1" s="1"/>
  <c r="H309" i="1" s="1"/>
  <c r="E308" i="1" l="1"/>
  <c r="C309" i="1"/>
  <c r="G309" i="1" l="1"/>
  <c r="E309" i="1"/>
  <c r="D310" i="1" l="1"/>
  <c r="H310" i="1" s="1"/>
  <c r="C310" i="1" l="1"/>
  <c r="E310" i="1" s="1"/>
  <c r="G310" i="1" l="1"/>
  <c r="D311" i="1" s="1"/>
  <c r="H311" i="1" l="1"/>
  <c r="C311" i="1"/>
  <c r="E311" i="1" s="1"/>
  <c r="G311" i="1" l="1"/>
  <c r="D312" i="1" s="1"/>
  <c r="H312" i="1" s="1"/>
  <c r="C312" i="1" l="1"/>
  <c r="E312" i="1" l="1"/>
  <c r="G312" i="1"/>
  <c r="D313" i="1" l="1"/>
  <c r="H313" i="1" s="1"/>
  <c r="C313" i="1" l="1"/>
  <c r="G313" i="1" l="1"/>
  <c r="E313" i="1"/>
  <c r="D314" i="1" l="1"/>
  <c r="H314" i="1" s="1"/>
  <c r="C314" i="1" l="1"/>
  <c r="E314" i="1" l="1"/>
  <c r="G314" i="1"/>
  <c r="D315" i="1" l="1"/>
  <c r="H315" i="1" s="1"/>
  <c r="C315" i="1" l="1"/>
  <c r="E315" i="1" s="1"/>
  <c r="G315" i="1" l="1"/>
  <c r="D316" i="1" s="1"/>
  <c r="H316" i="1" s="1"/>
  <c r="C316" i="1" l="1"/>
  <c r="E316" i="1" s="1"/>
  <c r="G316" i="1" l="1"/>
  <c r="D317" i="1" s="1"/>
  <c r="H317" i="1" s="1"/>
  <c r="C317" i="1" l="1"/>
  <c r="E317" i="1" l="1"/>
  <c r="G317" i="1"/>
  <c r="D318" i="1" l="1"/>
  <c r="H318" i="1" s="1"/>
  <c r="C318" i="1" l="1"/>
  <c r="E318" i="1" s="1"/>
  <c r="G318" i="1" l="1"/>
  <c r="D319" i="1" s="1"/>
  <c r="H319" i="1" s="1"/>
  <c r="C319" i="1" l="1"/>
  <c r="G319" i="1" s="1"/>
  <c r="E319" i="1" l="1"/>
  <c r="D320" i="1"/>
  <c r="H320" i="1" s="1"/>
  <c r="C320" i="1" l="1"/>
  <c r="E320" i="1" s="1"/>
  <c r="G320" i="1" l="1"/>
  <c r="D321" i="1" s="1"/>
  <c r="H321" i="1" s="1"/>
  <c r="C321" i="1" l="1"/>
  <c r="E321" i="1" s="1"/>
  <c r="G321" i="1" l="1"/>
  <c r="D322" i="1" s="1"/>
  <c r="H322" i="1" s="1"/>
  <c r="C322" i="1" l="1"/>
  <c r="G322" i="1" l="1"/>
  <c r="E322" i="1"/>
  <c r="D323" i="1" l="1"/>
  <c r="H323" i="1" s="1"/>
  <c r="C323" i="1" l="1"/>
  <c r="G323" i="1" s="1"/>
  <c r="D324" i="1" s="1"/>
  <c r="H324" i="1" s="1"/>
  <c r="E323" i="1" l="1"/>
  <c r="C324" i="1"/>
  <c r="G324" i="1" l="1"/>
  <c r="E324" i="1"/>
  <c r="D325" i="1" l="1"/>
  <c r="H325" i="1" s="1"/>
  <c r="C325" i="1" l="1"/>
  <c r="G325" i="1" s="1"/>
  <c r="D326" i="1" s="1"/>
  <c r="H326" i="1" s="1"/>
  <c r="E325" i="1" l="1"/>
  <c r="C326" i="1"/>
  <c r="G326" i="1" s="1"/>
  <c r="E326" i="1" l="1"/>
  <c r="D327" i="1"/>
  <c r="H327" i="1" s="1"/>
  <c r="C327" i="1" l="1"/>
  <c r="E327" i="1" l="1"/>
  <c r="G327" i="1"/>
  <c r="D328" i="1" l="1"/>
  <c r="H328" i="1" s="1"/>
  <c r="C328" i="1" l="1"/>
  <c r="G328" i="1" l="1"/>
  <c r="E328" i="1"/>
  <c r="D329" i="1" l="1"/>
  <c r="H329" i="1" s="1"/>
  <c r="C329" i="1" l="1"/>
  <c r="G329" i="1" l="1"/>
  <c r="E329" i="1"/>
  <c r="D330" i="1" l="1"/>
  <c r="H330" i="1" s="1"/>
  <c r="C330" i="1" l="1"/>
  <c r="E330" i="1" l="1"/>
  <c r="G330" i="1"/>
  <c r="D331" i="1" l="1"/>
  <c r="H331" i="1" s="1"/>
  <c r="C331" i="1" l="1"/>
  <c r="E331" i="1" l="1"/>
  <c r="G331" i="1"/>
  <c r="D332" i="1" l="1"/>
  <c r="H332" i="1" s="1"/>
  <c r="C332" i="1" l="1"/>
  <c r="G332" i="1" l="1"/>
  <c r="E332" i="1"/>
  <c r="D333" i="1" l="1"/>
  <c r="H333" i="1" s="1"/>
  <c r="C333" i="1" l="1"/>
  <c r="E333" i="1" l="1"/>
  <c r="G333" i="1"/>
  <c r="D334" i="1" l="1"/>
  <c r="H334" i="1" s="1"/>
  <c r="C334" i="1" l="1"/>
  <c r="E334" i="1" l="1"/>
  <c r="G334" i="1"/>
  <c r="D335" i="1" l="1"/>
  <c r="H335" i="1" s="1"/>
  <c r="C335" i="1" l="1"/>
  <c r="G335" i="1" l="1"/>
  <c r="E335" i="1"/>
  <c r="D336" i="1" l="1"/>
  <c r="H336" i="1" s="1"/>
  <c r="C336" i="1" l="1"/>
  <c r="G336" i="1" l="1"/>
  <c r="E336" i="1"/>
  <c r="D337" i="1" l="1"/>
  <c r="H337" i="1" s="1"/>
  <c r="C337" i="1" l="1"/>
  <c r="G337" i="1" l="1"/>
  <c r="E337" i="1"/>
  <c r="D338" i="1" l="1"/>
  <c r="H338" i="1" s="1"/>
  <c r="C338" i="1" l="1"/>
  <c r="E338" i="1" l="1"/>
  <c r="G338" i="1"/>
  <c r="D339" i="1" l="1"/>
  <c r="H339" i="1" s="1"/>
  <c r="C339" i="1" l="1"/>
  <c r="G339" i="1" l="1"/>
  <c r="E339" i="1"/>
  <c r="D340" i="1" l="1"/>
  <c r="H340" i="1" s="1"/>
  <c r="C340" i="1" l="1"/>
  <c r="G340" i="1" l="1"/>
  <c r="E340" i="1"/>
  <c r="D341" i="1" l="1"/>
  <c r="H341" i="1" s="1"/>
  <c r="C341" i="1" l="1"/>
  <c r="G341" i="1" l="1"/>
  <c r="E341" i="1"/>
  <c r="D342" i="1" l="1"/>
  <c r="H342" i="1" s="1"/>
  <c r="C342" i="1" l="1"/>
  <c r="E342" i="1" l="1"/>
  <c r="G342" i="1"/>
  <c r="D343" i="1" l="1"/>
  <c r="H343" i="1" s="1"/>
  <c r="C343" i="1" l="1"/>
  <c r="G343" i="1" l="1"/>
  <c r="E343" i="1"/>
  <c r="D344" i="1" l="1"/>
  <c r="H344" i="1" s="1"/>
  <c r="C344" i="1" l="1"/>
  <c r="G344" i="1" l="1"/>
  <c r="D345" i="1" s="1"/>
  <c r="H345" i="1" s="1"/>
  <c r="E344" i="1"/>
  <c r="C345" i="1" l="1"/>
  <c r="G345" i="1" s="1"/>
  <c r="E345" i="1" l="1"/>
  <c r="D346" i="1"/>
  <c r="H346" i="1" s="1"/>
  <c r="C346" i="1" l="1"/>
  <c r="E346" i="1" l="1"/>
  <c r="G346" i="1"/>
  <c r="D347" i="1" l="1"/>
  <c r="H347" i="1" s="1"/>
  <c r="C347" i="1" l="1"/>
  <c r="G347" i="1" l="1"/>
  <c r="E347" i="1"/>
  <c r="D348" i="1" l="1"/>
  <c r="H348" i="1" s="1"/>
  <c r="C348" i="1" l="1"/>
  <c r="G348" i="1" l="1"/>
  <c r="E348" i="1"/>
  <c r="D349" i="1" l="1"/>
  <c r="H349" i="1" s="1"/>
  <c r="C349" i="1" l="1"/>
  <c r="E349" i="1" l="1"/>
  <c r="G349" i="1"/>
  <c r="D350" i="1" s="1"/>
  <c r="H350" i="1" s="1"/>
  <c r="C350" i="1" l="1"/>
  <c r="E350" i="1" s="1"/>
  <c r="G350" i="1" l="1"/>
  <c r="D351" i="1" s="1"/>
  <c r="H351" i="1" s="1"/>
  <c r="C351" i="1" l="1"/>
  <c r="G351" i="1" l="1"/>
  <c r="E351" i="1"/>
  <c r="D352" i="1" l="1"/>
  <c r="H352" i="1" s="1"/>
  <c r="C352" i="1" l="1"/>
  <c r="E352" i="1" s="1"/>
  <c r="G352" i="1" l="1"/>
  <c r="D353" i="1" s="1"/>
  <c r="H353" i="1" s="1"/>
  <c r="C353" i="1" l="1"/>
  <c r="G353" i="1" l="1"/>
  <c r="E353" i="1"/>
  <c r="D354" i="1" l="1"/>
  <c r="H354" i="1" s="1"/>
  <c r="C354" i="1" l="1"/>
  <c r="E354" i="1" l="1"/>
  <c r="G354" i="1"/>
  <c r="D355" i="1" l="1"/>
  <c r="H355" i="1" s="1"/>
  <c r="C355" i="1" l="1"/>
  <c r="E355" i="1" l="1"/>
  <c r="G355" i="1"/>
  <c r="D356" i="1" l="1"/>
  <c r="H356" i="1" s="1"/>
  <c r="C356" i="1" l="1"/>
  <c r="E356" i="1" l="1"/>
  <c r="G356" i="1"/>
  <c r="D357" i="1" l="1"/>
  <c r="H357" i="1" s="1"/>
  <c r="C357" i="1" l="1"/>
  <c r="G357" i="1" l="1"/>
  <c r="E357" i="1"/>
  <c r="D358" i="1" l="1"/>
  <c r="H358" i="1" s="1"/>
  <c r="C358" i="1" l="1"/>
  <c r="E358" i="1" l="1"/>
  <c r="G358" i="1"/>
  <c r="D359" i="1" l="1"/>
  <c r="H359" i="1" s="1"/>
  <c r="C359" i="1" l="1"/>
  <c r="G359" i="1" l="1"/>
  <c r="E359" i="1"/>
  <c r="D360" i="1" l="1"/>
  <c r="H360" i="1" s="1"/>
  <c r="C360" i="1" l="1"/>
  <c r="E360" i="1" l="1"/>
  <c r="G360" i="1"/>
  <c r="D361" i="1" s="1"/>
  <c r="H361" i="1" s="1"/>
  <c r="C361" i="1" l="1"/>
  <c r="E361" i="1" s="1"/>
  <c r="G361" i="1" l="1"/>
  <c r="D362" i="1" s="1"/>
  <c r="H362" i="1" s="1"/>
  <c r="C362" i="1" l="1"/>
  <c r="G362" i="1" l="1"/>
  <c r="E362" i="1"/>
  <c r="D363" i="1" l="1"/>
  <c r="H363" i="1" s="1"/>
  <c r="C363" i="1" l="1"/>
  <c r="E363" i="1" l="1"/>
  <c r="G363" i="1"/>
  <c r="D364" i="1" l="1"/>
  <c r="H364" i="1" s="1"/>
  <c r="C364" i="1" l="1"/>
  <c r="E364" i="1" l="1"/>
  <c r="G364" i="1"/>
  <c r="D365" i="1" s="1"/>
  <c r="H365" i="1" s="1"/>
  <c r="C365" i="1" l="1"/>
  <c r="G365" i="1" s="1"/>
  <c r="E365" i="1" l="1"/>
  <c r="D366" i="1"/>
  <c r="H366" i="1" s="1"/>
  <c r="C366" i="1" l="1"/>
  <c r="E366" i="1" l="1"/>
  <c r="G366" i="1"/>
  <c r="D367" i="1" l="1"/>
  <c r="H367" i="1" s="1"/>
  <c r="C367" i="1" l="1"/>
  <c r="G367" i="1" l="1"/>
  <c r="E367" i="1"/>
  <c r="D368" i="1" l="1"/>
  <c r="H368" i="1" s="1"/>
  <c r="C368" i="1" l="1"/>
  <c r="G368" i="1" s="1"/>
  <c r="D369" i="1" s="1"/>
  <c r="H369" i="1" s="1"/>
  <c r="E368" i="1" l="1"/>
  <c r="C369" i="1"/>
  <c r="E369" i="1" l="1"/>
  <c r="G369" i="1"/>
  <c r="D370" i="1" l="1"/>
  <c r="H370" i="1" s="1"/>
  <c r="C370" i="1" l="1"/>
  <c r="E370" i="1" l="1"/>
  <c r="G370" i="1"/>
  <c r="D371" i="1" l="1"/>
  <c r="H371" i="1" s="1"/>
  <c r="C371" i="1" l="1"/>
  <c r="G371" i="1" l="1"/>
  <c r="E371" i="1"/>
  <c r="D372" i="1" l="1"/>
  <c r="H372" i="1" s="1"/>
  <c r="C372" i="1" l="1"/>
  <c r="G372" i="1" l="1"/>
  <c r="E372" i="1"/>
  <c r="D373" i="1" l="1"/>
  <c r="H373" i="1" s="1"/>
  <c r="C373" i="1" l="1"/>
  <c r="G373" i="1" l="1"/>
  <c r="D374" i="1" s="1"/>
  <c r="H374" i="1" s="1"/>
  <c r="H375" i="1" s="1"/>
  <c r="E373" i="1"/>
  <c r="C374" i="1" l="1"/>
  <c r="E374" i="1" s="1"/>
  <c r="G374" i="1" l="1"/>
  <c r="C375" i="1" s="1"/>
  <c r="E375" i="1" s="1"/>
</calcChain>
</file>

<file path=xl/sharedStrings.xml><?xml version="1.0" encoding="utf-8"?>
<sst xmlns="http://schemas.openxmlformats.org/spreadsheetml/2006/main" count="472" uniqueCount="236">
  <si>
    <t>Interest</t>
  </si>
  <si>
    <t>Principal</t>
  </si>
  <si>
    <t>Payment</t>
  </si>
  <si>
    <t>Monthly</t>
  </si>
  <si>
    <t>Balance</t>
  </si>
  <si>
    <t>Current Loan</t>
  </si>
  <si>
    <t>ENTER</t>
  </si>
  <si>
    <t>EXTRA</t>
  </si>
  <si>
    <t>PAYMENTS</t>
  </si>
  <si>
    <t>HERE</t>
  </si>
  <si>
    <t>Total</t>
  </si>
  <si>
    <t>490 Turnpike Street</t>
  </si>
  <si>
    <t>Canton, MA 02021</t>
  </si>
  <si>
    <t>Loan Operation Dept 888-828-1690</t>
  </si>
  <si>
    <t>Payment #</t>
  </si>
  <si>
    <t>Date</t>
  </si>
  <si>
    <t>3/15/13</t>
  </si>
  <si>
    <t>Year 2013</t>
  </si>
  <si>
    <t xml:space="preserve">Year </t>
  </si>
  <si>
    <t>Annual Interest</t>
  </si>
  <si>
    <t>Annual Principal</t>
  </si>
  <si>
    <t>Year 2014</t>
  </si>
  <si>
    <t>Year 2015</t>
  </si>
  <si>
    <t>Year 2016</t>
  </si>
  <si>
    <t>(3/15/2013)</t>
  </si>
  <si>
    <t>15 Yr Interest</t>
  </si>
  <si>
    <t>Paid Off Date</t>
  </si>
  <si>
    <t>(15 years)</t>
  </si>
  <si>
    <t xml:space="preserve">Loan Amount </t>
  </si>
  <si>
    <t>Loan Period (Months)</t>
  </si>
  <si>
    <t>Annual Interest Rate</t>
  </si>
  <si>
    <t>Monthly Payment</t>
  </si>
  <si>
    <t>Total Paid Interest</t>
  </si>
  <si>
    <t>Total Early Payment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</si>
  <si>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</si>
  <si>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</si>
  <si>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</si>
  <si>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</si>
  <si>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</si>
  <si>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</si>
  <si>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</si>
  <si>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</si>
  <si>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</si>
  <si>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</si>
  <si>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</si>
  <si>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</si>
  <si>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 TOTAL</t>
  </si>
  <si>
    <t>YEAR 2013</t>
  </si>
  <si>
    <t>Management Fee</t>
  </si>
  <si>
    <t>(Barkan Mgt)</t>
  </si>
  <si>
    <t>R/E Tax</t>
  </si>
  <si>
    <t>(City of Boston)</t>
  </si>
  <si>
    <t>Mortgage Interest</t>
  </si>
  <si>
    <t>(Bank of Canton)</t>
  </si>
  <si>
    <t>Remodeling Cost</t>
  </si>
  <si>
    <t xml:space="preserve">1241 Adams Street, F504, Dorchester, MA 02124-5770 </t>
  </si>
  <si>
    <t>Acct #</t>
  </si>
  <si>
    <t>Bank of Canton, For Loan#125003</t>
  </si>
  <si>
    <t>Annual Early Paymt</t>
  </si>
  <si>
    <t>Year Built</t>
  </si>
  <si>
    <t>Purchased Amt</t>
  </si>
  <si>
    <t>Square Feet</t>
  </si>
  <si>
    <t>(2 BedRms, 1.5 Bath, Laundry In-unit)</t>
  </si>
  <si>
    <t>Doc #</t>
  </si>
  <si>
    <t>55-9D</t>
  </si>
  <si>
    <t>Lot Code</t>
  </si>
  <si>
    <t>C010</t>
  </si>
  <si>
    <t>Property Zone</t>
  </si>
  <si>
    <t>Land Value ID</t>
  </si>
  <si>
    <t>156-85</t>
  </si>
  <si>
    <t>Use Code</t>
  </si>
  <si>
    <t>Parcel #</t>
  </si>
  <si>
    <t>(17 Ward, Parcel#04031-118)</t>
  </si>
  <si>
    <t>Others -Misc</t>
  </si>
  <si>
    <t>Cleaning &amp; Maintenance</t>
  </si>
  <si>
    <t>Home Insurance</t>
  </si>
  <si>
    <t>(Union Mutual Fire Insurance Company)</t>
  </si>
  <si>
    <t>Utilities</t>
  </si>
  <si>
    <t>Advertising/Realtor Commissions</t>
  </si>
  <si>
    <t>Pierre Willems</t>
  </si>
  <si>
    <t>4/17/13</t>
  </si>
  <si>
    <t>RENTAL INCOME</t>
  </si>
  <si>
    <t>EXPENSES</t>
  </si>
  <si>
    <t>NET TOTAL</t>
  </si>
  <si>
    <t>(Julie Joy, find new tenants, CK#1841, Bayside Property)</t>
  </si>
  <si>
    <t>(NSTAR)</t>
  </si>
  <si>
    <t>Supplies</t>
  </si>
  <si>
    <t>Repairs (i.e. painting)</t>
  </si>
  <si>
    <t>Meal for Maintenance &amp; Repairs</t>
  </si>
  <si>
    <t>YEAR 2014</t>
  </si>
  <si>
    <t>(ck#1832, key pob for lobby entrance door)</t>
  </si>
  <si>
    <t>1241 Adams Street, #F504, Dorchester, MA 02124</t>
  </si>
  <si>
    <t>Purchase Settlement Charge</t>
  </si>
  <si>
    <t>Government recording charge</t>
  </si>
  <si>
    <t>(Deed $125, Mortgage $175)</t>
  </si>
  <si>
    <t>Origination charge</t>
  </si>
  <si>
    <t>Credit Report, Tax Svc, Flood</t>
  </si>
  <si>
    <t>2/19/13</t>
  </si>
  <si>
    <t>Appraisal Report</t>
  </si>
  <si>
    <t>(Bank of Canton, Capital One M/C card)</t>
  </si>
  <si>
    <t>Employm't Verification, Hazard Insurance Monitoring</t>
  </si>
  <si>
    <t>Title Svc &amp; lender's title insurance</t>
  </si>
  <si>
    <t>(Julie Joyce, find new tenants, CK#1841, Bayside Property)</t>
  </si>
  <si>
    <t>ck#1803, 4/1/13</t>
  </si>
  <si>
    <t>ck#1807, 4/17/13</t>
  </si>
  <si>
    <t>capital one m/c</t>
  </si>
  <si>
    <t>entrance door lock replacement</t>
  </si>
  <si>
    <t>HomeDepot</t>
  </si>
  <si>
    <t xml:space="preserve">kitchen cabinets &amp; countertop </t>
  </si>
  <si>
    <t>4/23/13 bathroom vanity</t>
  </si>
  <si>
    <t>Lowel</t>
  </si>
  <si>
    <t>5/12/13, bathroom light fixtures</t>
  </si>
  <si>
    <t>5/16/13 kitchen sink, faucet, cabinet door knobs</t>
  </si>
  <si>
    <t>5/17/13, kitchen plumbing pipes</t>
  </si>
  <si>
    <t>5/18/13 toilet piping &amp; materials &amp; parts</t>
  </si>
  <si>
    <t>5/26/13, dinning room chandelier</t>
  </si>
  <si>
    <t xml:space="preserve">5/31/13, toilet seat &amp; plumbing </t>
  </si>
  <si>
    <t xml:space="preserve">6/3/13 bathroom shower head </t>
  </si>
  <si>
    <t>6/24/13</t>
  </si>
  <si>
    <t>6/24/13 fire alarm &amp; parts</t>
  </si>
  <si>
    <t xml:space="preserve">Trip to Adams St property for repairs </t>
  </si>
  <si>
    <t>Checked the progress of remodeling - demolish</t>
  </si>
  <si>
    <t>Checked the progress of remodeling - painting, clothest doors, wood trims</t>
  </si>
  <si>
    <t>Checked the installation of kitchen cabinets, bathroom vanity.  Cleaned the bathrooms, kitchen floors and carpets in 2 bedrooms @3 - 6 pm.</t>
  </si>
  <si>
    <t>5/13/13</t>
  </si>
  <si>
    <t>Counter top measurement @1-3 pm</t>
  </si>
  <si>
    <t>5/28/13</t>
  </si>
  <si>
    <t>Kitchen counter top installed @12 -3 pm</t>
  </si>
  <si>
    <t>5/31/13</t>
  </si>
  <si>
    <t>Installed dinning room chandeliers, installed toilet in 1/2 bathroom &amp; cleaned the carpet, bathroom tiles, walls in the property @3-10 pm</t>
  </si>
  <si>
    <t>6/21/13</t>
  </si>
  <si>
    <t>Installed fire/CO alarms, kitchen sink, faucet, garbage disposal &amp; cleaned, vaccumed  @3-10 pm</t>
  </si>
  <si>
    <t>Repaired dishwasher @10 am - 12 pm</t>
  </si>
  <si>
    <t>8/23/13</t>
  </si>
  <si>
    <t>Installed new clothest racks @ 1 - 5 pm</t>
  </si>
  <si>
    <t>Replaced toilet in the full bathroom @1-4:30 pm</t>
  </si>
  <si>
    <t>Pho Hoa Restaurant</t>
  </si>
  <si>
    <t>Dumpling Café</t>
  </si>
  <si>
    <t>Shaw's</t>
  </si>
  <si>
    <t>Market Basket - lunch sandwich &amp; drink</t>
  </si>
  <si>
    <t>Starbucks</t>
  </si>
  <si>
    <t>5/15/13</t>
  </si>
  <si>
    <t>4/1/13</t>
  </si>
  <si>
    <t>Baker Square Condominium</t>
  </si>
  <si>
    <t>Fast Action Lock &amp; Security</t>
  </si>
  <si>
    <t>(CO M/C, F504 upper door lock replacement</t>
  </si>
  <si>
    <t>Painting rooms, bathrooms</t>
  </si>
  <si>
    <t>Room doors &amp; trims, closet doors, baseboards replacement</t>
  </si>
  <si>
    <t xml:space="preserve">ck#1818,5/15/13 </t>
  </si>
  <si>
    <t>5/15/13 kitchen cabinet &amp; bathroom vanity installation</t>
  </si>
  <si>
    <t>ck#1807, Room doors &amp; trims, closet doors, baseboards replacement &amp; paint</t>
  </si>
  <si>
    <t>ck#1818, kitchen cabinets and bathroom vanity installation, kitchen painted.</t>
  </si>
  <si>
    <t xml:space="preserve">cleaned bathroom, kitchen floors &amp; bdrm carpets </t>
  </si>
  <si>
    <t>Total mileages</t>
  </si>
  <si>
    <t>Legal and other professional fees</t>
  </si>
  <si>
    <t>(Closing cost, pay to lawyer)</t>
  </si>
  <si>
    <t xml:space="preserve">R/E Tax Escrow Acct </t>
  </si>
  <si>
    <t>(paid in advance)</t>
  </si>
  <si>
    <t>Done by us</t>
  </si>
  <si>
    <t xml:space="preserve">Done by us </t>
  </si>
  <si>
    <t>Total Mileages</t>
  </si>
  <si>
    <t>cleaned bathroom tiles, carpets, walls</t>
  </si>
  <si>
    <t>ck#1803,Initial payment, demolishment, painted rooms &amp; bathrooms</t>
  </si>
  <si>
    <t>Installed toilet seat (1/2 bathrm)</t>
  </si>
  <si>
    <t>Kitchen cabinets &amp; Countertops</t>
  </si>
  <si>
    <t>Installed dinning room chandeliers</t>
  </si>
  <si>
    <t>Toilet seat &amp; parts, Home Depot, 10/27/13, 10/30/13</t>
  </si>
  <si>
    <t>4/23/13</t>
  </si>
  <si>
    <t>Vanity set &amp; faucet</t>
  </si>
  <si>
    <t>Home Depot</t>
  </si>
  <si>
    <t>Lowes 5/12/13</t>
  </si>
  <si>
    <t>Home Depot, 5/31/13</t>
  </si>
  <si>
    <t>Cleaned, vaccumed after kitchen sink, cabinet door nobs, faucet, garbage disposal installed @3-10 pm</t>
  </si>
  <si>
    <t>Pho 88 Restaurant Inc</t>
  </si>
  <si>
    <t>Hei La Moon Restaurant</t>
  </si>
  <si>
    <t xml:space="preserve">Per Dium </t>
  </si>
  <si>
    <t>Auto &amp; Travel (1/2 Per Dium)</t>
  </si>
  <si>
    <t>Gasoline Exp</t>
  </si>
  <si>
    <t>Gas Exp</t>
  </si>
  <si>
    <t>Per Dium</t>
  </si>
  <si>
    <t>2/20/14</t>
  </si>
  <si>
    <t>fixed bathroom sink stopper, CK took T fr his office</t>
  </si>
  <si>
    <t>3/28/14</t>
  </si>
  <si>
    <t>Maintained Laundry Sets, Cleaned lints, Driving</t>
  </si>
  <si>
    <t>bathroom sink stopper</t>
  </si>
  <si>
    <t>Property:</t>
  </si>
  <si>
    <t>1241-1251 Adams Street. #504, Dorchester, MA 02124</t>
  </si>
  <si>
    <t>Price:</t>
  </si>
  <si>
    <t>Mortgage:</t>
  </si>
  <si>
    <t>Down Payment:</t>
  </si>
  <si>
    <t>Years</t>
  </si>
  <si>
    <t>Interest Rate</t>
  </si>
  <si>
    <t>Monthly P&amp;I</t>
  </si>
  <si>
    <t>*Rent it out to compensate the monthly cost.  Plan to rent out @$2,200.</t>
  </si>
  <si>
    <t>* Put $1000 existing monthly saving for children's college to extra principal.</t>
  </si>
  <si>
    <t xml:space="preserve">* Set a goal to pay off in 5 to 6 years.  Nathan will be 13/14 years old.  </t>
  </si>
  <si>
    <t>YEAR 2015</t>
  </si>
  <si>
    <t>NET</t>
  </si>
  <si>
    <t>INCOME</t>
  </si>
  <si>
    <t>R/E TAX</t>
  </si>
  <si>
    <t>YEAR</t>
  </si>
  <si>
    <t>Remodeling the whole apartment about $20,000, new appliance, new toilet seats, except the laundry unit</t>
  </si>
  <si>
    <t>NOTES</t>
  </si>
  <si>
    <t>Dunkin</t>
  </si>
  <si>
    <t>moved laundry set in center, checked laundry: worked well, cleaned lints and laundry closet</t>
  </si>
  <si>
    <t>Any surplus net put into mortgage extra principal</t>
  </si>
  <si>
    <t>7/25/14</t>
  </si>
  <si>
    <t>positioned laundry center, duct taped the air duct of dryer</t>
  </si>
  <si>
    <t>Amica</t>
  </si>
  <si>
    <t>YEAR 2016</t>
  </si>
  <si>
    <t>Winter storm and Deficit Related Condominium Supplemental Fee</t>
  </si>
  <si>
    <t>Management Fee/</t>
  </si>
  <si>
    <t xml:space="preserve">2014 Winter Storm Supplemental Fee </t>
  </si>
  <si>
    <t>Supplies/Appliance</t>
  </si>
  <si>
    <t>Entrance door fob</t>
  </si>
  <si>
    <t>7/28/15 New Laundry set &amp; 5-year warranty</t>
  </si>
  <si>
    <t>TOTAL</t>
  </si>
  <si>
    <t>N10/E8</t>
  </si>
  <si>
    <t>N11/E9</t>
  </si>
  <si>
    <t>N12/E10</t>
  </si>
  <si>
    <t>Year 2017</t>
  </si>
  <si>
    <t>Year 2018</t>
  </si>
  <si>
    <t>Year 2019</t>
  </si>
  <si>
    <t>N13/E11</t>
  </si>
  <si>
    <t>N14/E12</t>
  </si>
  <si>
    <t>N15/E13</t>
  </si>
  <si>
    <t>1704031118</t>
  </si>
  <si>
    <t>OCT 2018?</t>
  </si>
  <si>
    <t>(Julie Joyce, find new tenants, CK#2038, Bayside Property)</t>
  </si>
  <si>
    <t>Loss 1 month rent in July, New laundry set + 5-yr warranty, new tenants &amp; realtor fee to Julie Joyce, supplemental mgt fee for 2014 winter snow removal (regid winter)</t>
  </si>
  <si>
    <t>Reimburse Michelle for laundry (2 months), gift card of $30 to mgt manager Marie for helping us</t>
  </si>
  <si>
    <t>1/16 interest charged in Dec. 2015</t>
  </si>
  <si>
    <t>Pray the tenants (retired couples) will renew the lease for another years.  Will keep the rent the same if they wants to stay.   -----&gt; will stay until the end of August.  Julie is helping finding a new tenant.</t>
  </si>
  <si>
    <t>YEAR 2017</t>
  </si>
  <si>
    <t>Reimbursed to Ghurlikian for plumbing bath tub faucet</t>
  </si>
  <si>
    <t>(Julie Joy, find new tenants, CK#)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</si>
</sst>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0%"/>
    <numFmt numFmtId="166" formatCode="_(* #,##0_);_(* \(#,##0\);_(* &quot;-&quot;??_);_(@_)"/>
    <numFmt numFmtId="167" formatCode="&quot;$&quot;#,##0"/>
    <numFmt numFmtId="168" formatCode="&quot;$&quot;#,##0.00"/>
    <numFmt numFmtId="169" formatCode="&quot;$&quot;#,##0.000"/>
    <numFmt numFmtId="170" formatCode="_-[$$-409]* #,##0.00_ ;_-[$$-409]* \-#,##0.00\ ;_-[$$-409]* &quot;-&quot;??_ ;_-@_ "/>
  </numFmts>
  <fonts count="15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b/>
      <sz val="10"/>
      <color rgb="FFFF0000"/>
      <name val="Arial"/>
      <family val="2"/>
    </font>
    <font>
      <sz val="14"/>
      <name val="Arial"/>
      <family val="2"/>
    </font>
    <font>
      <u/>
      <sz val="14"/>
      <color indexed="12"/>
      <name val="Arial"/>
      <family val="2"/>
    </font>
    <font>
      <i/>
      <sz val="14"/>
      <name val="Arial"/>
      <family val="2"/>
    </font>
    <font>
      <u val="singleAccounting"/>
      <sz val="14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165" fontId="2" fillId="0" borderId="0" xfId="0" applyNumberFormat="1" applyFont="1"/>
    <xf numFmtId="1" fontId="2" fillId="0" borderId="0" xfId="0" applyNumberFormat="1" applyFont="1"/>
    <xf numFmtId="1" fontId="7" fillId="0" borderId="0" xfId="0" applyNumberFormat="1" applyFont="1"/>
    <xf numFmtId="1" fontId="8" fillId="0" borderId="0" xfId="0" applyNumberFormat="1" applyFont="1"/>
    <xf numFmtId="2" fontId="2" fillId="0" borderId="0" xfId="0" applyNumberFormat="1" applyFont="1"/>
    <xf numFmtId="0" fontId="5" fillId="0" borderId="0" xfId="0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14" fontId="0" fillId="0" borderId="0" xfId="0" applyNumberFormat="1"/>
    <xf numFmtId="14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14" fontId="0" fillId="0" borderId="0" xfId="0" applyNumberFormat="1" applyAlignment="1">
      <alignment horizontal="right"/>
    </xf>
    <xf numFmtId="14" fontId="5" fillId="0" borderId="0" xfId="0" quotePrefix="1" applyNumberFormat="1" applyFont="1"/>
    <xf numFmtId="0" fontId="0" fillId="0" borderId="0" xfId="0" applyNumberFormat="1"/>
    <xf numFmtId="0" fontId="5" fillId="0" borderId="0" xfId="0" applyFont="1" applyAlignment="1">
      <alignment horizontal="left" vertical="top"/>
    </xf>
    <xf numFmtId="14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vertical="top"/>
    </xf>
    <xf numFmtId="170" fontId="6" fillId="0" borderId="0" xfId="0" applyNumberFormat="1" applyFont="1"/>
    <xf numFmtId="44" fontId="6" fillId="0" borderId="0" xfId="2" applyFont="1"/>
    <xf numFmtId="44" fontId="0" fillId="0" borderId="0" xfId="2" applyFont="1"/>
    <xf numFmtId="164" fontId="0" fillId="0" borderId="0" xfId="0" applyNumberFormat="1"/>
    <xf numFmtId="44" fontId="6" fillId="0" borderId="3" xfId="2" applyFont="1" applyBorder="1"/>
    <xf numFmtId="0" fontId="6" fillId="0" borderId="6" xfId="0" applyFont="1" applyBorder="1"/>
    <xf numFmtId="44" fontId="6" fillId="0" borderId="8" xfId="2" applyFont="1" applyBorder="1"/>
    <xf numFmtId="43" fontId="0" fillId="0" borderId="0" xfId="1" applyFont="1"/>
    <xf numFmtId="9" fontId="0" fillId="0" borderId="0" xfId="4" applyFont="1"/>
    <xf numFmtId="9" fontId="0" fillId="0" borderId="0" xfId="0" applyNumberFormat="1"/>
    <xf numFmtId="0" fontId="9" fillId="0" borderId="2" xfId="0" applyFont="1" applyBorder="1"/>
    <xf numFmtId="0" fontId="1" fillId="0" borderId="0" xfId="0" applyFont="1"/>
    <xf numFmtId="0" fontId="6" fillId="0" borderId="0" xfId="0" applyFont="1" applyBorder="1"/>
    <xf numFmtId="43" fontId="0" fillId="0" borderId="0" xfId="1" applyFont="1" applyBorder="1"/>
    <xf numFmtId="2" fontId="0" fillId="0" borderId="0" xfId="0" applyNumberFormat="1"/>
    <xf numFmtId="2" fontId="6" fillId="0" borderId="2" xfId="0" applyNumberFormat="1" applyFont="1" applyBorder="1"/>
    <xf numFmtId="2" fontId="0" fillId="0" borderId="8" xfId="0" applyNumberFormat="1" applyBorder="1"/>
    <xf numFmtId="0" fontId="10" fillId="0" borderId="0" xfId="0" applyFont="1"/>
    <xf numFmtId="168" fontId="10" fillId="0" borderId="0" xfId="0" applyNumberFormat="1" applyFont="1"/>
    <xf numFmtId="168" fontId="10" fillId="0" borderId="0" xfId="1" applyNumberFormat="1" applyFont="1"/>
    <xf numFmtId="0" fontId="10" fillId="0" borderId="0" xfId="1" quotePrefix="1" applyNumberFormat="1" applyFont="1"/>
    <xf numFmtId="165" fontId="10" fillId="0" borderId="0" xfId="0" applyNumberFormat="1" applyFont="1"/>
    <xf numFmtId="165" fontId="10" fillId="2" borderId="0" xfId="4" applyNumberFormat="1" applyFont="1" applyFill="1"/>
    <xf numFmtId="1" fontId="10" fillId="0" borderId="0" xfId="0" applyNumberFormat="1" applyFont="1"/>
    <xf numFmtId="169" fontId="10" fillId="2" borderId="0" xfId="0" applyNumberFormat="1" applyFont="1" applyFill="1"/>
    <xf numFmtId="165" fontId="10" fillId="0" borderId="0" xfId="1" applyNumberFormat="1" applyFont="1"/>
    <xf numFmtId="0" fontId="10" fillId="0" borderId="0" xfId="0" applyNumberFormat="1" applyFont="1"/>
    <xf numFmtId="1" fontId="10" fillId="2" borderId="0" xfId="0" applyNumberFormat="1" applyFont="1" applyFill="1"/>
    <xf numFmtId="1" fontId="10" fillId="0" borderId="0" xfId="1" applyNumberFormat="1" applyFont="1"/>
    <xf numFmtId="167" fontId="10" fillId="0" borderId="0" xfId="0" applyNumberFormat="1" applyFont="1"/>
    <xf numFmtId="167" fontId="2" fillId="0" borderId="0" xfId="0" applyNumberFormat="1" applyFont="1"/>
    <xf numFmtId="167" fontId="7" fillId="0" borderId="0" xfId="1" applyNumberFormat="1" applyFont="1"/>
    <xf numFmtId="167" fontId="11" fillId="0" borderId="0" xfId="3" applyNumberFormat="1" applyFont="1" applyAlignment="1" applyProtection="1"/>
    <xf numFmtId="167" fontId="10" fillId="0" borderId="0" xfId="1" applyNumberFormat="1" applyFont="1"/>
    <xf numFmtId="170" fontId="10" fillId="0" borderId="0" xfId="1" applyNumberFormat="1" applyFont="1"/>
    <xf numFmtId="167" fontId="12" fillId="0" borderId="0" xfId="0" applyNumberFormat="1" applyFont="1"/>
    <xf numFmtId="1" fontId="2" fillId="0" borderId="0" xfId="1" applyNumberFormat="1" applyFont="1"/>
    <xf numFmtId="169" fontId="10" fillId="0" borderId="0" xfId="0" applyNumberFormat="1" applyFont="1" applyFill="1"/>
    <xf numFmtId="0" fontId="12" fillId="0" borderId="0" xfId="0" applyFont="1"/>
    <xf numFmtId="0" fontId="2" fillId="0" borderId="0" xfId="0" applyFont="1" applyAlignment="1">
      <alignment horizontal="center"/>
    </xf>
    <xf numFmtId="10" fontId="10" fillId="0" borderId="0" xfId="0" applyNumberFormat="1" applyFont="1"/>
    <xf numFmtId="166" fontId="10" fillId="0" borderId="0" xfId="1" applyNumberFormat="1" applyFont="1"/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166" fontId="10" fillId="0" borderId="0" xfId="1" applyNumberFormat="1" applyFont="1" applyAlignment="1">
      <alignment horizontal="center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166" fontId="10" fillId="0" borderId="1" xfId="1" applyNumberFormat="1" applyFont="1" applyBorder="1" applyAlignment="1">
      <alignment horizontal="center"/>
    </xf>
    <xf numFmtId="166" fontId="10" fillId="0" borderId="1" xfId="1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0" fontId="10" fillId="3" borderId="0" xfId="0" applyNumberFormat="1" applyFont="1" applyFill="1" applyBorder="1" applyAlignment="1">
      <alignment horizontal="center"/>
    </xf>
    <xf numFmtId="43" fontId="10" fillId="0" borderId="0" xfId="1" applyNumberFormat="1" applyFont="1" applyBorder="1" applyAlignment="1">
      <alignment horizontal="center"/>
    </xf>
    <xf numFmtId="166" fontId="10" fillId="0" borderId="0" xfId="1" applyNumberFormat="1" applyFont="1" applyAlignment="1">
      <alignment horizontal="right"/>
    </xf>
    <xf numFmtId="0" fontId="10" fillId="3" borderId="0" xfId="0" applyFont="1" applyFill="1" applyBorder="1" applyAlignment="1">
      <alignment horizontal="center"/>
    </xf>
    <xf numFmtId="166" fontId="13" fillId="0" borderId="0" xfId="1" applyNumberFormat="1" applyFont="1" applyAlignment="1">
      <alignment horizontal="center"/>
    </xf>
    <xf numFmtId="14" fontId="10" fillId="0" borderId="0" xfId="0" applyNumberFormat="1" applyFont="1"/>
    <xf numFmtId="168" fontId="10" fillId="0" borderId="0" xfId="2" applyNumberFormat="1" applyFont="1"/>
    <xf numFmtId="44" fontId="10" fillId="0" borderId="0" xfId="2" applyFont="1"/>
    <xf numFmtId="43" fontId="10" fillId="0" borderId="0" xfId="1" applyFont="1"/>
    <xf numFmtId="2" fontId="10" fillId="0" borderId="0" xfId="0" applyNumberFormat="1" applyFont="1"/>
    <xf numFmtId="43" fontId="10" fillId="3" borderId="0" xfId="1" applyFont="1" applyFill="1"/>
    <xf numFmtId="4" fontId="10" fillId="0" borderId="0" xfId="1" applyNumberFormat="1" applyFont="1"/>
    <xf numFmtId="166" fontId="10" fillId="0" borderId="0" xfId="0" applyNumberFormat="1" applyFont="1"/>
    <xf numFmtId="43" fontId="10" fillId="0" borderId="0" xfId="2" applyNumberFormat="1" applyFont="1"/>
    <xf numFmtId="0" fontId="10" fillId="0" borderId="1" xfId="0" applyFont="1" applyBorder="1"/>
    <xf numFmtId="14" fontId="10" fillId="0" borderId="1" xfId="0" applyNumberFormat="1" applyFont="1" applyBorder="1"/>
    <xf numFmtId="43" fontId="10" fillId="0" borderId="1" xfId="2" applyNumberFormat="1" applyFont="1" applyBorder="1"/>
    <xf numFmtId="2" fontId="10" fillId="0" borderId="1" xfId="0" applyNumberFormat="1" applyFont="1" applyBorder="1"/>
    <xf numFmtId="43" fontId="10" fillId="0" borderId="1" xfId="1" applyFont="1" applyBorder="1"/>
    <xf numFmtId="43" fontId="10" fillId="3" borderId="1" xfId="1" applyFont="1" applyFill="1" applyBorder="1"/>
    <xf numFmtId="4" fontId="10" fillId="0" borderId="1" xfId="1" applyNumberFormat="1" applyFont="1" applyBorder="1"/>
    <xf numFmtId="166" fontId="10" fillId="0" borderId="1" xfId="0" applyNumberFormat="1" applyFont="1" applyBorder="1"/>
    <xf numFmtId="43" fontId="10" fillId="0" borderId="0" xfId="0" applyNumberFormat="1" applyFont="1"/>
    <xf numFmtId="43" fontId="10" fillId="0" borderId="1" xfId="1" applyNumberFormat="1" applyFont="1" applyBorder="1"/>
    <xf numFmtId="166" fontId="10" fillId="0" borderId="1" xfId="1" applyNumberFormat="1" applyFont="1" applyBorder="1"/>
    <xf numFmtId="14" fontId="10" fillId="0" borderId="0" xfId="0" applyNumberFormat="1" applyFont="1" applyBorder="1"/>
    <xf numFmtId="43" fontId="0" fillId="0" borderId="0" xfId="0" applyNumberFormat="1"/>
    <xf numFmtId="167" fontId="10" fillId="0" borderId="0" xfId="1" quotePrefix="1" applyNumberFormat="1" applyFont="1"/>
    <xf numFmtId="2" fontId="0" fillId="0" borderId="0" xfId="0" applyNumberFormat="1" applyBorder="1"/>
    <xf numFmtId="0" fontId="14" fillId="0" borderId="0" xfId="0" applyFont="1"/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4"/>
  <sheetViews>
    <sheetView topLeftCell="A11" zoomScale="75" workbookViewId="0">
      <pane ySplit="975" topLeftCell="A48" activePane="bottomLeft"/>
      <selection activeCell="A11" sqref="A1:XFD1048576"/>
      <selection pane="bottomLeft" activeCell="F58" sqref="F58"/>
    </sheetView>
  </sheetViews>
  <sheetFormatPr defaultRowHeight="18" x14ac:dyDescent="0.25"/>
  <cols>
    <col min="1" max="1" width="12.5703125" style="51" customWidth="1"/>
    <col min="2" max="2" width="14.85546875" style="51" customWidth="1"/>
    <col min="3" max="3" width="14" style="51" bestFit="1" customWidth="1"/>
    <col min="4" max="4" width="19.85546875" style="51" customWidth="1"/>
    <col min="5" max="5" width="15.42578125" style="51" customWidth="1"/>
    <col min="6" max="6" width="18.5703125" style="51" customWidth="1"/>
    <col min="7" max="7" width="19.140625" style="51" customWidth="1"/>
    <col min="8" max="8" width="17.85546875" style="75" customWidth="1"/>
    <col min="9" max="9" width="16.42578125" style="51" customWidth="1"/>
    <col min="10" max="10" width="19.28515625" style="75" customWidth="1"/>
    <col min="11" max="11" width="20.85546875" style="75" customWidth="1"/>
    <col min="12" max="12" width="22.42578125" style="75" customWidth="1"/>
    <col min="13" max="15" width="9.140625" style="51"/>
    <col min="16" max="16" width="13.7109375" style="51" customWidth="1"/>
    <col min="17" max="16384" width="9.140625" style="51"/>
  </cols>
  <sheetData>
    <row r="1" spans="1:14" x14ac:dyDescent="0.25">
      <c r="A1" s="2"/>
      <c r="B1" s="2"/>
      <c r="C1" s="2"/>
      <c r="D1" s="2" t="s">
        <v>55</v>
      </c>
      <c r="F1" s="2"/>
      <c r="G1" s="2"/>
      <c r="H1" s="52"/>
      <c r="I1" s="53"/>
      <c r="J1" s="52"/>
      <c r="K1" s="53" t="s">
        <v>59</v>
      </c>
      <c r="L1" s="54">
        <v>1990</v>
      </c>
    </row>
    <row r="2" spans="1:14" x14ac:dyDescent="0.25">
      <c r="A2" s="2" t="s">
        <v>56</v>
      </c>
      <c r="B2" s="2">
        <v>125003</v>
      </c>
      <c r="C2" s="2" t="s">
        <v>53</v>
      </c>
      <c r="H2" s="52"/>
      <c r="I2" s="53"/>
      <c r="J2" s="52"/>
      <c r="K2" s="53" t="s">
        <v>60</v>
      </c>
      <c r="L2" s="53">
        <v>316000</v>
      </c>
    </row>
    <row r="3" spans="1:14" s="55" customFormat="1" x14ac:dyDescent="0.25">
      <c r="A3" s="4" t="s">
        <v>30</v>
      </c>
      <c r="C3" s="4"/>
      <c r="D3" s="56">
        <v>0.03</v>
      </c>
      <c r="F3" s="2" t="s">
        <v>31</v>
      </c>
      <c r="G3" s="57"/>
      <c r="H3" s="58">
        <f>-PMT($D$3/12,$D$4,$D$5,0,0)</f>
        <v>1636.6784874588366</v>
      </c>
      <c r="I3" s="52">
        <f>ROUNDUP($H$3,2)</f>
        <v>1636.68</v>
      </c>
      <c r="K3" s="59" t="s">
        <v>61</v>
      </c>
      <c r="L3" s="60">
        <v>1066</v>
      </c>
      <c r="M3" s="55" t="s">
        <v>62</v>
      </c>
    </row>
    <row r="4" spans="1:14" s="57" customFormat="1" x14ac:dyDescent="0.25">
      <c r="A4" s="5" t="s">
        <v>29</v>
      </c>
      <c r="C4" s="5"/>
      <c r="D4" s="61">
        <v>180</v>
      </c>
      <c r="E4" s="57" t="s">
        <v>27</v>
      </c>
      <c r="J4" s="5"/>
      <c r="K4" s="62" t="s">
        <v>63</v>
      </c>
      <c r="L4" s="57" t="s">
        <v>64</v>
      </c>
    </row>
    <row r="5" spans="1:14" s="57" customFormat="1" x14ac:dyDescent="0.25">
      <c r="A5" s="2" t="s">
        <v>28</v>
      </c>
      <c r="C5" s="2"/>
      <c r="D5" s="63">
        <v>237000</v>
      </c>
      <c r="E5" s="64" t="s">
        <v>24</v>
      </c>
      <c r="F5" s="6" t="s">
        <v>26</v>
      </c>
      <c r="G5" s="7" t="s">
        <v>227</v>
      </c>
      <c r="H5" s="55" t="s">
        <v>57</v>
      </c>
      <c r="I5" s="65"/>
      <c r="J5" s="66"/>
      <c r="K5" s="67" t="s">
        <v>65</v>
      </c>
      <c r="L5" s="57" t="s">
        <v>66</v>
      </c>
      <c r="M5" s="51"/>
      <c r="N5" s="51"/>
    </row>
    <row r="6" spans="1:14" s="57" customFormat="1" ht="18.75" x14ac:dyDescent="0.3">
      <c r="A6" s="4" t="s">
        <v>25</v>
      </c>
      <c r="C6" s="5"/>
      <c r="D6" s="68">
        <v>57937.81</v>
      </c>
      <c r="H6" s="62" t="s">
        <v>11</v>
      </c>
      <c r="I6" s="67"/>
      <c r="J6" s="69"/>
      <c r="K6" s="57" t="s">
        <v>67</v>
      </c>
      <c r="L6" s="57">
        <v>20100922</v>
      </c>
      <c r="M6" s="51"/>
      <c r="N6" s="51"/>
    </row>
    <row r="7" spans="1:14" s="57" customFormat="1" ht="18.75" x14ac:dyDescent="0.3">
      <c r="A7" s="5" t="s">
        <v>32</v>
      </c>
      <c r="D7" s="96">
        <f>J22+J34+J46+J58+J70+J82</f>
        <v>26273.144796671579</v>
      </c>
      <c r="H7" s="67" t="s">
        <v>12</v>
      </c>
      <c r="I7" s="67"/>
      <c r="J7" s="69"/>
      <c r="K7" s="57" t="s">
        <v>68</v>
      </c>
      <c r="L7" s="67" t="s">
        <v>69</v>
      </c>
      <c r="M7" s="51"/>
      <c r="N7" s="51"/>
    </row>
    <row r="8" spans="1:14" s="57" customFormat="1" ht="18.75" x14ac:dyDescent="0.3">
      <c r="A8" s="5" t="s">
        <v>33</v>
      </c>
      <c r="C8" s="70"/>
      <c r="D8" s="8">
        <f>SUM(F15:F157)</f>
        <v>150162</v>
      </c>
      <c r="E8" s="3"/>
      <c r="F8" s="51"/>
      <c r="G8" s="71"/>
      <c r="H8" s="67" t="s">
        <v>13</v>
      </c>
      <c r="I8" s="67"/>
      <c r="J8" s="69"/>
      <c r="K8" s="57" t="s">
        <v>70</v>
      </c>
      <c r="L8" s="67">
        <v>262</v>
      </c>
      <c r="M8" s="51"/>
      <c r="N8" s="51"/>
    </row>
    <row r="9" spans="1:14" s="57" customFormat="1" ht="18.75" x14ac:dyDescent="0.3">
      <c r="A9" s="2"/>
      <c r="B9" s="2"/>
      <c r="C9" s="72"/>
      <c r="D9" s="3"/>
      <c r="E9" s="3"/>
      <c r="F9" s="73" t="s">
        <v>6</v>
      </c>
      <c r="G9" s="71"/>
      <c r="H9" s="52"/>
      <c r="I9" s="67"/>
      <c r="J9" s="69"/>
      <c r="K9" s="57" t="s">
        <v>71</v>
      </c>
      <c r="L9" s="116" t="s">
        <v>226</v>
      </c>
      <c r="M9" s="51" t="s">
        <v>72</v>
      </c>
      <c r="N9" s="51"/>
    </row>
    <row r="10" spans="1:14" x14ac:dyDescent="0.25">
      <c r="F10" s="73" t="s">
        <v>7</v>
      </c>
      <c r="G10" s="74"/>
    </row>
    <row r="11" spans="1:14" x14ac:dyDescent="0.25">
      <c r="C11" s="76" t="s">
        <v>3</v>
      </c>
      <c r="D11" s="76"/>
      <c r="E11" s="76"/>
      <c r="F11" s="73" t="s">
        <v>8</v>
      </c>
      <c r="G11" s="77" t="s">
        <v>5</v>
      </c>
      <c r="H11" s="78" t="s">
        <v>10</v>
      </c>
    </row>
    <row r="12" spans="1:14" x14ac:dyDescent="0.25">
      <c r="A12" s="79" t="s">
        <v>14</v>
      </c>
      <c r="B12" s="79" t="s">
        <v>15</v>
      </c>
      <c r="C12" s="80" t="s">
        <v>2</v>
      </c>
      <c r="D12" s="80" t="s">
        <v>0</v>
      </c>
      <c r="E12" s="80" t="s">
        <v>1</v>
      </c>
      <c r="F12" s="81" t="s">
        <v>9</v>
      </c>
      <c r="G12" s="82" t="s">
        <v>4</v>
      </c>
      <c r="H12" s="83" t="s">
        <v>0</v>
      </c>
      <c r="I12" s="79" t="s">
        <v>18</v>
      </c>
      <c r="J12" s="84" t="s">
        <v>19</v>
      </c>
      <c r="K12" s="84" t="s">
        <v>20</v>
      </c>
      <c r="L12" s="84" t="s">
        <v>58</v>
      </c>
      <c r="M12" s="85"/>
      <c r="N12" s="85"/>
    </row>
    <row r="13" spans="1:14" x14ac:dyDescent="0.25">
      <c r="A13" s="86"/>
      <c r="B13" s="86" t="s">
        <v>16</v>
      </c>
      <c r="C13" s="87"/>
      <c r="D13" s="87">
        <v>335.75</v>
      </c>
      <c r="E13" s="87"/>
      <c r="F13" s="88"/>
      <c r="G13" s="89">
        <v>237000</v>
      </c>
      <c r="H13" s="90">
        <f>D13</f>
        <v>335.75</v>
      </c>
      <c r="I13" s="85"/>
      <c r="J13" s="91"/>
      <c r="K13" s="91"/>
      <c r="L13" s="91"/>
      <c r="M13" s="85"/>
      <c r="N13" s="85"/>
    </row>
    <row r="14" spans="1:14" ht="20.25" x14ac:dyDescent="0.4">
      <c r="A14" s="86"/>
      <c r="B14" s="86"/>
      <c r="C14" s="87"/>
      <c r="D14" s="87"/>
      <c r="E14" s="87"/>
      <c r="F14" s="88"/>
      <c r="G14" s="92"/>
      <c r="H14" s="93"/>
      <c r="I14" s="85"/>
      <c r="J14" s="91"/>
      <c r="K14" s="91"/>
      <c r="L14" s="91"/>
      <c r="M14" s="85"/>
      <c r="N14" s="85"/>
    </row>
    <row r="15" spans="1:14" s="85" customFormat="1" x14ac:dyDescent="0.25">
      <c r="A15" s="51">
        <v>1</v>
      </c>
      <c r="B15" s="94">
        <v>41279</v>
      </c>
      <c r="C15" s="95">
        <f>$I$3</f>
        <v>1636.68</v>
      </c>
      <c r="D15" s="96">
        <f>$D$5*$D$3/12</f>
        <v>592.5</v>
      </c>
      <c r="E15" s="97">
        <f>C15-D15</f>
        <v>1044.18</v>
      </c>
      <c r="F15" s="98">
        <v>0</v>
      </c>
      <c r="G15" s="99">
        <f>MAX($D$5+$D$5*D3/12-C15-F15,0)</f>
        <v>235955.82</v>
      </c>
      <c r="H15" s="100">
        <f>D15+D13</f>
        <v>928.25</v>
      </c>
      <c r="I15" s="101"/>
      <c r="J15" s="75"/>
      <c r="K15" s="75"/>
      <c r="L15" s="75"/>
      <c r="M15" s="51"/>
      <c r="N15" s="51"/>
    </row>
    <row r="16" spans="1:14" x14ac:dyDescent="0.25">
      <c r="A16" s="51">
        <f t="shared" ref="A16:A79" si="0">+A15+1</f>
        <v>2</v>
      </c>
      <c r="B16" s="94">
        <v>41280</v>
      </c>
      <c r="C16" s="102">
        <f t="shared" ref="C16:C79" si="1">IF(G15&gt;(C15-D15),$I$3,G15+D16)</f>
        <v>1636.68</v>
      </c>
      <c r="D16" s="98">
        <f t="shared" ref="D16:D79" si="2">G15*$D$3/12</f>
        <v>589.88954999999999</v>
      </c>
      <c r="E16" s="97">
        <f>IF(G15&gt;(C16-D16),C16-D16,G15)</f>
        <v>1046.79045</v>
      </c>
      <c r="F16" s="98">
        <v>0</v>
      </c>
      <c r="G16" s="99">
        <f t="shared" ref="G16:G79" si="3">MAX(G15+G15*$D$3/12-C16-F16,0)</f>
        <v>234909.02955000001</v>
      </c>
      <c r="H16" s="100">
        <f>H15+D16</f>
        <v>1518.1395499999999</v>
      </c>
      <c r="I16" s="101"/>
    </row>
    <row r="17" spans="1:12" x14ac:dyDescent="0.25">
      <c r="A17" s="51">
        <f t="shared" si="0"/>
        <v>3</v>
      </c>
      <c r="B17" s="94">
        <v>41281</v>
      </c>
      <c r="C17" s="102">
        <f t="shared" si="1"/>
        <v>1636.68</v>
      </c>
      <c r="D17" s="98">
        <f t="shared" si="2"/>
        <v>587.27257387499992</v>
      </c>
      <c r="E17" s="97">
        <f t="shared" ref="E17:E80" si="4">IF(G16&gt;(C17-D17),C17-D17,G16)</f>
        <v>1049.4074261250003</v>
      </c>
      <c r="F17" s="98">
        <v>0</v>
      </c>
      <c r="G17" s="99">
        <f t="shared" si="3"/>
        <v>233859.62212387501</v>
      </c>
      <c r="H17" s="100">
        <f t="shared" ref="H17:H80" si="5">H16+D17</f>
        <v>2105.4121238749999</v>
      </c>
      <c r="I17" s="101"/>
    </row>
    <row r="18" spans="1:12" x14ac:dyDescent="0.25">
      <c r="A18" s="51">
        <f t="shared" si="0"/>
        <v>4</v>
      </c>
      <c r="B18" s="94">
        <v>41282</v>
      </c>
      <c r="C18" s="102">
        <f t="shared" si="1"/>
        <v>1636.68</v>
      </c>
      <c r="D18" s="98">
        <f t="shared" si="2"/>
        <v>584.64905530968747</v>
      </c>
      <c r="E18" s="97">
        <f t="shared" si="4"/>
        <v>1052.0309446903125</v>
      </c>
      <c r="F18" s="98">
        <v>0</v>
      </c>
      <c r="G18" s="99">
        <f t="shared" si="3"/>
        <v>232807.5911791847</v>
      </c>
      <c r="H18" s="100">
        <f t="shared" si="5"/>
        <v>2690.0611791846873</v>
      </c>
      <c r="I18" s="101"/>
    </row>
    <row r="19" spans="1:12" x14ac:dyDescent="0.25">
      <c r="A19" s="51">
        <f t="shared" si="0"/>
        <v>5</v>
      </c>
      <c r="B19" s="94">
        <v>41283</v>
      </c>
      <c r="C19" s="102">
        <f t="shared" si="1"/>
        <v>1636.68</v>
      </c>
      <c r="D19" s="98">
        <f t="shared" si="2"/>
        <v>582.01897794796173</v>
      </c>
      <c r="E19" s="97">
        <f>IF(G18&gt;(C19-D19),C19-D19,G18)</f>
        <v>1054.6610220520383</v>
      </c>
      <c r="F19" s="98">
        <v>50.81</v>
      </c>
      <c r="G19" s="99">
        <f t="shared" si="3"/>
        <v>231702.12015713268</v>
      </c>
      <c r="H19" s="100">
        <f t="shared" si="5"/>
        <v>3272.0801571326492</v>
      </c>
      <c r="I19" s="101"/>
    </row>
    <row r="20" spans="1:12" x14ac:dyDescent="0.25">
      <c r="A20" s="51">
        <f t="shared" si="0"/>
        <v>6</v>
      </c>
      <c r="B20" s="94">
        <v>41284</v>
      </c>
      <c r="C20" s="102">
        <f t="shared" si="1"/>
        <v>1636.68</v>
      </c>
      <c r="D20" s="98">
        <f t="shared" si="2"/>
        <v>579.25530039283171</v>
      </c>
      <c r="E20" s="97">
        <f t="shared" si="4"/>
        <v>1057.4246996071683</v>
      </c>
      <c r="F20" s="98">
        <v>50.81</v>
      </c>
      <c r="G20" s="99">
        <f t="shared" si="3"/>
        <v>230593.88545752552</v>
      </c>
      <c r="H20" s="100">
        <f t="shared" si="5"/>
        <v>3851.3354575254807</v>
      </c>
      <c r="I20" s="101"/>
    </row>
    <row r="21" spans="1:12" x14ac:dyDescent="0.25">
      <c r="A21" s="51">
        <f t="shared" si="0"/>
        <v>7</v>
      </c>
      <c r="B21" s="94">
        <v>41285</v>
      </c>
      <c r="C21" s="102">
        <f t="shared" si="1"/>
        <v>1636.68</v>
      </c>
      <c r="D21" s="98">
        <f t="shared" si="2"/>
        <v>576.48471364381373</v>
      </c>
      <c r="E21" s="97">
        <f t="shared" si="4"/>
        <v>1060.1952863561864</v>
      </c>
      <c r="F21" s="98">
        <v>50.81</v>
      </c>
      <c r="G21" s="99">
        <f t="shared" si="3"/>
        <v>229482.88017116935</v>
      </c>
      <c r="H21" s="100">
        <f t="shared" si="5"/>
        <v>4427.8201711692946</v>
      </c>
      <c r="I21" s="101"/>
    </row>
    <row r="22" spans="1:12" x14ac:dyDescent="0.25">
      <c r="A22" s="103">
        <f t="shared" si="0"/>
        <v>8</v>
      </c>
      <c r="B22" s="104">
        <v>41286</v>
      </c>
      <c r="C22" s="105">
        <f t="shared" si="1"/>
        <v>1636.68</v>
      </c>
      <c r="D22" s="106">
        <f t="shared" si="2"/>
        <v>573.70720042792334</v>
      </c>
      <c r="E22" s="107">
        <f t="shared" si="4"/>
        <v>1062.9727995720768</v>
      </c>
      <c r="F22" s="106">
        <f>50.81+10000</f>
        <v>10050.81</v>
      </c>
      <c r="G22" s="108">
        <f t="shared" si="3"/>
        <v>218369.09737159728</v>
      </c>
      <c r="H22" s="109">
        <f t="shared" si="5"/>
        <v>5001.527371597218</v>
      </c>
      <c r="I22" s="110" t="s">
        <v>17</v>
      </c>
      <c r="J22" s="107">
        <f>SUM(D13:D22)</f>
        <v>5001.527371597218</v>
      </c>
      <c r="K22" s="107">
        <f>SUM(E15:E22)+SUM(F15:F22)</f>
        <v>18630.902628402786</v>
      </c>
      <c r="L22" s="107">
        <f>SUM(F15:F22)</f>
        <v>10203.24</v>
      </c>
    </row>
    <row r="23" spans="1:12" x14ac:dyDescent="0.25">
      <c r="A23" s="51">
        <f t="shared" si="0"/>
        <v>9</v>
      </c>
      <c r="B23" s="94">
        <v>41640</v>
      </c>
      <c r="C23" s="102">
        <f t="shared" si="1"/>
        <v>1636.68</v>
      </c>
      <c r="D23" s="98">
        <f t="shared" si="2"/>
        <v>545.92274342899316</v>
      </c>
      <c r="E23" s="97">
        <f t="shared" si="4"/>
        <v>1090.757256571007</v>
      </c>
      <c r="F23" s="98">
        <v>50.81</v>
      </c>
      <c r="G23" s="99">
        <f t="shared" si="3"/>
        <v>217227.53011502628</v>
      </c>
      <c r="H23" s="100">
        <f t="shared" si="5"/>
        <v>5547.4501150262113</v>
      </c>
      <c r="I23" s="101"/>
    </row>
    <row r="24" spans="1:12" x14ac:dyDescent="0.25">
      <c r="A24" s="51">
        <f t="shared" si="0"/>
        <v>10</v>
      </c>
      <c r="B24" s="94">
        <v>41641</v>
      </c>
      <c r="C24" s="102">
        <f t="shared" si="1"/>
        <v>1636.68</v>
      </c>
      <c r="D24" s="98">
        <f t="shared" si="2"/>
        <v>543.06882528756569</v>
      </c>
      <c r="E24" s="97">
        <f t="shared" si="4"/>
        <v>1093.6111747124344</v>
      </c>
      <c r="F24" s="98">
        <v>50.81</v>
      </c>
      <c r="G24" s="99">
        <f t="shared" si="3"/>
        <v>216083.10894031386</v>
      </c>
      <c r="H24" s="100">
        <f t="shared" si="5"/>
        <v>6090.5189403137774</v>
      </c>
      <c r="I24" s="101"/>
    </row>
    <row r="25" spans="1:12" x14ac:dyDescent="0.25">
      <c r="A25" s="51">
        <f t="shared" si="0"/>
        <v>11</v>
      </c>
      <c r="B25" s="94">
        <v>41642</v>
      </c>
      <c r="C25" s="102">
        <f t="shared" si="1"/>
        <v>1636.68</v>
      </c>
      <c r="D25" s="98">
        <f t="shared" si="2"/>
        <v>540.20777235078469</v>
      </c>
      <c r="E25" s="97">
        <f t="shared" si="4"/>
        <v>1096.4722276492153</v>
      </c>
      <c r="F25" s="98">
        <f>50.81</f>
        <v>50.81</v>
      </c>
      <c r="G25" s="99">
        <f t="shared" si="3"/>
        <v>214935.82671266465</v>
      </c>
      <c r="H25" s="100">
        <f t="shared" si="5"/>
        <v>6630.726712664562</v>
      </c>
      <c r="I25" s="101"/>
    </row>
    <row r="26" spans="1:12" x14ac:dyDescent="0.25">
      <c r="A26" s="51">
        <f t="shared" si="0"/>
        <v>12</v>
      </c>
      <c r="B26" s="94">
        <v>41643</v>
      </c>
      <c r="C26" s="102">
        <f t="shared" si="1"/>
        <v>1636.68</v>
      </c>
      <c r="D26" s="98">
        <f t="shared" si="2"/>
        <v>537.33956678166157</v>
      </c>
      <c r="E26" s="97">
        <f t="shared" si="4"/>
        <v>1099.3404332183386</v>
      </c>
      <c r="F26" s="98">
        <f>133.83+50.81</f>
        <v>184.64000000000001</v>
      </c>
      <c r="G26" s="99">
        <f t="shared" si="3"/>
        <v>213651.8462794463</v>
      </c>
      <c r="H26" s="100">
        <f t="shared" si="5"/>
        <v>7168.0662794462232</v>
      </c>
      <c r="I26" s="101"/>
    </row>
    <row r="27" spans="1:12" x14ac:dyDescent="0.25">
      <c r="A27" s="51">
        <f t="shared" si="0"/>
        <v>13</v>
      </c>
      <c r="B27" s="94">
        <v>41644</v>
      </c>
      <c r="C27" s="102">
        <f t="shared" si="1"/>
        <v>1636.68</v>
      </c>
      <c r="D27" s="98">
        <f>G26*$D$3/12+57.47</f>
        <v>591.59961569861582</v>
      </c>
      <c r="E27" s="97">
        <f t="shared" si="4"/>
        <v>1045.0803843013841</v>
      </c>
      <c r="F27" s="98">
        <v>0</v>
      </c>
      <c r="G27" s="99">
        <f t="shared" si="3"/>
        <v>212549.29589514493</v>
      </c>
      <c r="H27" s="100">
        <f t="shared" si="5"/>
        <v>7759.6658951448389</v>
      </c>
      <c r="I27" s="101"/>
    </row>
    <row r="28" spans="1:12" x14ac:dyDescent="0.25">
      <c r="A28" s="51">
        <f t="shared" si="0"/>
        <v>14</v>
      </c>
      <c r="B28" s="94">
        <v>41645</v>
      </c>
      <c r="C28" s="102">
        <f t="shared" si="1"/>
        <v>1636.68</v>
      </c>
      <c r="D28" s="98">
        <f>G27*$D$3/12-57.47</f>
        <v>473.90323973786224</v>
      </c>
      <c r="E28" s="97">
        <f t="shared" si="4"/>
        <v>1162.7767602621379</v>
      </c>
      <c r="F28" s="98">
        <f>57.47+57.47</f>
        <v>114.94</v>
      </c>
      <c r="G28" s="99">
        <f t="shared" si="3"/>
        <v>211329.04913488278</v>
      </c>
      <c r="H28" s="100">
        <f t="shared" si="5"/>
        <v>8233.5691348827004</v>
      </c>
      <c r="I28" s="111"/>
    </row>
    <row r="29" spans="1:12" x14ac:dyDescent="0.25">
      <c r="A29" s="51">
        <f t="shared" si="0"/>
        <v>15</v>
      </c>
      <c r="B29" s="94">
        <v>41646</v>
      </c>
      <c r="C29" s="102">
        <f t="shared" si="1"/>
        <v>1636.68</v>
      </c>
      <c r="D29" s="98">
        <f t="shared" si="2"/>
        <v>528.32262283720695</v>
      </c>
      <c r="E29" s="97">
        <f t="shared" si="4"/>
        <v>1108.357377162793</v>
      </c>
      <c r="F29" s="98">
        <f>57.47</f>
        <v>57.47</v>
      </c>
      <c r="G29" s="99">
        <f t="shared" si="3"/>
        <v>210163.22175771999</v>
      </c>
      <c r="H29" s="100">
        <f t="shared" si="5"/>
        <v>8761.8917577199081</v>
      </c>
      <c r="I29" s="101"/>
    </row>
    <row r="30" spans="1:12" x14ac:dyDescent="0.25">
      <c r="A30" s="51">
        <f t="shared" si="0"/>
        <v>16</v>
      </c>
      <c r="B30" s="94">
        <v>41647</v>
      </c>
      <c r="C30" s="102">
        <f t="shared" si="1"/>
        <v>1636.68</v>
      </c>
      <c r="D30" s="98">
        <f t="shared" si="2"/>
        <v>525.40805439429994</v>
      </c>
      <c r="E30" s="97">
        <f t="shared" si="4"/>
        <v>1111.2719456057002</v>
      </c>
      <c r="F30" s="98">
        <f t="shared" ref="F30:F34" si="6">57.47</f>
        <v>57.47</v>
      </c>
      <c r="G30" s="99">
        <f t="shared" si="3"/>
        <v>208994.4798121143</v>
      </c>
      <c r="H30" s="100">
        <f t="shared" si="5"/>
        <v>9287.2998121142082</v>
      </c>
      <c r="I30" s="101"/>
    </row>
    <row r="31" spans="1:12" x14ac:dyDescent="0.25">
      <c r="A31" s="51">
        <f t="shared" si="0"/>
        <v>17</v>
      </c>
      <c r="B31" s="94">
        <v>41648</v>
      </c>
      <c r="C31" s="102">
        <f t="shared" si="1"/>
        <v>1636.68</v>
      </c>
      <c r="D31" s="98">
        <f t="shared" si="2"/>
        <v>522.48619953028572</v>
      </c>
      <c r="E31" s="97">
        <f t="shared" si="4"/>
        <v>1114.1938004697145</v>
      </c>
      <c r="F31" s="98">
        <f t="shared" si="6"/>
        <v>57.47</v>
      </c>
      <c r="G31" s="99">
        <f t="shared" si="3"/>
        <v>207822.81601164458</v>
      </c>
      <c r="H31" s="100">
        <f t="shared" si="5"/>
        <v>9809.7860116444936</v>
      </c>
      <c r="I31" s="101"/>
    </row>
    <row r="32" spans="1:12" x14ac:dyDescent="0.25">
      <c r="A32" s="51">
        <f t="shared" si="0"/>
        <v>18</v>
      </c>
      <c r="B32" s="94">
        <v>41649</v>
      </c>
      <c r="C32" s="102">
        <f t="shared" si="1"/>
        <v>1636.68</v>
      </c>
      <c r="D32" s="98">
        <f t="shared" si="2"/>
        <v>519.55704002911136</v>
      </c>
      <c r="E32" s="97">
        <f t="shared" si="4"/>
        <v>1117.1229599708886</v>
      </c>
      <c r="F32" s="98">
        <f t="shared" si="6"/>
        <v>57.47</v>
      </c>
      <c r="G32" s="99">
        <f t="shared" si="3"/>
        <v>206648.2230516737</v>
      </c>
      <c r="H32" s="100">
        <f t="shared" si="5"/>
        <v>10329.343051673604</v>
      </c>
      <c r="I32" s="101"/>
    </row>
    <row r="33" spans="1:17" x14ac:dyDescent="0.25">
      <c r="A33" s="51">
        <f t="shared" si="0"/>
        <v>19</v>
      </c>
      <c r="B33" s="94">
        <v>41650</v>
      </c>
      <c r="C33" s="102">
        <f t="shared" si="1"/>
        <v>1636.68</v>
      </c>
      <c r="D33" s="98">
        <f>G32*$D$3/12+0.01</f>
        <v>516.63055762918418</v>
      </c>
      <c r="E33" s="97">
        <f t="shared" si="4"/>
        <v>1120.049442370816</v>
      </c>
      <c r="F33" s="98">
        <f t="shared" si="6"/>
        <v>57.47</v>
      </c>
      <c r="G33" s="99">
        <f>MAX(G32+G32*$D$3/12-C33-F33,0)+0.01</f>
        <v>205470.7036093029</v>
      </c>
      <c r="H33" s="100">
        <f t="shared" si="5"/>
        <v>10845.973609302788</v>
      </c>
      <c r="I33" s="101" t="s">
        <v>217</v>
      </c>
    </row>
    <row r="34" spans="1:17" x14ac:dyDescent="0.25">
      <c r="A34" s="103">
        <f t="shared" si="0"/>
        <v>20</v>
      </c>
      <c r="B34" s="104">
        <v>41651</v>
      </c>
      <c r="C34" s="105">
        <f t="shared" si="1"/>
        <v>1636.68</v>
      </c>
      <c r="D34" s="106">
        <f t="shared" si="2"/>
        <v>513.6767590232572</v>
      </c>
      <c r="E34" s="107">
        <f t="shared" si="4"/>
        <v>1123.0032409767427</v>
      </c>
      <c r="F34" s="106">
        <f t="shared" si="6"/>
        <v>57.47</v>
      </c>
      <c r="G34" s="108">
        <f t="shared" si="3"/>
        <v>204290.23036832616</v>
      </c>
      <c r="H34" s="109">
        <f t="shared" si="5"/>
        <v>11359.650368326045</v>
      </c>
      <c r="I34" s="110" t="s">
        <v>21</v>
      </c>
      <c r="J34" s="112">
        <f>SUM(D23:D34)</f>
        <v>6358.1229967288291</v>
      </c>
      <c r="K34" s="112">
        <f>SUM(E23:E34)+SUM(F23:F34)</f>
        <v>14078.867003271171</v>
      </c>
      <c r="L34" s="112">
        <f>SUM(F23:F34)</f>
        <v>796.83000000000015</v>
      </c>
    </row>
    <row r="35" spans="1:17" x14ac:dyDescent="0.25">
      <c r="A35" s="51">
        <f t="shared" si="0"/>
        <v>21</v>
      </c>
      <c r="B35" s="94">
        <v>42005</v>
      </c>
      <c r="C35" s="102">
        <f t="shared" si="1"/>
        <v>1636.68</v>
      </c>
      <c r="D35" s="98">
        <f t="shared" si="2"/>
        <v>510.72557592081534</v>
      </c>
      <c r="E35" s="97">
        <f t="shared" si="4"/>
        <v>1125.9544240791847</v>
      </c>
      <c r="F35" s="98">
        <v>57.47</v>
      </c>
      <c r="G35" s="99">
        <f t="shared" si="3"/>
        <v>203106.80594424697</v>
      </c>
      <c r="H35" s="100">
        <f t="shared" si="5"/>
        <v>11870.37594424686</v>
      </c>
      <c r="I35" s="101"/>
    </row>
    <row r="36" spans="1:17" x14ac:dyDescent="0.25">
      <c r="A36" s="51">
        <f t="shared" si="0"/>
        <v>22</v>
      </c>
      <c r="B36" s="94">
        <v>42006</v>
      </c>
      <c r="C36" s="102">
        <f t="shared" si="1"/>
        <v>1636.68</v>
      </c>
      <c r="D36" s="98">
        <f t="shared" si="2"/>
        <v>507.76701486061739</v>
      </c>
      <c r="E36" s="97">
        <f t="shared" si="4"/>
        <v>1128.9129851393827</v>
      </c>
      <c r="F36" s="98">
        <v>57.47</v>
      </c>
      <c r="G36" s="99">
        <f>MAX(G35+G35*$D$3/12-C36-F36,0)+0.01</f>
        <v>201920.43295910759</v>
      </c>
      <c r="H36" s="100">
        <f t="shared" si="5"/>
        <v>12378.142959107478</v>
      </c>
      <c r="I36" s="101"/>
    </row>
    <row r="37" spans="1:17" x14ac:dyDescent="0.25">
      <c r="A37" s="51">
        <f t="shared" si="0"/>
        <v>23</v>
      </c>
      <c r="B37" s="94">
        <v>42007</v>
      </c>
      <c r="C37" s="102">
        <f t="shared" si="1"/>
        <v>1636.68</v>
      </c>
      <c r="D37" s="98">
        <f t="shared" si="2"/>
        <v>504.80108239776899</v>
      </c>
      <c r="E37" s="97">
        <f t="shared" si="4"/>
        <v>1131.878917602231</v>
      </c>
      <c r="F37" s="98">
        <v>57.47</v>
      </c>
      <c r="G37" s="99">
        <f t="shared" si="3"/>
        <v>200731.08404150538</v>
      </c>
      <c r="H37" s="100">
        <f t="shared" si="5"/>
        <v>12882.944041505247</v>
      </c>
      <c r="I37" s="101"/>
    </row>
    <row r="38" spans="1:17" x14ac:dyDescent="0.25">
      <c r="A38" s="51">
        <f t="shared" si="0"/>
        <v>24</v>
      </c>
      <c r="B38" s="94">
        <v>42008</v>
      </c>
      <c r="C38" s="102">
        <f t="shared" si="1"/>
        <v>1636.68</v>
      </c>
      <c r="D38" s="98">
        <f t="shared" si="2"/>
        <v>501.82771010376342</v>
      </c>
      <c r="E38" s="97">
        <f t="shared" si="4"/>
        <v>1134.8522898962367</v>
      </c>
      <c r="F38" s="98">
        <v>57.47</v>
      </c>
      <c r="G38" s="99">
        <f t="shared" si="3"/>
        <v>199538.76175160916</v>
      </c>
      <c r="H38" s="100">
        <f t="shared" si="5"/>
        <v>13384.771751609011</v>
      </c>
      <c r="I38" s="101"/>
    </row>
    <row r="39" spans="1:17" x14ac:dyDescent="0.25">
      <c r="A39" s="51">
        <f t="shared" si="0"/>
        <v>25</v>
      </c>
      <c r="B39" s="94">
        <v>42009</v>
      </c>
      <c r="C39" s="102">
        <f t="shared" si="1"/>
        <v>1636.68</v>
      </c>
      <c r="D39" s="98">
        <f t="shared" si="2"/>
        <v>498.84690437902287</v>
      </c>
      <c r="E39" s="97">
        <f t="shared" si="4"/>
        <v>1137.8330956209772</v>
      </c>
      <c r="F39" s="98">
        <v>0</v>
      </c>
      <c r="G39" s="99">
        <f t="shared" si="3"/>
        <v>198400.92865598819</v>
      </c>
      <c r="H39" s="100">
        <f t="shared" si="5"/>
        <v>13883.618655988033</v>
      </c>
      <c r="I39" s="101"/>
    </row>
    <row r="40" spans="1:17" x14ac:dyDescent="0.25">
      <c r="A40" s="51">
        <f t="shared" si="0"/>
        <v>26</v>
      </c>
      <c r="B40" s="94">
        <v>42010</v>
      </c>
      <c r="C40" s="102">
        <f t="shared" si="1"/>
        <v>1636.68</v>
      </c>
      <c r="D40" s="98">
        <f t="shared" si="2"/>
        <v>496.00232163997043</v>
      </c>
      <c r="E40" s="97">
        <f t="shared" si="4"/>
        <v>1140.6776783600296</v>
      </c>
      <c r="F40" s="98">
        <v>0</v>
      </c>
      <c r="G40" s="99">
        <f t="shared" si="3"/>
        <v>197260.25097762817</v>
      </c>
      <c r="H40" s="100">
        <f t="shared" si="5"/>
        <v>14379.620977628005</v>
      </c>
      <c r="I40" s="101"/>
    </row>
    <row r="41" spans="1:17" x14ac:dyDescent="0.25">
      <c r="A41" s="51">
        <f t="shared" si="0"/>
        <v>27</v>
      </c>
      <c r="B41" s="94">
        <v>42011</v>
      </c>
      <c r="C41" s="102">
        <f t="shared" si="1"/>
        <v>1636.68</v>
      </c>
      <c r="D41" s="98">
        <f t="shared" si="2"/>
        <v>493.15062744407038</v>
      </c>
      <c r="E41" s="97">
        <f t="shared" si="4"/>
        <v>1143.5293725559297</v>
      </c>
      <c r="F41" s="98">
        <v>0</v>
      </c>
      <c r="G41" s="99">
        <f t="shared" si="3"/>
        <v>196116.72160507223</v>
      </c>
      <c r="H41" s="100">
        <f t="shared" si="5"/>
        <v>14872.771605072076</v>
      </c>
      <c r="I41" s="101"/>
    </row>
    <row r="42" spans="1:17" x14ac:dyDescent="0.25">
      <c r="A42" s="51">
        <f t="shared" si="0"/>
        <v>28</v>
      </c>
      <c r="B42" s="94">
        <v>42012</v>
      </c>
      <c r="C42" s="102">
        <f t="shared" si="1"/>
        <v>1636.68</v>
      </c>
      <c r="D42" s="98">
        <f t="shared" si="2"/>
        <v>490.29180401268059</v>
      </c>
      <c r="E42" s="97">
        <f t="shared" si="4"/>
        <v>1146.3881959873195</v>
      </c>
      <c r="F42" s="98">
        <v>0</v>
      </c>
      <c r="G42" s="99">
        <f t="shared" si="3"/>
        <v>194970.33340908491</v>
      </c>
      <c r="H42" s="100">
        <f t="shared" si="5"/>
        <v>15363.063409084756</v>
      </c>
      <c r="I42" s="101"/>
    </row>
    <row r="43" spans="1:17" x14ac:dyDescent="0.25">
      <c r="A43" s="51">
        <f t="shared" si="0"/>
        <v>29</v>
      </c>
      <c r="B43" s="94">
        <v>42013</v>
      </c>
      <c r="C43" s="102">
        <f t="shared" si="1"/>
        <v>1636.68</v>
      </c>
      <c r="D43" s="98">
        <f t="shared" si="2"/>
        <v>487.42583352271225</v>
      </c>
      <c r="E43" s="97">
        <f t="shared" si="4"/>
        <v>1149.2541664772878</v>
      </c>
      <c r="F43" s="98">
        <v>0</v>
      </c>
      <c r="G43" s="99">
        <f t="shared" si="3"/>
        <v>193821.07924260764</v>
      </c>
      <c r="H43" s="100">
        <f t="shared" si="5"/>
        <v>15850.489242607468</v>
      </c>
      <c r="I43" s="101"/>
    </row>
    <row r="44" spans="1:17" x14ac:dyDescent="0.25">
      <c r="A44" s="51">
        <f t="shared" si="0"/>
        <v>30</v>
      </c>
      <c r="B44" s="94">
        <v>42014</v>
      </c>
      <c r="C44" s="102">
        <f t="shared" si="1"/>
        <v>1636.68</v>
      </c>
      <c r="D44" s="98">
        <f t="shared" si="2"/>
        <v>484.55269810651907</v>
      </c>
      <c r="E44" s="97">
        <f t="shared" si="4"/>
        <v>1152.127301893481</v>
      </c>
      <c r="F44" s="98">
        <v>0</v>
      </c>
      <c r="G44" s="99">
        <f t="shared" si="3"/>
        <v>192668.95194071415</v>
      </c>
      <c r="H44" s="100">
        <f t="shared" si="5"/>
        <v>16335.041940713987</v>
      </c>
      <c r="I44" s="101"/>
    </row>
    <row r="45" spans="1:17" x14ac:dyDescent="0.25">
      <c r="A45" s="51">
        <f t="shared" si="0"/>
        <v>31</v>
      </c>
      <c r="B45" s="94">
        <v>42015</v>
      </c>
      <c r="C45" s="102">
        <f t="shared" si="1"/>
        <v>1636.68</v>
      </c>
      <c r="D45" s="98">
        <f t="shared" si="2"/>
        <v>481.67237985178537</v>
      </c>
      <c r="E45" s="97">
        <f t="shared" si="4"/>
        <v>1155.0076201482148</v>
      </c>
      <c r="F45" s="98">
        <v>5000</v>
      </c>
      <c r="G45" s="99">
        <f t="shared" si="3"/>
        <v>186513.94432056593</v>
      </c>
      <c r="H45" s="100">
        <f t="shared" si="5"/>
        <v>16816.714320565774</v>
      </c>
      <c r="I45" s="101" t="s">
        <v>218</v>
      </c>
    </row>
    <row r="46" spans="1:17" x14ac:dyDescent="0.25">
      <c r="A46" s="103">
        <f t="shared" si="0"/>
        <v>32</v>
      </c>
      <c r="B46" s="104">
        <v>42016</v>
      </c>
      <c r="C46" s="105">
        <f>IF(G45&gt;(C45-D45),$I$3,G45+D46)</f>
        <v>1636.68</v>
      </c>
      <c r="D46" s="106">
        <f t="shared" si="2"/>
        <v>466.28486080141482</v>
      </c>
      <c r="E46" s="107">
        <f>IF(G45&gt;(C46-D46),C46-D46,G45)</f>
        <v>1170.3951391985852</v>
      </c>
      <c r="F46" s="98">
        <v>2932.05</v>
      </c>
      <c r="G46" s="108">
        <f t="shared" si="3"/>
        <v>182411.49918136737</v>
      </c>
      <c r="H46" s="109">
        <f t="shared" si="5"/>
        <v>17282.999181367188</v>
      </c>
      <c r="I46" s="110" t="s">
        <v>22</v>
      </c>
      <c r="J46" s="113">
        <f>SUM(D35:D46)</f>
        <v>5923.3488130411397</v>
      </c>
      <c r="K46" s="113">
        <f>SUM(E35:E46)+SUM(F35:F46)</f>
        <v>21878.741186958861</v>
      </c>
      <c r="L46" s="113">
        <f>SUM(F35:F46)</f>
        <v>8161.93</v>
      </c>
      <c r="N46" s="51">
        <v>6379.38</v>
      </c>
      <c r="P46" s="97">
        <f>N46-J46</f>
        <v>456.03118695886042</v>
      </c>
      <c r="Q46" s="51" t="s">
        <v>231</v>
      </c>
    </row>
    <row r="47" spans="1:17" x14ac:dyDescent="0.25">
      <c r="A47" s="51">
        <f t="shared" si="0"/>
        <v>33</v>
      </c>
      <c r="B47" s="94">
        <v>42370</v>
      </c>
      <c r="C47" s="102">
        <f>IF(G46&gt;(C46-D46),$I$3,G46+D47)</f>
        <v>1636.68</v>
      </c>
      <c r="D47" s="98">
        <f>G46*$D$3/12</f>
        <v>456.02874795341842</v>
      </c>
      <c r="E47" s="97">
        <f>IF(G46&gt;(C47-D47),C47-D47,G46)</f>
        <v>1180.6512520465817</v>
      </c>
      <c r="F47" s="98">
        <f>3000</f>
        <v>3000</v>
      </c>
      <c r="G47" s="99">
        <f>MAX(G46+G46*$D$3/12-C47-F47,0)-0.01</f>
        <v>178230.83792932078</v>
      </c>
      <c r="H47" s="100">
        <f t="shared" si="5"/>
        <v>17739.027929320608</v>
      </c>
      <c r="I47" s="101"/>
    </row>
    <row r="48" spans="1:17" x14ac:dyDescent="0.25">
      <c r="A48" s="51">
        <f t="shared" si="0"/>
        <v>34</v>
      </c>
      <c r="B48" s="94">
        <v>42371</v>
      </c>
      <c r="C48" s="102">
        <f t="shared" si="1"/>
        <v>1636.68</v>
      </c>
      <c r="D48" s="98">
        <f t="shared" si="2"/>
        <v>445.57709482330193</v>
      </c>
      <c r="E48" s="97">
        <f t="shared" si="4"/>
        <v>1191.1029051766982</v>
      </c>
      <c r="F48" s="98">
        <v>3000</v>
      </c>
      <c r="G48" s="99">
        <f t="shared" si="3"/>
        <v>174039.73502414409</v>
      </c>
      <c r="H48" s="100">
        <f t="shared" si="5"/>
        <v>18184.605024143908</v>
      </c>
      <c r="I48" s="101"/>
    </row>
    <row r="49" spans="1:12" x14ac:dyDescent="0.25">
      <c r="A49" s="51">
        <f t="shared" si="0"/>
        <v>35</v>
      </c>
      <c r="B49" s="94">
        <v>42372</v>
      </c>
      <c r="C49" s="102">
        <f t="shared" si="1"/>
        <v>1636.68</v>
      </c>
      <c r="D49" s="98">
        <f t="shared" si="2"/>
        <v>435.0993375603602</v>
      </c>
      <c r="E49" s="97">
        <f t="shared" si="4"/>
        <v>1201.5806624396398</v>
      </c>
      <c r="F49" s="98">
        <v>0</v>
      </c>
      <c r="G49" s="99">
        <f t="shared" si="3"/>
        <v>172838.15436170445</v>
      </c>
      <c r="H49" s="100">
        <f t="shared" si="5"/>
        <v>18619.704361704269</v>
      </c>
      <c r="I49" s="101"/>
    </row>
    <row r="50" spans="1:12" x14ac:dyDescent="0.25">
      <c r="A50" s="51">
        <f t="shared" si="0"/>
        <v>36</v>
      </c>
      <c r="B50" s="94">
        <v>42373</v>
      </c>
      <c r="C50" s="102">
        <f t="shared" si="1"/>
        <v>1636.68</v>
      </c>
      <c r="D50" s="98">
        <f t="shared" si="2"/>
        <v>432.09538590426109</v>
      </c>
      <c r="E50" s="97">
        <f t="shared" si="4"/>
        <v>1204.584614095739</v>
      </c>
      <c r="F50" s="98">
        <v>13000</v>
      </c>
      <c r="G50" s="99">
        <f>MAX(G49+G49*$D$3/12-C50-F50,0)+0.01</f>
        <v>158633.57974760872</v>
      </c>
      <c r="H50" s="100">
        <f t="shared" si="5"/>
        <v>19051.799747608529</v>
      </c>
      <c r="I50" s="101"/>
    </row>
    <row r="51" spans="1:12" x14ac:dyDescent="0.25">
      <c r="A51" s="51">
        <f t="shared" si="0"/>
        <v>37</v>
      </c>
      <c r="B51" s="94">
        <v>42374</v>
      </c>
      <c r="C51" s="102">
        <f t="shared" si="1"/>
        <v>1636.68</v>
      </c>
      <c r="D51" s="98">
        <f t="shared" si="2"/>
        <v>396.58394936902181</v>
      </c>
      <c r="E51" s="97">
        <f t="shared" si="4"/>
        <v>1240.0960506309782</v>
      </c>
      <c r="F51" s="98">
        <v>0</v>
      </c>
      <c r="G51" s="99">
        <f>MAX(G50+G50*$D$3/12-C51-F51,0)</f>
        <v>157393.48369697775</v>
      </c>
      <c r="H51" s="100">
        <f t="shared" si="5"/>
        <v>19448.383696977551</v>
      </c>
      <c r="I51" s="101"/>
    </row>
    <row r="52" spans="1:12" x14ac:dyDescent="0.25">
      <c r="A52" s="51">
        <f t="shared" si="0"/>
        <v>38</v>
      </c>
      <c r="B52" s="94">
        <v>42375</v>
      </c>
      <c r="C52" s="102">
        <f t="shared" si="1"/>
        <v>1636.68</v>
      </c>
      <c r="D52" s="98">
        <f t="shared" si="2"/>
        <v>393.48370924244438</v>
      </c>
      <c r="E52" s="97">
        <f t="shared" si="4"/>
        <v>1243.1962907575557</v>
      </c>
      <c r="F52" s="98">
        <v>10000</v>
      </c>
      <c r="G52" s="99">
        <f t="shared" si="3"/>
        <v>146150.28740622022</v>
      </c>
      <c r="H52" s="100">
        <f t="shared" si="5"/>
        <v>19841.867406219997</v>
      </c>
      <c r="I52" s="101"/>
    </row>
    <row r="53" spans="1:12" x14ac:dyDescent="0.25">
      <c r="A53" s="51">
        <f t="shared" si="0"/>
        <v>39</v>
      </c>
      <c r="B53" s="94">
        <v>42376</v>
      </c>
      <c r="C53" s="102">
        <f t="shared" si="1"/>
        <v>1636.68</v>
      </c>
      <c r="D53" s="98">
        <f t="shared" si="2"/>
        <v>365.37571851555055</v>
      </c>
      <c r="E53" s="97">
        <f t="shared" si="4"/>
        <v>1271.3042814844496</v>
      </c>
      <c r="F53" s="98">
        <v>0</v>
      </c>
      <c r="G53" s="99">
        <f t="shared" si="3"/>
        <v>144878.98312473577</v>
      </c>
      <c r="H53" s="100">
        <f t="shared" si="5"/>
        <v>20207.243124735549</v>
      </c>
      <c r="I53" s="101"/>
    </row>
    <row r="54" spans="1:12" x14ac:dyDescent="0.25">
      <c r="A54" s="51">
        <f t="shared" si="0"/>
        <v>40</v>
      </c>
      <c r="B54" s="94">
        <v>42377</v>
      </c>
      <c r="C54" s="102">
        <f t="shared" si="1"/>
        <v>1636.68</v>
      </c>
      <c r="D54" s="98">
        <f t="shared" si="2"/>
        <v>362.19745781183946</v>
      </c>
      <c r="E54" s="97">
        <f t="shared" si="4"/>
        <v>1274.4825421881606</v>
      </c>
      <c r="F54" s="98">
        <v>3000</v>
      </c>
      <c r="G54" s="99">
        <f t="shared" si="3"/>
        <v>140604.50058254763</v>
      </c>
      <c r="H54" s="100">
        <f t="shared" si="5"/>
        <v>20569.440582547388</v>
      </c>
      <c r="I54" s="101"/>
    </row>
    <row r="55" spans="1:12" x14ac:dyDescent="0.25">
      <c r="A55" s="51">
        <f t="shared" si="0"/>
        <v>41</v>
      </c>
      <c r="B55" s="94">
        <v>42378</v>
      </c>
      <c r="C55" s="102">
        <f t="shared" si="1"/>
        <v>1636.68</v>
      </c>
      <c r="D55" s="98">
        <f t="shared" si="2"/>
        <v>351.51125145636905</v>
      </c>
      <c r="E55" s="97">
        <f t="shared" si="4"/>
        <v>1285.168748543631</v>
      </c>
      <c r="F55" s="98">
        <v>3000</v>
      </c>
      <c r="G55" s="99">
        <f t="shared" si="3"/>
        <v>136319.331834004</v>
      </c>
      <c r="H55" s="100">
        <f t="shared" si="5"/>
        <v>20920.951834003758</v>
      </c>
      <c r="I55" s="101"/>
    </row>
    <row r="56" spans="1:12" x14ac:dyDescent="0.25">
      <c r="A56" s="51">
        <f t="shared" si="0"/>
        <v>42</v>
      </c>
      <c r="B56" s="94">
        <v>42379</v>
      </c>
      <c r="C56" s="102">
        <f t="shared" si="1"/>
        <v>1636.68</v>
      </c>
      <c r="D56" s="98">
        <f t="shared" si="2"/>
        <v>340.79832958500998</v>
      </c>
      <c r="E56" s="97">
        <f t="shared" si="4"/>
        <v>1295.8816704149901</v>
      </c>
      <c r="F56" s="98">
        <v>3000</v>
      </c>
      <c r="G56" s="99">
        <f t="shared" si="3"/>
        <v>132023.450163589</v>
      </c>
      <c r="H56" s="100">
        <f t="shared" si="5"/>
        <v>21261.750163588767</v>
      </c>
      <c r="I56" s="101"/>
    </row>
    <row r="57" spans="1:12" x14ac:dyDescent="0.25">
      <c r="A57" s="51">
        <f t="shared" si="0"/>
        <v>43</v>
      </c>
      <c r="B57" s="94">
        <v>42380</v>
      </c>
      <c r="C57" s="102">
        <f t="shared" si="1"/>
        <v>1636.68</v>
      </c>
      <c r="D57" s="98">
        <f t="shared" si="2"/>
        <v>330.05862540897249</v>
      </c>
      <c r="E57" s="97">
        <f t="shared" si="4"/>
        <v>1306.6213745910277</v>
      </c>
      <c r="F57" s="98">
        <v>3000</v>
      </c>
      <c r="G57" s="99">
        <f t="shared" si="3"/>
        <v>127716.82878899798</v>
      </c>
      <c r="H57" s="100">
        <f t="shared" si="5"/>
        <v>21591.80878899774</v>
      </c>
      <c r="I57" s="101" t="s">
        <v>219</v>
      </c>
    </row>
    <row r="58" spans="1:12" x14ac:dyDescent="0.25">
      <c r="A58" s="103">
        <f t="shared" si="0"/>
        <v>44</v>
      </c>
      <c r="B58" s="104">
        <v>42381</v>
      </c>
      <c r="C58" s="105">
        <f t="shared" si="1"/>
        <v>1636.68</v>
      </c>
      <c r="D58" s="106">
        <f t="shared" si="2"/>
        <v>319.29207197249497</v>
      </c>
      <c r="E58" s="107">
        <f t="shared" si="4"/>
        <v>1317.387928027505</v>
      </c>
      <c r="F58" s="98">
        <v>3000</v>
      </c>
      <c r="G58" s="108">
        <f t="shared" si="3"/>
        <v>123399.44086097048</v>
      </c>
      <c r="H58" s="109">
        <f t="shared" si="5"/>
        <v>21911.100860970233</v>
      </c>
      <c r="I58" s="110" t="s">
        <v>23</v>
      </c>
      <c r="J58" s="113">
        <f>SUM(D47:D58)</f>
        <v>4628.1016796030444</v>
      </c>
      <c r="K58" s="113">
        <f>SUM(E47:E58)+SUM(F47:F58)</f>
        <v>59012.058320396958</v>
      </c>
      <c r="L58" s="113">
        <f>SUM(F47:F58)</f>
        <v>44000</v>
      </c>
    </row>
    <row r="59" spans="1:12" x14ac:dyDescent="0.25">
      <c r="A59" s="51">
        <f t="shared" si="0"/>
        <v>45</v>
      </c>
      <c r="B59" s="94">
        <v>42736</v>
      </c>
      <c r="C59" s="102">
        <f t="shared" si="1"/>
        <v>1636.68</v>
      </c>
      <c r="D59" s="98">
        <f t="shared" si="2"/>
        <v>308.4986021524262</v>
      </c>
      <c r="E59" s="97">
        <f t="shared" si="4"/>
        <v>1328.1813978475739</v>
      </c>
      <c r="F59" s="98">
        <v>3000</v>
      </c>
      <c r="G59" s="99">
        <f t="shared" si="3"/>
        <v>119071.25946312291</v>
      </c>
      <c r="H59" s="100">
        <f t="shared" si="5"/>
        <v>22219.59946312266</v>
      </c>
      <c r="I59" s="101"/>
    </row>
    <row r="60" spans="1:12" x14ac:dyDescent="0.25">
      <c r="A60" s="51">
        <f t="shared" si="0"/>
        <v>46</v>
      </c>
      <c r="B60" s="94">
        <v>42737</v>
      </c>
      <c r="C60" s="102">
        <f t="shared" si="1"/>
        <v>1636.68</v>
      </c>
      <c r="D60" s="98">
        <f t="shared" si="2"/>
        <v>297.6781486578073</v>
      </c>
      <c r="E60" s="97">
        <f t="shared" si="4"/>
        <v>1339.0018513421928</v>
      </c>
      <c r="F60" s="98">
        <v>3000</v>
      </c>
      <c r="G60" s="99">
        <f t="shared" si="3"/>
        <v>114732.25761178073</v>
      </c>
      <c r="H60" s="100">
        <f t="shared" si="5"/>
        <v>22517.277611780468</v>
      </c>
      <c r="I60" s="101"/>
    </row>
    <row r="61" spans="1:12" x14ac:dyDescent="0.25">
      <c r="A61" s="51">
        <f t="shared" si="0"/>
        <v>47</v>
      </c>
      <c r="B61" s="94">
        <v>42738</v>
      </c>
      <c r="C61" s="102">
        <f t="shared" si="1"/>
        <v>1636.68</v>
      </c>
      <c r="D61" s="98">
        <f t="shared" si="2"/>
        <v>286.83064402945183</v>
      </c>
      <c r="E61" s="97">
        <f t="shared" si="4"/>
        <v>1349.8493559705482</v>
      </c>
      <c r="F61" s="98">
        <v>3000</v>
      </c>
      <c r="G61" s="99">
        <f t="shared" si="3"/>
        <v>110382.40825581019</v>
      </c>
      <c r="H61" s="100">
        <f t="shared" si="5"/>
        <v>22804.108255809919</v>
      </c>
      <c r="I61" s="101"/>
    </row>
    <row r="62" spans="1:12" x14ac:dyDescent="0.25">
      <c r="A62" s="51">
        <f t="shared" si="0"/>
        <v>48</v>
      </c>
      <c r="B62" s="94">
        <v>42739</v>
      </c>
      <c r="C62" s="102">
        <f t="shared" si="1"/>
        <v>1636.68</v>
      </c>
      <c r="D62" s="98">
        <f t="shared" si="2"/>
        <v>275.95602063952549</v>
      </c>
      <c r="E62" s="97">
        <f t="shared" si="4"/>
        <v>1360.7239793604745</v>
      </c>
      <c r="F62" s="98">
        <v>3000</v>
      </c>
      <c r="G62" s="99">
        <f t="shared" si="3"/>
        <v>106021.68427644973</v>
      </c>
      <c r="H62" s="100">
        <f t="shared" si="5"/>
        <v>23080.064276449444</v>
      </c>
      <c r="I62" s="101"/>
    </row>
    <row r="63" spans="1:12" x14ac:dyDescent="0.25">
      <c r="A63" s="51">
        <f t="shared" si="0"/>
        <v>49</v>
      </c>
      <c r="B63" s="94">
        <v>42740</v>
      </c>
      <c r="C63" s="102">
        <f t="shared" si="1"/>
        <v>1636.68</v>
      </c>
      <c r="D63" s="98">
        <f t="shared" si="2"/>
        <v>265.0542106911243</v>
      </c>
      <c r="E63" s="97">
        <f t="shared" si="4"/>
        <v>1371.6257893088757</v>
      </c>
      <c r="F63" s="98">
        <v>3000</v>
      </c>
      <c r="G63" s="99">
        <f t="shared" si="3"/>
        <v>101650.05848714086</v>
      </c>
      <c r="H63" s="100">
        <f t="shared" si="5"/>
        <v>23345.118487140568</v>
      </c>
      <c r="I63" s="101"/>
    </row>
    <row r="64" spans="1:12" x14ac:dyDescent="0.25">
      <c r="A64" s="51">
        <f t="shared" si="0"/>
        <v>50</v>
      </c>
      <c r="B64" s="94">
        <v>42741</v>
      </c>
      <c r="C64" s="102">
        <f t="shared" si="1"/>
        <v>1636.68</v>
      </c>
      <c r="D64" s="98">
        <f t="shared" si="2"/>
        <v>254.12514621785215</v>
      </c>
      <c r="E64" s="97">
        <f t="shared" si="4"/>
        <v>1382.5548537821478</v>
      </c>
      <c r="F64" s="98">
        <v>3000</v>
      </c>
      <c r="G64" s="99">
        <f t="shared" si="3"/>
        <v>97267.50363335872</v>
      </c>
      <c r="H64" s="100">
        <f t="shared" si="5"/>
        <v>23599.243633358419</v>
      </c>
      <c r="I64" s="101"/>
    </row>
    <row r="65" spans="1:12" x14ac:dyDescent="0.25">
      <c r="A65" s="51">
        <f t="shared" si="0"/>
        <v>51</v>
      </c>
      <c r="B65" s="94">
        <v>42742</v>
      </c>
      <c r="C65" s="102">
        <f t="shared" si="1"/>
        <v>1636.68</v>
      </c>
      <c r="D65" s="98">
        <f t="shared" si="2"/>
        <v>243.16875908339679</v>
      </c>
      <c r="E65" s="97">
        <f t="shared" si="4"/>
        <v>1393.5112409166034</v>
      </c>
      <c r="F65" s="98">
        <v>3000</v>
      </c>
      <c r="G65" s="99">
        <f t="shared" si="3"/>
        <v>92873.992392442116</v>
      </c>
      <c r="H65" s="100">
        <f t="shared" si="5"/>
        <v>23842.412392441816</v>
      </c>
      <c r="I65" s="101"/>
    </row>
    <row r="66" spans="1:12" x14ac:dyDescent="0.25">
      <c r="A66" s="51">
        <f t="shared" si="0"/>
        <v>52</v>
      </c>
      <c r="B66" s="94">
        <v>42743</v>
      </c>
      <c r="C66" s="102">
        <f t="shared" si="1"/>
        <v>1636.68</v>
      </c>
      <c r="D66" s="98">
        <f t="shared" si="2"/>
        <v>232.18498098110527</v>
      </c>
      <c r="E66" s="97">
        <f t="shared" si="4"/>
        <v>1404.4950190188947</v>
      </c>
      <c r="F66" s="98">
        <v>3000</v>
      </c>
      <c r="G66" s="99">
        <f t="shared" si="3"/>
        <v>88469.497373423234</v>
      </c>
      <c r="H66" s="100">
        <f t="shared" si="5"/>
        <v>24074.597373422923</v>
      </c>
      <c r="I66" s="101"/>
    </row>
    <row r="67" spans="1:12" x14ac:dyDescent="0.25">
      <c r="A67" s="51">
        <f t="shared" si="0"/>
        <v>53</v>
      </c>
      <c r="B67" s="94">
        <v>42744</v>
      </c>
      <c r="C67" s="102">
        <f t="shared" si="1"/>
        <v>1636.68</v>
      </c>
      <c r="D67" s="98">
        <f t="shared" si="2"/>
        <v>221.17374343355809</v>
      </c>
      <c r="E67" s="97">
        <f t="shared" si="4"/>
        <v>1415.5062565664421</v>
      </c>
      <c r="F67" s="98">
        <v>3000</v>
      </c>
      <c r="G67" s="99">
        <f t="shared" si="3"/>
        <v>84053.991116856792</v>
      </c>
      <c r="H67" s="100">
        <f t="shared" si="5"/>
        <v>24295.771116856482</v>
      </c>
      <c r="I67" s="101"/>
    </row>
    <row r="68" spans="1:12" x14ac:dyDescent="0.25">
      <c r="A68" s="51">
        <f t="shared" si="0"/>
        <v>54</v>
      </c>
      <c r="B68" s="94">
        <v>42745</v>
      </c>
      <c r="C68" s="102">
        <f t="shared" si="1"/>
        <v>1636.68</v>
      </c>
      <c r="D68" s="98">
        <f t="shared" si="2"/>
        <v>210.13497779214197</v>
      </c>
      <c r="E68" s="97">
        <f t="shared" si="4"/>
        <v>1426.545022207858</v>
      </c>
      <c r="F68" s="98">
        <v>3000</v>
      </c>
      <c r="G68" s="99">
        <f t="shared" si="3"/>
        <v>79627.446094648942</v>
      </c>
      <c r="H68" s="100">
        <f t="shared" si="5"/>
        <v>24505.906094648624</v>
      </c>
      <c r="I68" s="101"/>
    </row>
    <row r="69" spans="1:12" x14ac:dyDescent="0.25">
      <c r="A69" s="51">
        <f t="shared" si="0"/>
        <v>55</v>
      </c>
      <c r="B69" s="94">
        <v>42746</v>
      </c>
      <c r="C69" s="102">
        <f t="shared" si="1"/>
        <v>1636.68</v>
      </c>
      <c r="D69" s="98">
        <f t="shared" si="2"/>
        <v>199.06861523662235</v>
      </c>
      <c r="E69" s="97">
        <f t="shared" si="4"/>
        <v>1437.6113847633778</v>
      </c>
      <c r="F69" s="98">
        <v>3000</v>
      </c>
      <c r="G69" s="99">
        <f t="shared" si="3"/>
        <v>75189.834709885574</v>
      </c>
      <c r="H69" s="100">
        <f t="shared" si="5"/>
        <v>24704.974709885246</v>
      </c>
      <c r="I69" s="101" t="s">
        <v>223</v>
      </c>
    </row>
    <row r="70" spans="1:12" x14ac:dyDescent="0.25">
      <c r="A70" s="103">
        <f t="shared" si="0"/>
        <v>56</v>
      </c>
      <c r="B70" s="104">
        <v>42747</v>
      </c>
      <c r="C70" s="105">
        <f t="shared" si="1"/>
        <v>1636.68</v>
      </c>
      <c r="D70" s="106">
        <f t="shared" si="2"/>
        <v>187.97458677471391</v>
      </c>
      <c r="E70" s="107">
        <f t="shared" si="4"/>
        <v>1448.7054132252861</v>
      </c>
      <c r="F70" s="98">
        <v>3000</v>
      </c>
      <c r="G70" s="108">
        <f t="shared" si="3"/>
        <v>70741.129296660292</v>
      </c>
      <c r="H70" s="109">
        <f t="shared" si="5"/>
        <v>24892.949296659961</v>
      </c>
      <c r="I70" s="110" t="s">
        <v>220</v>
      </c>
      <c r="J70" s="113">
        <f>SUM(D59:D70)</f>
        <v>2981.8484356897252</v>
      </c>
      <c r="K70" s="113">
        <f>SUM(E59:E70)+SUM(F59:F70)</f>
        <v>52658.311564310279</v>
      </c>
      <c r="L70" s="113">
        <f>SUM(F59:F70)</f>
        <v>36000</v>
      </c>
    </row>
    <row r="71" spans="1:12" x14ac:dyDescent="0.25">
      <c r="A71" s="51">
        <f t="shared" si="0"/>
        <v>57</v>
      </c>
      <c r="B71" s="94">
        <v>43101</v>
      </c>
      <c r="C71" s="102">
        <f t="shared" si="1"/>
        <v>1636.68</v>
      </c>
      <c r="D71" s="98">
        <f t="shared" si="2"/>
        <v>176.85282324165073</v>
      </c>
      <c r="E71" s="97">
        <f t="shared" si="4"/>
        <v>1459.8271767583494</v>
      </c>
      <c r="F71" s="98">
        <v>3000</v>
      </c>
      <c r="G71" s="99">
        <f t="shared" si="3"/>
        <v>66281.302119901957</v>
      </c>
      <c r="H71" s="100">
        <f t="shared" si="5"/>
        <v>25069.802119901611</v>
      </c>
      <c r="I71" s="101"/>
    </row>
    <row r="72" spans="1:12" x14ac:dyDescent="0.25">
      <c r="A72" s="51">
        <f t="shared" si="0"/>
        <v>58</v>
      </c>
      <c r="B72" s="94">
        <v>43102</v>
      </c>
      <c r="C72" s="102">
        <f t="shared" si="1"/>
        <v>1636.68</v>
      </c>
      <c r="D72" s="98">
        <f t="shared" si="2"/>
        <v>165.70325529975489</v>
      </c>
      <c r="E72" s="97">
        <f t="shared" si="4"/>
        <v>1470.9767447002453</v>
      </c>
      <c r="F72" s="98">
        <v>3000</v>
      </c>
      <c r="G72" s="99">
        <f t="shared" si="3"/>
        <v>61810.325375201712</v>
      </c>
      <c r="H72" s="100">
        <f t="shared" si="5"/>
        <v>25235.505375201366</v>
      </c>
      <c r="I72" s="101"/>
    </row>
    <row r="73" spans="1:12" x14ac:dyDescent="0.25">
      <c r="A73" s="51">
        <f t="shared" si="0"/>
        <v>59</v>
      </c>
      <c r="B73" s="94">
        <v>43103</v>
      </c>
      <c r="C73" s="102">
        <f t="shared" si="1"/>
        <v>1636.68</v>
      </c>
      <c r="D73" s="98">
        <f t="shared" si="2"/>
        <v>154.52581343800429</v>
      </c>
      <c r="E73" s="97">
        <f t="shared" si="4"/>
        <v>1482.1541865619959</v>
      </c>
      <c r="F73" s="98">
        <v>3000</v>
      </c>
      <c r="G73" s="99">
        <f t="shared" si="3"/>
        <v>57328.171188639717</v>
      </c>
      <c r="H73" s="100">
        <f t="shared" si="5"/>
        <v>25390.031188639372</v>
      </c>
      <c r="I73" s="101"/>
    </row>
    <row r="74" spans="1:12" x14ac:dyDescent="0.25">
      <c r="A74" s="51">
        <f t="shared" si="0"/>
        <v>60</v>
      </c>
      <c r="B74" s="94">
        <v>43104</v>
      </c>
      <c r="C74" s="102">
        <f t="shared" si="1"/>
        <v>1636.68</v>
      </c>
      <c r="D74" s="98">
        <f t="shared" si="2"/>
        <v>143.32042797159929</v>
      </c>
      <c r="E74" s="97">
        <f t="shared" si="4"/>
        <v>1493.3595720284009</v>
      </c>
      <c r="F74" s="98">
        <v>3000</v>
      </c>
      <c r="G74" s="99">
        <f t="shared" si="3"/>
        <v>52834.811616611318</v>
      </c>
      <c r="H74" s="100">
        <f t="shared" si="5"/>
        <v>25533.351616610973</v>
      </c>
      <c r="I74" s="101"/>
    </row>
    <row r="75" spans="1:12" x14ac:dyDescent="0.25">
      <c r="A75" s="51">
        <f t="shared" si="0"/>
        <v>61</v>
      </c>
      <c r="B75" s="94">
        <v>43105</v>
      </c>
      <c r="C75" s="102">
        <f t="shared" si="1"/>
        <v>1636.68</v>
      </c>
      <c r="D75" s="98">
        <f t="shared" si="2"/>
        <v>132.0870290415283</v>
      </c>
      <c r="E75" s="97">
        <f t="shared" si="4"/>
        <v>1504.5929709584718</v>
      </c>
      <c r="F75" s="98">
        <v>3000</v>
      </c>
      <c r="G75" s="99">
        <f t="shared" si="3"/>
        <v>48330.218645652843</v>
      </c>
      <c r="H75" s="100">
        <f t="shared" si="5"/>
        <v>25665.438645652503</v>
      </c>
      <c r="I75" s="101"/>
    </row>
    <row r="76" spans="1:12" x14ac:dyDescent="0.25">
      <c r="A76" s="51">
        <f t="shared" si="0"/>
        <v>62</v>
      </c>
      <c r="B76" s="94">
        <v>43106</v>
      </c>
      <c r="C76" s="102">
        <f t="shared" si="1"/>
        <v>1636.68</v>
      </c>
      <c r="D76" s="98">
        <f t="shared" si="2"/>
        <v>120.82554661413211</v>
      </c>
      <c r="E76" s="97">
        <f t="shared" si="4"/>
        <v>1515.8544533858681</v>
      </c>
      <c r="F76" s="98">
        <v>3000</v>
      </c>
      <c r="G76" s="99">
        <f t="shared" si="3"/>
        <v>43814.364192266978</v>
      </c>
      <c r="H76" s="100">
        <f t="shared" si="5"/>
        <v>25786.264192266633</v>
      </c>
      <c r="I76" s="101"/>
    </row>
    <row r="77" spans="1:12" x14ac:dyDescent="0.25">
      <c r="A77" s="51">
        <f t="shared" si="0"/>
        <v>63</v>
      </c>
      <c r="B77" s="94">
        <v>43107</v>
      </c>
      <c r="C77" s="102">
        <f t="shared" si="1"/>
        <v>1636.68</v>
      </c>
      <c r="D77" s="98">
        <f t="shared" si="2"/>
        <v>109.53591048066744</v>
      </c>
      <c r="E77" s="97">
        <f t="shared" si="4"/>
        <v>1527.1440895193327</v>
      </c>
      <c r="F77" s="98">
        <v>3000</v>
      </c>
      <c r="G77" s="99">
        <f t="shared" si="3"/>
        <v>39287.220102747648</v>
      </c>
      <c r="H77" s="100">
        <f t="shared" si="5"/>
        <v>25895.8001027473</v>
      </c>
      <c r="I77" s="101"/>
    </row>
    <row r="78" spans="1:12" x14ac:dyDescent="0.25">
      <c r="A78" s="51">
        <f t="shared" si="0"/>
        <v>64</v>
      </c>
      <c r="B78" s="94">
        <v>43108</v>
      </c>
      <c r="C78" s="102">
        <f t="shared" si="1"/>
        <v>1636.68</v>
      </c>
      <c r="D78" s="98">
        <f t="shared" si="2"/>
        <v>98.21805025686912</v>
      </c>
      <c r="E78" s="97">
        <f t="shared" si="4"/>
        <v>1538.4619497431308</v>
      </c>
      <c r="F78" s="98">
        <v>3000</v>
      </c>
      <c r="G78" s="99">
        <f t="shared" si="3"/>
        <v>34748.758153004514</v>
      </c>
      <c r="H78" s="100">
        <f t="shared" si="5"/>
        <v>25994.01815300417</v>
      </c>
      <c r="I78" s="101"/>
    </row>
    <row r="79" spans="1:12" x14ac:dyDescent="0.25">
      <c r="A79" s="51">
        <f t="shared" si="0"/>
        <v>65</v>
      </c>
      <c r="B79" s="94">
        <v>43109</v>
      </c>
      <c r="C79" s="102">
        <f t="shared" si="1"/>
        <v>1636.68</v>
      </c>
      <c r="D79" s="98">
        <f t="shared" si="2"/>
        <v>86.871895382511283</v>
      </c>
      <c r="E79" s="97">
        <f t="shared" si="4"/>
        <v>1549.8081046174889</v>
      </c>
      <c r="F79" s="98">
        <v>3000</v>
      </c>
      <c r="G79" s="99">
        <f t="shared" si="3"/>
        <v>30198.950048387022</v>
      </c>
      <c r="H79" s="100">
        <f t="shared" si="5"/>
        <v>26080.890048386682</v>
      </c>
      <c r="I79" s="101"/>
    </row>
    <row r="80" spans="1:12" x14ac:dyDescent="0.25">
      <c r="A80" s="51">
        <f t="shared" ref="A80:A143" si="7">+A79+1</f>
        <v>66</v>
      </c>
      <c r="B80" s="94">
        <v>43110</v>
      </c>
      <c r="C80" s="102">
        <f t="shared" ref="C80:C143" si="8">IF(G79&gt;(C79-D79),$I$3,G79+D80)</f>
        <v>1636.68</v>
      </c>
      <c r="D80" s="98">
        <f t="shared" ref="D80:D143" si="9">G79*$D$3/12</f>
        <v>75.497375120967547</v>
      </c>
      <c r="E80" s="97">
        <f t="shared" si="4"/>
        <v>1561.1826248790326</v>
      </c>
      <c r="F80" s="98">
        <v>3000</v>
      </c>
      <c r="G80" s="99">
        <f t="shared" ref="G80:G143" si="10">MAX(G79+G79*$D$3/12-C80-F80,0)</f>
        <v>25637.76742350799</v>
      </c>
      <c r="H80" s="100">
        <f t="shared" si="5"/>
        <v>26156.387423507651</v>
      </c>
      <c r="I80" s="101"/>
    </row>
    <row r="81" spans="1:12" x14ac:dyDescent="0.25">
      <c r="A81" s="51">
        <f t="shared" si="7"/>
        <v>67</v>
      </c>
      <c r="B81" s="94">
        <v>43111</v>
      </c>
      <c r="C81" s="102">
        <f t="shared" si="8"/>
        <v>1636.68</v>
      </c>
      <c r="D81" s="98">
        <f t="shared" si="9"/>
        <v>64.094418558769974</v>
      </c>
      <c r="E81" s="97">
        <f t="shared" ref="E81:E144" si="11">IF(G80&gt;(C81-D81),C81-D81,G80)</f>
        <v>1572.58558144123</v>
      </c>
      <c r="F81" s="98">
        <v>3000</v>
      </c>
      <c r="G81" s="99">
        <f t="shared" si="10"/>
        <v>21065.181842066759</v>
      </c>
      <c r="H81" s="100">
        <f t="shared" ref="H81:H144" si="12">H80+D81</f>
        <v>26220.48184206642</v>
      </c>
      <c r="I81" s="101" t="s">
        <v>224</v>
      </c>
    </row>
    <row r="82" spans="1:12" x14ac:dyDescent="0.25">
      <c r="A82" s="103">
        <f t="shared" si="7"/>
        <v>68</v>
      </c>
      <c r="B82" s="104">
        <v>43112</v>
      </c>
      <c r="C82" s="105">
        <f t="shared" si="8"/>
        <v>1636.68</v>
      </c>
      <c r="D82" s="106">
        <f t="shared" si="9"/>
        <v>52.662954605166895</v>
      </c>
      <c r="E82" s="107">
        <f t="shared" si="11"/>
        <v>1584.0170453948331</v>
      </c>
      <c r="F82" s="98">
        <v>3000</v>
      </c>
      <c r="G82" s="108">
        <f t="shared" si="10"/>
        <v>16481.164796671925</v>
      </c>
      <c r="H82" s="109">
        <f t="shared" si="12"/>
        <v>26273.144796671586</v>
      </c>
      <c r="I82" s="110" t="s">
        <v>221</v>
      </c>
      <c r="J82" s="113">
        <f>SUM(D71:D82)</f>
        <v>1380.195500011622</v>
      </c>
      <c r="K82" s="113">
        <f>SUM(E71:E82)+SUM(F71:F82)</f>
        <v>54259.964499988375</v>
      </c>
      <c r="L82" s="113">
        <f>SUM(F71:F82)</f>
        <v>36000</v>
      </c>
    </row>
    <row r="83" spans="1:12" x14ac:dyDescent="0.25">
      <c r="A83" s="51">
        <f t="shared" si="7"/>
        <v>69</v>
      </c>
      <c r="B83" s="94">
        <v>43466</v>
      </c>
      <c r="C83" s="102">
        <f t="shared" si="8"/>
        <v>1636.68</v>
      </c>
      <c r="D83" s="98">
        <f t="shared" si="9"/>
        <v>41.202911991679812</v>
      </c>
      <c r="E83" s="97">
        <f t="shared" si="11"/>
        <v>1595.4770880083202</v>
      </c>
      <c r="F83" s="98">
        <v>3000</v>
      </c>
      <c r="G83" s="99">
        <f t="shared" si="10"/>
        <v>11885.687708663605</v>
      </c>
      <c r="H83" s="100">
        <f t="shared" si="12"/>
        <v>26314.347708663267</v>
      </c>
      <c r="I83" s="101"/>
    </row>
    <row r="84" spans="1:12" x14ac:dyDescent="0.25">
      <c r="A84" s="51">
        <f t="shared" si="7"/>
        <v>70</v>
      </c>
      <c r="B84" s="94">
        <v>43467</v>
      </c>
      <c r="C84" s="102">
        <f t="shared" si="8"/>
        <v>1636.68</v>
      </c>
      <c r="D84" s="98">
        <f t="shared" si="9"/>
        <v>29.714219271659008</v>
      </c>
      <c r="E84" s="97">
        <f t="shared" si="11"/>
        <v>1606.9657807283411</v>
      </c>
      <c r="F84" s="98">
        <v>3000</v>
      </c>
      <c r="G84" s="99">
        <f t="shared" si="10"/>
        <v>7278.721927935263</v>
      </c>
      <c r="H84" s="100">
        <f t="shared" si="12"/>
        <v>26344.061927934927</v>
      </c>
      <c r="I84" s="101"/>
    </row>
    <row r="85" spans="1:12" x14ac:dyDescent="0.25">
      <c r="A85" s="51">
        <f t="shared" si="7"/>
        <v>71</v>
      </c>
      <c r="B85" s="94">
        <v>43468</v>
      </c>
      <c r="C85" s="102">
        <f t="shared" si="8"/>
        <v>1636.68</v>
      </c>
      <c r="D85" s="98">
        <f t="shared" si="9"/>
        <v>18.196804819838157</v>
      </c>
      <c r="E85" s="97">
        <f t="shared" si="11"/>
        <v>1618.4831951801618</v>
      </c>
      <c r="F85" s="98">
        <v>3000</v>
      </c>
      <c r="G85" s="99">
        <f t="shared" si="10"/>
        <v>2660.2387327551005</v>
      </c>
      <c r="H85" s="100">
        <f t="shared" si="12"/>
        <v>26362.258732754766</v>
      </c>
      <c r="I85" s="101"/>
    </row>
    <row r="86" spans="1:12" x14ac:dyDescent="0.25">
      <c r="A86" s="51">
        <f t="shared" si="7"/>
        <v>72</v>
      </c>
      <c r="B86" s="94">
        <v>43469</v>
      </c>
      <c r="C86" s="102">
        <f t="shared" si="8"/>
        <v>1636.68</v>
      </c>
      <c r="D86" s="98">
        <f t="shared" si="9"/>
        <v>6.6505968318877509</v>
      </c>
      <c r="E86" s="97">
        <f t="shared" si="11"/>
        <v>1630.0294031681124</v>
      </c>
      <c r="F86" s="98">
        <v>3000</v>
      </c>
      <c r="G86" s="99">
        <f t="shared" si="10"/>
        <v>0</v>
      </c>
      <c r="H86" s="100">
        <f t="shared" si="12"/>
        <v>26368.909329586655</v>
      </c>
      <c r="I86" s="101"/>
    </row>
    <row r="87" spans="1:12" x14ac:dyDescent="0.25">
      <c r="A87" s="51">
        <f t="shared" si="7"/>
        <v>73</v>
      </c>
      <c r="B87" s="94">
        <v>43470</v>
      </c>
      <c r="C87" s="102">
        <f t="shared" si="8"/>
        <v>0</v>
      </c>
      <c r="D87" s="98">
        <f t="shared" si="9"/>
        <v>0</v>
      </c>
      <c r="E87" s="97">
        <f t="shared" si="11"/>
        <v>0</v>
      </c>
      <c r="F87" s="98">
        <v>3000</v>
      </c>
      <c r="G87" s="99">
        <f t="shared" si="10"/>
        <v>0</v>
      </c>
      <c r="H87" s="100">
        <f t="shared" si="12"/>
        <v>26368.909329586655</v>
      </c>
      <c r="I87" s="101"/>
    </row>
    <row r="88" spans="1:12" x14ac:dyDescent="0.25">
      <c r="A88" s="51">
        <f t="shared" si="7"/>
        <v>74</v>
      </c>
      <c r="B88" s="94">
        <v>43471</v>
      </c>
      <c r="C88" s="102">
        <f t="shared" si="8"/>
        <v>0</v>
      </c>
      <c r="D88" s="98">
        <f t="shared" si="9"/>
        <v>0</v>
      </c>
      <c r="E88" s="97">
        <f t="shared" si="11"/>
        <v>0</v>
      </c>
      <c r="F88" s="98"/>
      <c r="G88" s="99">
        <f t="shared" si="10"/>
        <v>0</v>
      </c>
      <c r="H88" s="100">
        <f t="shared" si="12"/>
        <v>26368.909329586655</v>
      </c>
      <c r="I88" s="101"/>
    </row>
    <row r="89" spans="1:12" x14ac:dyDescent="0.25">
      <c r="A89" s="51">
        <f t="shared" si="7"/>
        <v>75</v>
      </c>
      <c r="B89" s="94">
        <v>43472</v>
      </c>
      <c r="C89" s="102">
        <f t="shared" si="8"/>
        <v>0</v>
      </c>
      <c r="D89" s="98">
        <f t="shared" si="9"/>
        <v>0</v>
      </c>
      <c r="E89" s="97">
        <f t="shared" si="11"/>
        <v>0</v>
      </c>
      <c r="F89" s="98"/>
      <c r="G89" s="99">
        <f t="shared" si="10"/>
        <v>0</v>
      </c>
      <c r="H89" s="100">
        <f t="shared" si="12"/>
        <v>26368.909329586655</v>
      </c>
      <c r="I89" s="101"/>
    </row>
    <row r="90" spans="1:12" x14ac:dyDescent="0.25">
      <c r="A90" s="51">
        <f t="shared" si="7"/>
        <v>76</v>
      </c>
      <c r="B90" s="94">
        <v>43473</v>
      </c>
      <c r="C90" s="102">
        <f t="shared" si="8"/>
        <v>0</v>
      </c>
      <c r="D90" s="98">
        <f t="shared" si="9"/>
        <v>0</v>
      </c>
      <c r="E90" s="97">
        <f t="shared" si="11"/>
        <v>0</v>
      </c>
      <c r="F90" s="98"/>
      <c r="G90" s="99">
        <f t="shared" si="10"/>
        <v>0</v>
      </c>
      <c r="H90" s="100">
        <f t="shared" si="12"/>
        <v>26368.909329586655</v>
      </c>
      <c r="I90" s="101"/>
    </row>
    <row r="91" spans="1:12" x14ac:dyDescent="0.25">
      <c r="A91" s="51">
        <f t="shared" si="7"/>
        <v>77</v>
      </c>
      <c r="B91" s="94">
        <v>43474</v>
      </c>
      <c r="C91" s="102">
        <f t="shared" si="8"/>
        <v>0</v>
      </c>
      <c r="D91" s="98">
        <f t="shared" si="9"/>
        <v>0</v>
      </c>
      <c r="E91" s="97">
        <f t="shared" si="11"/>
        <v>0</v>
      </c>
      <c r="F91" s="98"/>
      <c r="G91" s="99">
        <f t="shared" si="10"/>
        <v>0</v>
      </c>
      <c r="H91" s="100">
        <f t="shared" si="12"/>
        <v>26368.909329586655</v>
      </c>
      <c r="I91" s="101"/>
    </row>
    <row r="92" spans="1:12" x14ac:dyDescent="0.25">
      <c r="A92" s="51">
        <f t="shared" si="7"/>
        <v>78</v>
      </c>
      <c r="B92" s="94">
        <v>43475</v>
      </c>
      <c r="C92" s="102">
        <f t="shared" si="8"/>
        <v>0</v>
      </c>
      <c r="D92" s="98">
        <f t="shared" si="9"/>
        <v>0</v>
      </c>
      <c r="E92" s="97">
        <f t="shared" si="11"/>
        <v>0</v>
      </c>
      <c r="F92" s="98"/>
      <c r="G92" s="99">
        <f t="shared" si="10"/>
        <v>0</v>
      </c>
      <c r="H92" s="100">
        <f t="shared" si="12"/>
        <v>26368.909329586655</v>
      </c>
      <c r="I92" s="101"/>
    </row>
    <row r="93" spans="1:12" x14ac:dyDescent="0.25">
      <c r="A93" s="51">
        <f t="shared" si="7"/>
        <v>79</v>
      </c>
      <c r="B93" s="94">
        <v>43476</v>
      </c>
      <c r="C93" s="102">
        <f t="shared" si="8"/>
        <v>0</v>
      </c>
      <c r="D93" s="98">
        <f t="shared" si="9"/>
        <v>0</v>
      </c>
      <c r="E93" s="97">
        <f t="shared" si="11"/>
        <v>0</v>
      </c>
      <c r="F93" s="98"/>
      <c r="G93" s="99">
        <f t="shared" si="10"/>
        <v>0</v>
      </c>
      <c r="H93" s="100">
        <f t="shared" si="12"/>
        <v>26368.909329586655</v>
      </c>
      <c r="I93" s="101" t="s">
        <v>225</v>
      </c>
    </row>
    <row r="94" spans="1:12" x14ac:dyDescent="0.25">
      <c r="A94" s="103">
        <f t="shared" si="7"/>
        <v>80</v>
      </c>
      <c r="B94" s="104">
        <v>43477</v>
      </c>
      <c r="C94" s="105">
        <f t="shared" si="8"/>
        <v>0</v>
      </c>
      <c r="D94" s="106">
        <f t="shared" si="9"/>
        <v>0</v>
      </c>
      <c r="E94" s="107">
        <f t="shared" si="11"/>
        <v>0</v>
      </c>
      <c r="F94" s="98"/>
      <c r="G94" s="108">
        <f t="shared" si="10"/>
        <v>0</v>
      </c>
      <c r="H94" s="109">
        <f t="shared" si="12"/>
        <v>26368.909329586655</v>
      </c>
      <c r="I94" s="110" t="s">
        <v>222</v>
      </c>
      <c r="J94" s="113">
        <f>SUM(D83:D94)</f>
        <v>95.764532915064734</v>
      </c>
      <c r="K94" s="113">
        <f>SUM(E83:E94)+SUM(F83:F94)</f>
        <v>21450.955467084936</v>
      </c>
      <c r="L94" s="75">
        <f>SUM(F83:F94)</f>
        <v>15000</v>
      </c>
    </row>
    <row r="95" spans="1:12" x14ac:dyDescent="0.25">
      <c r="A95" s="51">
        <f t="shared" si="7"/>
        <v>81</v>
      </c>
      <c r="B95" s="94">
        <v>43831</v>
      </c>
      <c r="C95" s="102">
        <f t="shared" si="8"/>
        <v>0</v>
      </c>
      <c r="D95" s="98">
        <f t="shared" si="9"/>
        <v>0</v>
      </c>
      <c r="E95" s="97">
        <f t="shared" si="11"/>
        <v>0</v>
      </c>
      <c r="F95" s="98"/>
      <c r="G95" s="99">
        <f t="shared" si="10"/>
        <v>0</v>
      </c>
      <c r="H95" s="100">
        <f t="shared" si="12"/>
        <v>26368.909329586655</v>
      </c>
      <c r="I95" s="101"/>
    </row>
    <row r="96" spans="1:12" x14ac:dyDescent="0.25">
      <c r="A96" s="51">
        <f t="shared" si="7"/>
        <v>82</v>
      </c>
      <c r="B96" s="94">
        <v>43832</v>
      </c>
      <c r="C96" s="102">
        <f t="shared" si="8"/>
        <v>0</v>
      </c>
      <c r="D96" s="98">
        <f t="shared" si="9"/>
        <v>0</v>
      </c>
      <c r="E96" s="97">
        <f t="shared" si="11"/>
        <v>0</v>
      </c>
      <c r="F96" s="98"/>
      <c r="G96" s="99">
        <f t="shared" si="10"/>
        <v>0</v>
      </c>
      <c r="H96" s="100">
        <f t="shared" si="12"/>
        <v>26368.909329586655</v>
      </c>
      <c r="I96" s="101"/>
    </row>
    <row r="97" spans="1:11" x14ac:dyDescent="0.25">
      <c r="A97" s="51">
        <f t="shared" si="7"/>
        <v>83</v>
      </c>
      <c r="B97" s="94">
        <v>43833</v>
      </c>
      <c r="C97" s="102">
        <f t="shared" si="8"/>
        <v>0</v>
      </c>
      <c r="D97" s="98">
        <f t="shared" si="9"/>
        <v>0</v>
      </c>
      <c r="E97" s="97">
        <f t="shared" si="11"/>
        <v>0</v>
      </c>
      <c r="F97" s="98"/>
      <c r="G97" s="99">
        <f t="shared" si="10"/>
        <v>0</v>
      </c>
      <c r="H97" s="100">
        <f t="shared" si="12"/>
        <v>26368.909329586655</v>
      </c>
      <c r="I97" s="101"/>
    </row>
    <row r="98" spans="1:11" x14ac:dyDescent="0.25">
      <c r="A98" s="51">
        <f t="shared" si="7"/>
        <v>84</v>
      </c>
      <c r="B98" s="94">
        <v>43834</v>
      </c>
      <c r="C98" s="102">
        <f t="shared" si="8"/>
        <v>0</v>
      </c>
      <c r="D98" s="98">
        <f t="shared" si="9"/>
        <v>0</v>
      </c>
      <c r="E98" s="97">
        <f t="shared" si="11"/>
        <v>0</v>
      </c>
      <c r="F98" s="98"/>
      <c r="G98" s="99">
        <f t="shared" si="10"/>
        <v>0</v>
      </c>
      <c r="H98" s="100">
        <f t="shared" si="12"/>
        <v>26368.909329586655</v>
      </c>
      <c r="I98" s="101"/>
    </row>
    <row r="99" spans="1:11" x14ac:dyDescent="0.25">
      <c r="A99" s="51">
        <f t="shared" si="7"/>
        <v>85</v>
      </c>
      <c r="B99" s="94">
        <v>43835</v>
      </c>
      <c r="C99" s="102">
        <f t="shared" si="8"/>
        <v>0</v>
      </c>
      <c r="D99" s="98">
        <f t="shared" si="9"/>
        <v>0</v>
      </c>
      <c r="E99" s="97">
        <f t="shared" si="11"/>
        <v>0</v>
      </c>
      <c r="F99" s="98"/>
      <c r="G99" s="99">
        <f t="shared" si="10"/>
        <v>0</v>
      </c>
      <c r="H99" s="100">
        <f t="shared" si="12"/>
        <v>26368.909329586655</v>
      </c>
      <c r="I99" s="101"/>
    </row>
    <row r="100" spans="1:11" x14ac:dyDescent="0.25">
      <c r="A100" s="51">
        <f t="shared" si="7"/>
        <v>86</v>
      </c>
      <c r="B100" s="94">
        <v>43836</v>
      </c>
      <c r="C100" s="102">
        <f t="shared" si="8"/>
        <v>0</v>
      </c>
      <c r="D100" s="98">
        <f t="shared" si="9"/>
        <v>0</v>
      </c>
      <c r="E100" s="97">
        <f t="shared" si="11"/>
        <v>0</v>
      </c>
      <c r="F100" s="98"/>
      <c r="G100" s="99">
        <f t="shared" si="10"/>
        <v>0</v>
      </c>
      <c r="H100" s="100">
        <f t="shared" si="12"/>
        <v>26368.909329586655</v>
      </c>
      <c r="I100" s="101"/>
    </row>
    <row r="101" spans="1:11" x14ac:dyDescent="0.25">
      <c r="A101" s="51">
        <f t="shared" si="7"/>
        <v>87</v>
      </c>
      <c r="B101" s="94">
        <v>43837</v>
      </c>
      <c r="C101" s="102">
        <f t="shared" si="8"/>
        <v>0</v>
      </c>
      <c r="D101" s="98">
        <f t="shared" si="9"/>
        <v>0</v>
      </c>
      <c r="E101" s="97">
        <f t="shared" si="11"/>
        <v>0</v>
      </c>
      <c r="F101" s="98"/>
      <c r="G101" s="99">
        <f t="shared" si="10"/>
        <v>0</v>
      </c>
      <c r="H101" s="100">
        <f t="shared" si="12"/>
        <v>26368.909329586655</v>
      </c>
      <c r="I101" s="101"/>
    </row>
    <row r="102" spans="1:11" x14ac:dyDescent="0.25">
      <c r="A102" s="51">
        <f t="shared" si="7"/>
        <v>88</v>
      </c>
      <c r="B102" s="94">
        <v>43838</v>
      </c>
      <c r="C102" s="102">
        <f t="shared" si="8"/>
        <v>0</v>
      </c>
      <c r="D102" s="98">
        <f t="shared" si="9"/>
        <v>0</v>
      </c>
      <c r="E102" s="97">
        <f t="shared" si="11"/>
        <v>0</v>
      </c>
      <c r="F102" s="98"/>
      <c r="G102" s="99">
        <f t="shared" si="10"/>
        <v>0</v>
      </c>
      <c r="H102" s="100">
        <f t="shared" si="12"/>
        <v>26368.909329586655</v>
      </c>
      <c r="I102" s="101"/>
    </row>
    <row r="103" spans="1:11" x14ac:dyDescent="0.25">
      <c r="A103" s="51">
        <f t="shared" si="7"/>
        <v>89</v>
      </c>
      <c r="B103" s="94">
        <v>43839</v>
      </c>
      <c r="C103" s="102">
        <f t="shared" si="8"/>
        <v>0</v>
      </c>
      <c r="D103" s="98">
        <f t="shared" si="9"/>
        <v>0</v>
      </c>
      <c r="E103" s="97">
        <f t="shared" si="11"/>
        <v>0</v>
      </c>
      <c r="F103" s="98"/>
      <c r="G103" s="99">
        <f t="shared" si="10"/>
        <v>0</v>
      </c>
      <c r="H103" s="100">
        <f t="shared" si="12"/>
        <v>26368.909329586655</v>
      </c>
      <c r="I103" s="101"/>
    </row>
    <row r="104" spans="1:11" x14ac:dyDescent="0.25">
      <c r="A104" s="51">
        <f t="shared" si="7"/>
        <v>90</v>
      </c>
      <c r="B104" s="94">
        <v>43840</v>
      </c>
      <c r="C104" s="102">
        <f t="shared" si="8"/>
        <v>0</v>
      </c>
      <c r="D104" s="98">
        <f t="shared" si="9"/>
        <v>0</v>
      </c>
      <c r="E104" s="97">
        <f t="shared" si="11"/>
        <v>0</v>
      </c>
      <c r="F104" s="98"/>
      <c r="G104" s="99">
        <f t="shared" si="10"/>
        <v>0</v>
      </c>
      <c r="H104" s="100">
        <f t="shared" si="12"/>
        <v>26368.909329586655</v>
      </c>
      <c r="I104" s="101"/>
    </row>
    <row r="105" spans="1:11" x14ac:dyDescent="0.25">
      <c r="A105" s="51">
        <f t="shared" si="7"/>
        <v>91</v>
      </c>
      <c r="B105" s="94">
        <v>43841</v>
      </c>
      <c r="C105" s="102">
        <f t="shared" si="8"/>
        <v>0</v>
      </c>
      <c r="D105" s="98">
        <f t="shared" si="9"/>
        <v>0</v>
      </c>
      <c r="E105" s="97">
        <f t="shared" si="11"/>
        <v>0</v>
      </c>
      <c r="F105" s="98"/>
      <c r="G105" s="99">
        <f t="shared" si="10"/>
        <v>0</v>
      </c>
      <c r="H105" s="100">
        <f t="shared" si="12"/>
        <v>26368.909329586655</v>
      </c>
      <c r="I105" s="101"/>
    </row>
    <row r="106" spans="1:11" x14ac:dyDescent="0.25">
      <c r="A106" s="103">
        <f t="shared" si="7"/>
        <v>92</v>
      </c>
      <c r="B106" s="104">
        <v>43842</v>
      </c>
      <c r="C106" s="105">
        <f t="shared" si="8"/>
        <v>0</v>
      </c>
      <c r="D106" s="106">
        <f t="shared" si="9"/>
        <v>0</v>
      </c>
      <c r="E106" s="107">
        <f t="shared" si="11"/>
        <v>0</v>
      </c>
      <c r="F106" s="98"/>
      <c r="G106" s="108">
        <f t="shared" si="10"/>
        <v>0</v>
      </c>
      <c r="H106" s="109">
        <f t="shared" si="12"/>
        <v>26368.909329586655</v>
      </c>
      <c r="I106" s="110"/>
      <c r="J106" s="113"/>
      <c r="K106" s="113"/>
    </row>
    <row r="107" spans="1:11" x14ac:dyDescent="0.25">
      <c r="A107" s="51">
        <f t="shared" si="7"/>
        <v>93</v>
      </c>
      <c r="B107" s="94">
        <v>44197</v>
      </c>
      <c r="C107" s="102">
        <f t="shared" si="8"/>
        <v>0</v>
      </c>
      <c r="D107" s="98">
        <f t="shared" si="9"/>
        <v>0</v>
      </c>
      <c r="E107" s="97">
        <f t="shared" si="11"/>
        <v>0</v>
      </c>
      <c r="F107" s="98"/>
      <c r="G107" s="99">
        <f t="shared" si="10"/>
        <v>0</v>
      </c>
      <c r="H107" s="100">
        <f t="shared" si="12"/>
        <v>26368.909329586655</v>
      </c>
      <c r="I107" s="101"/>
    </row>
    <row r="108" spans="1:11" x14ac:dyDescent="0.25">
      <c r="A108" s="51">
        <f t="shared" si="7"/>
        <v>94</v>
      </c>
      <c r="B108" s="94">
        <v>44198</v>
      </c>
      <c r="C108" s="102">
        <f t="shared" si="8"/>
        <v>0</v>
      </c>
      <c r="D108" s="98">
        <f t="shared" si="9"/>
        <v>0</v>
      </c>
      <c r="E108" s="97">
        <f t="shared" si="11"/>
        <v>0</v>
      </c>
      <c r="F108" s="98"/>
      <c r="G108" s="99">
        <f t="shared" si="10"/>
        <v>0</v>
      </c>
      <c r="H108" s="100">
        <f t="shared" si="12"/>
        <v>26368.909329586655</v>
      </c>
      <c r="I108" s="101"/>
    </row>
    <row r="109" spans="1:11" x14ac:dyDescent="0.25">
      <c r="A109" s="51">
        <f t="shared" si="7"/>
        <v>95</v>
      </c>
      <c r="B109" s="94">
        <v>44199</v>
      </c>
      <c r="C109" s="102">
        <f t="shared" si="8"/>
        <v>0</v>
      </c>
      <c r="D109" s="98">
        <f t="shared" si="9"/>
        <v>0</v>
      </c>
      <c r="E109" s="97">
        <f t="shared" si="11"/>
        <v>0</v>
      </c>
      <c r="F109" s="98"/>
      <c r="G109" s="99">
        <f t="shared" si="10"/>
        <v>0</v>
      </c>
      <c r="H109" s="100">
        <f t="shared" si="12"/>
        <v>26368.909329586655</v>
      </c>
      <c r="I109" s="101"/>
    </row>
    <row r="110" spans="1:11" x14ac:dyDescent="0.25">
      <c r="A110" s="51">
        <f t="shared" si="7"/>
        <v>96</v>
      </c>
      <c r="B110" s="94">
        <v>44200</v>
      </c>
      <c r="C110" s="102">
        <f t="shared" si="8"/>
        <v>0</v>
      </c>
      <c r="D110" s="98">
        <f t="shared" si="9"/>
        <v>0</v>
      </c>
      <c r="E110" s="97">
        <f t="shared" si="11"/>
        <v>0</v>
      </c>
      <c r="F110" s="98"/>
      <c r="G110" s="99">
        <f t="shared" si="10"/>
        <v>0</v>
      </c>
      <c r="H110" s="100">
        <f t="shared" si="12"/>
        <v>26368.909329586655</v>
      </c>
      <c r="I110" s="101"/>
    </row>
    <row r="111" spans="1:11" x14ac:dyDescent="0.25">
      <c r="A111" s="51">
        <f t="shared" si="7"/>
        <v>97</v>
      </c>
      <c r="B111" s="94">
        <v>44201</v>
      </c>
      <c r="C111" s="102">
        <f t="shared" si="8"/>
        <v>0</v>
      </c>
      <c r="D111" s="98">
        <f t="shared" si="9"/>
        <v>0</v>
      </c>
      <c r="E111" s="97">
        <f t="shared" si="11"/>
        <v>0</v>
      </c>
      <c r="F111" s="98"/>
      <c r="G111" s="99">
        <f t="shared" si="10"/>
        <v>0</v>
      </c>
      <c r="H111" s="100">
        <f t="shared" si="12"/>
        <v>26368.909329586655</v>
      </c>
      <c r="I111" s="101"/>
    </row>
    <row r="112" spans="1:11" x14ac:dyDescent="0.25">
      <c r="A112" s="51">
        <f t="shared" si="7"/>
        <v>98</v>
      </c>
      <c r="B112" s="94">
        <v>44202</v>
      </c>
      <c r="C112" s="102">
        <f t="shared" si="8"/>
        <v>0</v>
      </c>
      <c r="D112" s="98">
        <f t="shared" si="9"/>
        <v>0</v>
      </c>
      <c r="E112" s="97">
        <f t="shared" si="11"/>
        <v>0</v>
      </c>
      <c r="F112" s="98"/>
      <c r="G112" s="99">
        <f t="shared" si="10"/>
        <v>0</v>
      </c>
      <c r="H112" s="100">
        <f t="shared" si="12"/>
        <v>26368.909329586655</v>
      </c>
      <c r="I112" s="101"/>
    </row>
    <row r="113" spans="1:11" x14ac:dyDescent="0.25">
      <c r="A113" s="51">
        <f t="shared" si="7"/>
        <v>99</v>
      </c>
      <c r="B113" s="94">
        <v>44203</v>
      </c>
      <c r="C113" s="102">
        <f t="shared" si="8"/>
        <v>0</v>
      </c>
      <c r="D113" s="98">
        <f t="shared" si="9"/>
        <v>0</v>
      </c>
      <c r="E113" s="97">
        <f t="shared" si="11"/>
        <v>0</v>
      </c>
      <c r="F113" s="98"/>
      <c r="G113" s="99">
        <f t="shared" si="10"/>
        <v>0</v>
      </c>
      <c r="H113" s="100">
        <f t="shared" si="12"/>
        <v>26368.909329586655</v>
      </c>
      <c r="I113" s="101"/>
    </row>
    <row r="114" spans="1:11" x14ac:dyDescent="0.25">
      <c r="A114" s="51">
        <f t="shared" si="7"/>
        <v>100</v>
      </c>
      <c r="B114" s="94">
        <v>44204</v>
      </c>
      <c r="C114" s="102">
        <f t="shared" si="8"/>
        <v>0</v>
      </c>
      <c r="D114" s="98">
        <f t="shared" si="9"/>
        <v>0</v>
      </c>
      <c r="E114" s="97">
        <f t="shared" si="11"/>
        <v>0</v>
      </c>
      <c r="F114" s="98"/>
      <c r="G114" s="99">
        <f t="shared" si="10"/>
        <v>0</v>
      </c>
      <c r="H114" s="100">
        <f t="shared" si="12"/>
        <v>26368.909329586655</v>
      </c>
      <c r="I114" s="101"/>
    </row>
    <row r="115" spans="1:11" x14ac:dyDescent="0.25">
      <c r="A115" s="51">
        <f t="shared" si="7"/>
        <v>101</v>
      </c>
      <c r="B115" s="94">
        <v>44205</v>
      </c>
      <c r="C115" s="102">
        <f t="shared" si="8"/>
        <v>0</v>
      </c>
      <c r="D115" s="98">
        <f t="shared" si="9"/>
        <v>0</v>
      </c>
      <c r="E115" s="97">
        <f t="shared" si="11"/>
        <v>0</v>
      </c>
      <c r="F115" s="98"/>
      <c r="G115" s="99">
        <f t="shared" si="10"/>
        <v>0</v>
      </c>
      <c r="H115" s="100">
        <f t="shared" si="12"/>
        <v>26368.909329586655</v>
      </c>
      <c r="I115" s="101"/>
    </row>
    <row r="116" spans="1:11" x14ac:dyDescent="0.25">
      <c r="A116" s="51">
        <f t="shared" si="7"/>
        <v>102</v>
      </c>
      <c r="B116" s="94">
        <v>44206</v>
      </c>
      <c r="C116" s="102">
        <f t="shared" si="8"/>
        <v>0</v>
      </c>
      <c r="D116" s="98">
        <f t="shared" si="9"/>
        <v>0</v>
      </c>
      <c r="E116" s="97">
        <f t="shared" si="11"/>
        <v>0</v>
      </c>
      <c r="F116" s="98"/>
      <c r="G116" s="99">
        <f t="shared" si="10"/>
        <v>0</v>
      </c>
      <c r="H116" s="100">
        <f t="shared" si="12"/>
        <v>26368.909329586655</v>
      </c>
      <c r="I116" s="101"/>
    </row>
    <row r="117" spans="1:11" x14ac:dyDescent="0.25">
      <c r="A117" s="51">
        <f t="shared" si="7"/>
        <v>103</v>
      </c>
      <c r="B117" s="94">
        <v>44207</v>
      </c>
      <c r="C117" s="102">
        <f t="shared" si="8"/>
        <v>0</v>
      </c>
      <c r="D117" s="98">
        <f t="shared" si="9"/>
        <v>0</v>
      </c>
      <c r="E117" s="97">
        <f t="shared" si="11"/>
        <v>0</v>
      </c>
      <c r="F117" s="98"/>
      <c r="G117" s="99">
        <f t="shared" si="10"/>
        <v>0</v>
      </c>
      <c r="H117" s="100">
        <f t="shared" si="12"/>
        <v>26368.909329586655</v>
      </c>
      <c r="I117" s="101"/>
    </row>
    <row r="118" spans="1:11" x14ac:dyDescent="0.25">
      <c r="A118" s="103">
        <f t="shared" si="7"/>
        <v>104</v>
      </c>
      <c r="B118" s="114">
        <v>44208</v>
      </c>
      <c r="C118" s="105">
        <f t="shared" si="8"/>
        <v>0</v>
      </c>
      <c r="D118" s="106">
        <f t="shared" si="9"/>
        <v>0</v>
      </c>
      <c r="E118" s="107">
        <f t="shared" si="11"/>
        <v>0</v>
      </c>
      <c r="F118" s="98"/>
      <c r="G118" s="108">
        <f t="shared" si="10"/>
        <v>0</v>
      </c>
      <c r="H118" s="109">
        <f t="shared" si="12"/>
        <v>26368.909329586655</v>
      </c>
      <c r="I118" s="110"/>
      <c r="J118" s="113"/>
      <c r="K118" s="113"/>
    </row>
    <row r="119" spans="1:11" x14ac:dyDescent="0.25">
      <c r="A119" s="51">
        <f t="shared" si="7"/>
        <v>105</v>
      </c>
      <c r="B119" s="114">
        <v>44562</v>
      </c>
      <c r="C119" s="102">
        <f t="shared" si="8"/>
        <v>0</v>
      </c>
      <c r="D119" s="98">
        <f t="shared" si="9"/>
        <v>0</v>
      </c>
      <c r="E119" s="97">
        <f t="shared" si="11"/>
        <v>0</v>
      </c>
      <c r="F119" s="98"/>
      <c r="G119" s="99">
        <f t="shared" si="10"/>
        <v>0</v>
      </c>
      <c r="H119" s="100">
        <f t="shared" si="12"/>
        <v>26368.909329586655</v>
      </c>
      <c r="I119" s="101"/>
    </row>
    <row r="120" spans="1:11" x14ac:dyDescent="0.25">
      <c r="A120" s="51">
        <f t="shared" si="7"/>
        <v>106</v>
      </c>
      <c r="B120" s="114">
        <v>44563</v>
      </c>
      <c r="C120" s="102">
        <f t="shared" si="8"/>
        <v>0</v>
      </c>
      <c r="D120" s="98">
        <f t="shared" si="9"/>
        <v>0</v>
      </c>
      <c r="E120" s="97">
        <f t="shared" si="11"/>
        <v>0</v>
      </c>
      <c r="F120" s="98"/>
      <c r="G120" s="99">
        <f t="shared" si="10"/>
        <v>0</v>
      </c>
      <c r="H120" s="100">
        <f t="shared" si="12"/>
        <v>26368.909329586655</v>
      </c>
      <c r="I120" s="101"/>
    </row>
    <row r="121" spans="1:11" x14ac:dyDescent="0.25">
      <c r="A121" s="51">
        <f t="shared" si="7"/>
        <v>107</v>
      </c>
      <c r="B121" s="114">
        <v>44564</v>
      </c>
      <c r="C121" s="102">
        <f t="shared" si="8"/>
        <v>0</v>
      </c>
      <c r="D121" s="98">
        <f t="shared" si="9"/>
        <v>0</v>
      </c>
      <c r="E121" s="97">
        <f t="shared" si="11"/>
        <v>0</v>
      </c>
      <c r="F121" s="98"/>
      <c r="G121" s="99">
        <f t="shared" si="10"/>
        <v>0</v>
      </c>
      <c r="H121" s="100">
        <f t="shared" si="12"/>
        <v>26368.909329586655</v>
      </c>
      <c r="I121" s="101"/>
    </row>
    <row r="122" spans="1:11" x14ac:dyDescent="0.25">
      <c r="A122" s="51">
        <f t="shared" si="7"/>
        <v>108</v>
      </c>
      <c r="B122" s="114">
        <v>44565</v>
      </c>
      <c r="C122" s="102">
        <f t="shared" si="8"/>
        <v>0</v>
      </c>
      <c r="D122" s="98">
        <f t="shared" si="9"/>
        <v>0</v>
      </c>
      <c r="E122" s="97">
        <f t="shared" si="11"/>
        <v>0</v>
      </c>
      <c r="F122" s="98"/>
      <c r="G122" s="99">
        <f t="shared" si="10"/>
        <v>0</v>
      </c>
      <c r="H122" s="100">
        <f t="shared" si="12"/>
        <v>26368.909329586655</v>
      </c>
      <c r="I122" s="101"/>
    </row>
    <row r="123" spans="1:11" x14ac:dyDescent="0.25">
      <c r="A123" s="51">
        <f t="shared" si="7"/>
        <v>109</v>
      </c>
      <c r="B123" s="114">
        <v>44566</v>
      </c>
      <c r="C123" s="102">
        <f t="shared" si="8"/>
        <v>0</v>
      </c>
      <c r="D123" s="98">
        <f t="shared" si="9"/>
        <v>0</v>
      </c>
      <c r="E123" s="97">
        <f t="shared" si="11"/>
        <v>0</v>
      </c>
      <c r="F123" s="98"/>
      <c r="G123" s="99">
        <f t="shared" si="10"/>
        <v>0</v>
      </c>
      <c r="H123" s="100">
        <f t="shared" si="12"/>
        <v>26368.909329586655</v>
      </c>
      <c r="I123" s="101"/>
    </row>
    <row r="124" spans="1:11" x14ac:dyDescent="0.25">
      <c r="A124" s="51">
        <f t="shared" si="7"/>
        <v>110</v>
      </c>
      <c r="B124" s="114">
        <v>44567</v>
      </c>
      <c r="C124" s="102">
        <f t="shared" si="8"/>
        <v>0</v>
      </c>
      <c r="D124" s="98">
        <f t="shared" si="9"/>
        <v>0</v>
      </c>
      <c r="E124" s="97">
        <f t="shared" si="11"/>
        <v>0</v>
      </c>
      <c r="F124" s="98"/>
      <c r="G124" s="99">
        <f t="shared" si="10"/>
        <v>0</v>
      </c>
      <c r="H124" s="100">
        <f t="shared" si="12"/>
        <v>26368.909329586655</v>
      </c>
      <c r="I124" s="101"/>
    </row>
    <row r="125" spans="1:11" x14ac:dyDescent="0.25">
      <c r="A125" s="51">
        <f t="shared" si="7"/>
        <v>111</v>
      </c>
      <c r="B125" s="114">
        <v>44568</v>
      </c>
      <c r="C125" s="102">
        <f t="shared" si="8"/>
        <v>0</v>
      </c>
      <c r="D125" s="98">
        <f t="shared" si="9"/>
        <v>0</v>
      </c>
      <c r="E125" s="97">
        <f t="shared" si="11"/>
        <v>0</v>
      </c>
      <c r="F125" s="98"/>
      <c r="G125" s="99">
        <f t="shared" si="10"/>
        <v>0</v>
      </c>
      <c r="H125" s="100">
        <f t="shared" si="12"/>
        <v>26368.909329586655</v>
      </c>
      <c r="I125" s="101"/>
    </row>
    <row r="126" spans="1:11" x14ac:dyDescent="0.25">
      <c r="A126" s="51">
        <f t="shared" si="7"/>
        <v>112</v>
      </c>
      <c r="B126" s="114">
        <v>44569</v>
      </c>
      <c r="C126" s="102">
        <f t="shared" si="8"/>
        <v>0</v>
      </c>
      <c r="D126" s="98">
        <f t="shared" si="9"/>
        <v>0</v>
      </c>
      <c r="E126" s="97">
        <f t="shared" si="11"/>
        <v>0</v>
      </c>
      <c r="F126" s="98"/>
      <c r="G126" s="99">
        <f t="shared" si="10"/>
        <v>0</v>
      </c>
      <c r="H126" s="100">
        <f t="shared" si="12"/>
        <v>26368.909329586655</v>
      </c>
      <c r="I126" s="101"/>
    </row>
    <row r="127" spans="1:11" x14ac:dyDescent="0.25">
      <c r="A127" s="51">
        <f t="shared" si="7"/>
        <v>113</v>
      </c>
      <c r="B127" s="114">
        <v>44570</v>
      </c>
      <c r="C127" s="102">
        <f t="shared" si="8"/>
        <v>0</v>
      </c>
      <c r="D127" s="98">
        <f t="shared" si="9"/>
        <v>0</v>
      </c>
      <c r="E127" s="97">
        <f t="shared" si="11"/>
        <v>0</v>
      </c>
      <c r="F127" s="98"/>
      <c r="G127" s="99">
        <f t="shared" si="10"/>
        <v>0</v>
      </c>
      <c r="H127" s="100">
        <f t="shared" si="12"/>
        <v>26368.909329586655</v>
      </c>
      <c r="I127" s="101"/>
    </row>
    <row r="128" spans="1:11" x14ac:dyDescent="0.25">
      <c r="A128" s="51">
        <f t="shared" si="7"/>
        <v>114</v>
      </c>
      <c r="B128" s="114">
        <v>44571</v>
      </c>
      <c r="C128" s="102">
        <f t="shared" si="8"/>
        <v>0</v>
      </c>
      <c r="D128" s="98">
        <f t="shared" si="9"/>
        <v>0</v>
      </c>
      <c r="E128" s="97">
        <f t="shared" si="11"/>
        <v>0</v>
      </c>
      <c r="F128" s="98"/>
      <c r="G128" s="97">
        <f t="shared" si="10"/>
        <v>0</v>
      </c>
      <c r="H128" s="100">
        <f t="shared" si="12"/>
        <v>26368.909329586655</v>
      </c>
      <c r="I128" s="101"/>
    </row>
    <row r="129" spans="1:9" x14ac:dyDescent="0.25">
      <c r="A129" s="51">
        <f t="shared" si="7"/>
        <v>115</v>
      </c>
      <c r="B129" s="114">
        <v>44572</v>
      </c>
      <c r="C129" s="102">
        <f t="shared" si="8"/>
        <v>0</v>
      </c>
      <c r="D129" s="98">
        <f t="shared" si="9"/>
        <v>0</v>
      </c>
      <c r="E129" s="97">
        <f t="shared" si="11"/>
        <v>0</v>
      </c>
      <c r="F129" s="98"/>
      <c r="G129" s="97">
        <f t="shared" si="10"/>
        <v>0</v>
      </c>
      <c r="H129" s="100">
        <f t="shared" si="12"/>
        <v>26368.909329586655</v>
      </c>
      <c r="I129" s="101"/>
    </row>
    <row r="130" spans="1:9" x14ac:dyDescent="0.25">
      <c r="A130" s="51">
        <f t="shared" si="7"/>
        <v>116</v>
      </c>
      <c r="B130" s="114">
        <v>44573</v>
      </c>
      <c r="C130" s="102">
        <f t="shared" si="8"/>
        <v>0</v>
      </c>
      <c r="D130" s="98">
        <f t="shared" si="9"/>
        <v>0</v>
      </c>
      <c r="E130" s="97">
        <f t="shared" si="11"/>
        <v>0</v>
      </c>
      <c r="F130" s="98"/>
      <c r="G130" s="97">
        <f t="shared" si="10"/>
        <v>0</v>
      </c>
      <c r="H130" s="100">
        <f t="shared" si="12"/>
        <v>26368.909329586655</v>
      </c>
      <c r="I130" s="101"/>
    </row>
    <row r="131" spans="1:9" x14ac:dyDescent="0.25">
      <c r="A131" s="51">
        <f t="shared" si="7"/>
        <v>117</v>
      </c>
      <c r="B131" s="114">
        <v>44927</v>
      </c>
      <c r="C131" s="102">
        <f t="shared" si="8"/>
        <v>0</v>
      </c>
      <c r="D131" s="98">
        <f t="shared" si="9"/>
        <v>0</v>
      </c>
      <c r="E131" s="97">
        <f t="shared" si="11"/>
        <v>0</v>
      </c>
      <c r="F131" s="98"/>
      <c r="G131" s="97">
        <f t="shared" si="10"/>
        <v>0</v>
      </c>
      <c r="H131" s="100">
        <f t="shared" si="12"/>
        <v>26368.909329586655</v>
      </c>
      <c r="I131" s="101"/>
    </row>
    <row r="132" spans="1:9" x14ac:dyDescent="0.25">
      <c r="A132" s="51">
        <f t="shared" si="7"/>
        <v>118</v>
      </c>
      <c r="B132" s="114">
        <v>44928</v>
      </c>
      <c r="C132" s="102">
        <f t="shared" si="8"/>
        <v>0</v>
      </c>
      <c r="D132" s="98">
        <f t="shared" si="9"/>
        <v>0</v>
      </c>
      <c r="E132" s="97">
        <f t="shared" si="11"/>
        <v>0</v>
      </c>
      <c r="F132" s="98"/>
      <c r="G132" s="97">
        <f t="shared" si="10"/>
        <v>0</v>
      </c>
      <c r="H132" s="100">
        <f t="shared" si="12"/>
        <v>26368.909329586655</v>
      </c>
      <c r="I132" s="101"/>
    </row>
    <row r="133" spans="1:9" x14ac:dyDescent="0.25">
      <c r="A133" s="51">
        <f t="shared" si="7"/>
        <v>119</v>
      </c>
      <c r="B133" s="114">
        <v>44929</v>
      </c>
      <c r="C133" s="102">
        <f t="shared" si="8"/>
        <v>0</v>
      </c>
      <c r="D133" s="98">
        <f t="shared" si="9"/>
        <v>0</v>
      </c>
      <c r="E133" s="97">
        <f t="shared" si="11"/>
        <v>0</v>
      </c>
      <c r="F133" s="98"/>
      <c r="G133" s="97">
        <f t="shared" si="10"/>
        <v>0</v>
      </c>
      <c r="H133" s="100">
        <f t="shared" si="12"/>
        <v>26368.909329586655</v>
      </c>
      <c r="I133" s="101"/>
    </row>
    <row r="134" spans="1:9" x14ac:dyDescent="0.25">
      <c r="A134" s="51">
        <f t="shared" si="7"/>
        <v>120</v>
      </c>
      <c r="B134" s="114">
        <v>44930</v>
      </c>
      <c r="C134" s="102">
        <f t="shared" si="8"/>
        <v>0</v>
      </c>
      <c r="D134" s="98">
        <f t="shared" si="9"/>
        <v>0</v>
      </c>
      <c r="E134" s="97">
        <f t="shared" si="11"/>
        <v>0</v>
      </c>
      <c r="F134" s="98"/>
      <c r="G134" s="97">
        <f t="shared" si="10"/>
        <v>0</v>
      </c>
      <c r="H134" s="100">
        <f t="shared" si="12"/>
        <v>26368.909329586655</v>
      </c>
      <c r="I134" s="101"/>
    </row>
    <row r="135" spans="1:9" x14ac:dyDescent="0.25">
      <c r="A135" s="51">
        <f t="shared" si="7"/>
        <v>121</v>
      </c>
      <c r="B135" s="114">
        <v>44931</v>
      </c>
      <c r="C135" s="102">
        <f t="shared" si="8"/>
        <v>0</v>
      </c>
      <c r="D135" s="98">
        <f t="shared" si="9"/>
        <v>0</v>
      </c>
      <c r="E135" s="97">
        <f t="shared" si="11"/>
        <v>0</v>
      </c>
      <c r="F135" s="98"/>
      <c r="G135" s="97">
        <f t="shared" si="10"/>
        <v>0</v>
      </c>
      <c r="H135" s="100">
        <f t="shared" si="12"/>
        <v>26368.909329586655</v>
      </c>
      <c r="I135" s="101"/>
    </row>
    <row r="136" spans="1:9" x14ac:dyDescent="0.25">
      <c r="A136" s="51">
        <f t="shared" si="7"/>
        <v>122</v>
      </c>
      <c r="B136" s="114">
        <v>44932</v>
      </c>
      <c r="C136" s="102">
        <f t="shared" si="8"/>
        <v>0</v>
      </c>
      <c r="D136" s="98">
        <f t="shared" si="9"/>
        <v>0</v>
      </c>
      <c r="E136" s="97">
        <f t="shared" si="11"/>
        <v>0</v>
      </c>
      <c r="F136" s="98"/>
      <c r="G136" s="97">
        <f t="shared" si="10"/>
        <v>0</v>
      </c>
      <c r="H136" s="100">
        <f t="shared" si="12"/>
        <v>26368.909329586655</v>
      </c>
      <c r="I136" s="101"/>
    </row>
    <row r="137" spans="1:9" x14ac:dyDescent="0.25">
      <c r="A137" s="51">
        <f t="shared" si="7"/>
        <v>123</v>
      </c>
      <c r="B137" s="114">
        <v>44933</v>
      </c>
      <c r="C137" s="102">
        <f t="shared" si="8"/>
        <v>0</v>
      </c>
      <c r="D137" s="98">
        <f t="shared" si="9"/>
        <v>0</v>
      </c>
      <c r="E137" s="97">
        <f t="shared" si="11"/>
        <v>0</v>
      </c>
      <c r="F137" s="98"/>
      <c r="G137" s="97">
        <f t="shared" si="10"/>
        <v>0</v>
      </c>
      <c r="H137" s="100">
        <f t="shared" si="12"/>
        <v>26368.909329586655</v>
      </c>
      <c r="I137" s="101"/>
    </row>
    <row r="138" spans="1:9" x14ac:dyDescent="0.25">
      <c r="A138" s="51">
        <f t="shared" si="7"/>
        <v>124</v>
      </c>
      <c r="B138" s="114">
        <v>44934</v>
      </c>
      <c r="C138" s="102">
        <f t="shared" si="8"/>
        <v>0</v>
      </c>
      <c r="D138" s="98">
        <f t="shared" si="9"/>
        <v>0</v>
      </c>
      <c r="E138" s="97">
        <f t="shared" si="11"/>
        <v>0</v>
      </c>
      <c r="F138" s="98"/>
      <c r="G138" s="97">
        <f t="shared" si="10"/>
        <v>0</v>
      </c>
      <c r="H138" s="100">
        <f t="shared" si="12"/>
        <v>26368.909329586655</v>
      </c>
      <c r="I138" s="101"/>
    </row>
    <row r="139" spans="1:9" x14ac:dyDescent="0.25">
      <c r="A139" s="51">
        <f t="shared" si="7"/>
        <v>125</v>
      </c>
      <c r="B139" s="114">
        <v>44935</v>
      </c>
      <c r="C139" s="102">
        <f t="shared" si="8"/>
        <v>0</v>
      </c>
      <c r="D139" s="98">
        <f t="shared" si="9"/>
        <v>0</v>
      </c>
      <c r="E139" s="97">
        <f t="shared" si="11"/>
        <v>0</v>
      </c>
      <c r="F139" s="98"/>
      <c r="G139" s="97">
        <f t="shared" si="10"/>
        <v>0</v>
      </c>
      <c r="H139" s="100">
        <f t="shared" si="12"/>
        <v>26368.909329586655</v>
      </c>
      <c r="I139" s="101"/>
    </row>
    <row r="140" spans="1:9" x14ac:dyDescent="0.25">
      <c r="A140" s="51">
        <f t="shared" si="7"/>
        <v>126</v>
      </c>
      <c r="B140" s="114">
        <v>44936</v>
      </c>
      <c r="C140" s="102">
        <f t="shared" si="8"/>
        <v>0</v>
      </c>
      <c r="D140" s="98">
        <f t="shared" si="9"/>
        <v>0</v>
      </c>
      <c r="E140" s="97">
        <f t="shared" si="11"/>
        <v>0</v>
      </c>
      <c r="F140" s="98"/>
      <c r="G140" s="97">
        <f t="shared" si="10"/>
        <v>0</v>
      </c>
      <c r="H140" s="100">
        <f t="shared" si="12"/>
        <v>26368.909329586655</v>
      </c>
      <c r="I140" s="101"/>
    </row>
    <row r="141" spans="1:9" x14ac:dyDescent="0.25">
      <c r="A141" s="51">
        <f t="shared" si="7"/>
        <v>127</v>
      </c>
      <c r="B141" s="114">
        <v>44937</v>
      </c>
      <c r="C141" s="102">
        <f t="shared" si="8"/>
        <v>0</v>
      </c>
      <c r="D141" s="98">
        <f t="shared" si="9"/>
        <v>0</v>
      </c>
      <c r="E141" s="97">
        <f t="shared" si="11"/>
        <v>0</v>
      </c>
      <c r="F141" s="98"/>
      <c r="G141" s="97">
        <f t="shared" si="10"/>
        <v>0</v>
      </c>
      <c r="H141" s="100">
        <f t="shared" si="12"/>
        <v>26368.909329586655</v>
      </c>
      <c r="I141" s="101"/>
    </row>
    <row r="142" spans="1:9" x14ac:dyDescent="0.25">
      <c r="A142" s="51">
        <f t="shared" si="7"/>
        <v>128</v>
      </c>
      <c r="B142" s="114">
        <v>44938</v>
      </c>
      <c r="C142" s="102">
        <f t="shared" si="8"/>
        <v>0</v>
      </c>
      <c r="D142" s="98">
        <f t="shared" si="9"/>
        <v>0</v>
      </c>
      <c r="E142" s="97">
        <f t="shared" si="11"/>
        <v>0</v>
      </c>
      <c r="F142" s="98"/>
      <c r="G142" s="97">
        <f t="shared" si="10"/>
        <v>0</v>
      </c>
      <c r="H142" s="100">
        <f t="shared" si="12"/>
        <v>26368.909329586655</v>
      </c>
      <c r="I142" s="101"/>
    </row>
    <row r="143" spans="1:9" x14ac:dyDescent="0.25">
      <c r="A143" s="51">
        <f t="shared" si="7"/>
        <v>129</v>
      </c>
      <c r="B143" s="114">
        <v>45292</v>
      </c>
      <c r="C143" s="102">
        <f t="shared" si="8"/>
        <v>0</v>
      </c>
      <c r="D143" s="98">
        <f t="shared" si="9"/>
        <v>0</v>
      </c>
      <c r="E143" s="97">
        <f t="shared" si="11"/>
        <v>0</v>
      </c>
      <c r="F143" s="98"/>
      <c r="G143" s="97">
        <f t="shared" si="10"/>
        <v>0</v>
      </c>
      <c r="H143" s="100">
        <f t="shared" si="12"/>
        <v>26368.909329586655</v>
      </c>
      <c r="I143" s="101"/>
    </row>
    <row r="144" spans="1:9" x14ac:dyDescent="0.25">
      <c r="A144" s="51">
        <f t="shared" ref="A144:A207" si="13">+A143+1</f>
        <v>130</v>
      </c>
      <c r="B144" s="114">
        <v>45293</v>
      </c>
      <c r="C144" s="102">
        <f t="shared" ref="C144:C207" si="14">IF(G143&gt;(C143-D143),$I$3,G143+D144)</f>
        <v>0</v>
      </c>
      <c r="D144" s="98">
        <f t="shared" ref="D144:D207" si="15">G143*$D$3/12</f>
        <v>0</v>
      </c>
      <c r="E144" s="97">
        <f t="shared" si="11"/>
        <v>0</v>
      </c>
      <c r="F144" s="98"/>
      <c r="G144" s="97">
        <f t="shared" ref="G144:G207" si="16">MAX(G143+G143*$D$3/12-C144-F144,0)</f>
        <v>0</v>
      </c>
      <c r="H144" s="100">
        <f t="shared" si="12"/>
        <v>26368.909329586655</v>
      </c>
      <c r="I144" s="101"/>
    </row>
    <row r="145" spans="1:9" x14ac:dyDescent="0.25">
      <c r="A145" s="51">
        <f t="shared" si="13"/>
        <v>131</v>
      </c>
      <c r="B145" s="114">
        <v>45294</v>
      </c>
      <c r="C145" s="102">
        <f t="shared" si="14"/>
        <v>0</v>
      </c>
      <c r="D145" s="98">
        <f t="shared" si="15"/>
        <v>0</v>
      </c>
      <c r="E145" s="97">
        <f t="shared" ref="E145:E208" si="17">IF(G144&gt;(C145-D145),C145-D145,G144)</f>
        <v>0</v>
      </c>
      <c r="F145" s="98"/>
      <c r="G145" s="97">
        <f t="shared" si="16"/>
        <v>0</v>
      </c>
      <c r="H145" s="100">
        <f t="shared" ref="H145:H208" si="18">H144+D145</f>
        <v>26368.909329586655</v>
      </c>
      <c r="I145" s="101"/>
    </row>
    <row r="146" spans="1:9" x14ac:dyDescent="0.25">
      <c r="A146" s="51">
        <f t="shared" si="13"/>
        <v>132</v>
      </c>
      <c r="B146" s="114">
        <v>45295</v>
      </c>
      <c r="C146" s="102">
        <f t="shared" si="14"/>
        <v>0</v>
      </c>
      <c r="D146" s="98">
        <f t="shared" si="15"/>
        <v>0</v>
      </c>
      <c r="E146" s="97">
        <f t="shared" si="17"/>
        <v>0</v>
      </c>
      <c r="F146" s="98"/>
      <c r="G146" s="97">
        <f t="shared" si="16"/>
        <v>0</v>
      </c>
      <c r="H146" s="100">
        <f t="shared" si="18"/>
        <v>26368.909329586655</v>
      </c>
      <c r="I146" s="101"/>
    </row>
    <row r="147" spans="1:9" x14ac:dyDescent="0.25">
      <c r="A147" s="51">
        <f t="shared" si="13"/>
        <v>133</v>
      </c>
      <c r="B147" s="114">
        <v>45296</v>
      </c>
      <c r="C147" s="102">
        <f t="shared" si="14"/>
        <v>0</v>
      </c>
      <c r="D147" s="98">
        <f t="shared" si="15"/>
        <v>0</v>
      </c>
      <c r="E147" s="97">
        <f t="shared" si="17"/>
        <v>0</v>
      </c>
      <c r="F147" s="98"/>
      <c r="G147" s="97">
        <f t="shared" si="16"/>
        <v>0</v>
      </c>
      <c r="H147" s="100">
        <f t="shared" si="18"/>
        <v>26368.909329586655</v>
      </c>
      <c r="I147" s="101"/>
    </row>
    <row r="148" spans="1:9" x14ac:dyDescent="0.25">
      <c r="A148" s="51">
        <f t="shared" si="13"/>
        <v>134</v>
      </c>
      <c r="B148" s="114">
        <v>45297</v>
      </c>
      <c r="C148" s="102">
        <f t="shared" si="14"/>
        <v>0</v>
      </c>
      <c r="D148" s="98">
        <f t="shared" si="15"/>
        <v>0</v>
      </c>
      <c r="E148" s="97">
        <f t="shared" si="17"/>
        <v>0</v>
      </c>
      <c r="F148" s="98"/>
      <c r="G148" s="97">
        <f t="shared" si="16"/>
        <v>0</v>
      </c>
      <c r="H148" s="100">
        <f t="shared" si="18"/>
        <v>26368.909329586655</v>
      </c>
      <c r="I148" s="101"/>
    </row>
    <row r="149" spans="1:9" x14ac:dyDescent="0.25">
      <c r="A149" s="51">
        <f t="shared" si="13"/>
        <v>135</v>
      </c>
      <c r="B149" s="114">
        <v>45298</v>
      </c>
      <c r="C149" s="102">
        <f t="shared" si="14"/>
        <v>0</v>
      </c>
      <c r="D149" s="98">
        <f t="shared" si="15"/>
        <v>0</v>
      </c>
      <c r="E149" s="97">
        <f t="shared" si="17"/>
        <v>0</v>
      </c>
      <c r="F149" s="98"/>
      <c r="G149" s="97">
        <f t="shared" si="16"/>
        <v>0</v>
      </c>
      <c r="H149" s="100">
        <f t="shared" si="18"/>
        <v>26368.909329586655</v>
      </c>
      <c r="I149" s="101"/>
    </row>
    <row r="150" spans="1:9" x14ac:dyDescent="0.25">
      <c r="A150" s="51">
        <f t="shared" si="13"/>
        <v>136</v>
      </c>
      <c r="B150" s="114">
        <v>45299</v>
      </c>
      <c r="C150" s="102">
        <f t="shared" si="14"/>
        <v>0</v>
      </c>
      <c r="D150" s="98">
        <f t="shared" si="15"/>
        <v>0</v>
      </c>
      <c r="E150" s="97">
        <f t="shared" si="17"/>
        <v>0</v>
      </c>
      <c r="F150" s="98"/>
      <c r="G150" s="97">
        <f t="shared" si="16"/>
        <v>0</v>
      </c>
      <c r="H150" s="100">
        <f t="shared" si="18"/>
        <v>26368.909329586655</v>
      </c>
      <c r="I150" s="101"/>
    </row>
    <row r="151" spans="1:9" x14ac:dyDescent="0.25">
      <c r="A151" s="51">
        <f t="shared" si="13"/>
        <v>137</v>
      </c>
      <c r="B151" s="114">
        <v>45300</v>
      </c>
      <c r="C151" s="102">
        <f t="shared" si="14"/>
        <v>0</v>
      </c>
      <c r="D151" s="98">
        <f t="shared" si="15"/>
        <v>0</v>
      </c>
      <c r="E151" s="97">
        <f t="shared" si="17"/>
        <v>0</v>
      </c>
      <c r="F151" s="98"/>
      <c r="G151" s="97">
        <f t="shared" si="16"/>
        <v>0</v>
      </c>
      <c r="H151" s="100">
        <f t="shared" si="18"/>
        <v>26368.909329586655</v>
      </c>
      <c r="I151" s="101"/>
    </row>
    <row r="152" spans="1:9" x14ac:dyDescent="0.25">
      <c r="A152" s="51">
        <f t="shared" si="13"/>
        <v>138</v>
      </c>
      <c r="B152" s="114">
        <v>45301</v>
      </c>
      <c r="C152" s="102">
        <f t="shared" si="14"/>
        <v>0</v>
      </c>
      <c r="D152" s="98">
        <f t="shared" si="15"/>
        <v>0</v>
      </c>
      <c r="E152" s="97">
        <f t="shared" si="17"/>
        <v>0</v>
      </c>
      <c r="F152" s="98"/>
      <c r="G152" s="97">
        <f t="shared" si="16"/>
        <v>0</v>
      </c>
      <c r="H152" s="100">
        <f t="shared" si="18"/>
        <v>26368.909329586655</v>
      </c>
      <c r="I152" s="101"/>
    </row>
    <row r="153" spans="1:9" x14ac:dyDescent="0.25">
      <c r="A153" s="51">
        <f t="shared" si="13"/>
        <v>139</v>
      </c>
      <c r="B153" s="114">
        <v>45302</v>
      </c>
      <c r="C153" s="102">
        <f t="shared" si="14"/>
        <v>0</v>
      </c>
      <c r="D153" s="98">
        <f t="shared" si="15"/>
        <v>0</v>
      </c>
      <c r="E153" s="97">
        <f t="shared" si="17"/>
        <v>0</v>
      </c>
      <c r="F153" s="98"/>
      <c r="G153" s="97">
        <f t="shared" si="16"/>
        <v>0</v>
      </c>
      <c r="H153" s="100">
        <f t="shared" si="18"/>
        <v>26368.909329586655</v>
      </c>
      <c r="I153" s="101"/>
    </row>
    <row r="154" spans="1:9" x14ac:dyDescent="0.25">
      <c r="A154" s="51">
        <f t="shared" si="13"/>
        <v>140</v>
      </c>
      <c r="B154" s="114">
        <v>45303</v>
      </c>
      <c r="C154" s="102">
        <f t="shared" si="14"/>
        <v>0</v>
      </c>
      <c r="D154" s="98">
        <f t="shared" si="15"/>
        <v>0</v>
      </c>
      <c r="E154" s="97">
        <f t="shared" si="17"/>
        <v>0</v>
      </c>
      <c r="F154" s="98"/>
      <c r="G154" s="97">
        <f t="shared" si="16"/>
        <v>0</v>
      </c>
      <c r="H154" s="100">
        <f t="shared" si="18"/>
        <v>26368.909329586655</v>
      </c>
      <c r="I154" s="101"/>
    </row>
    <row r="155" spans="1:9" x14ac:dyDescent="0.25">
      <c r="A155" s="51">
        <f t="shared" si="13"/>
        <v>141</v>
      </c>
      <c r="B155" s="114">
        <v>45658</v>
      </c>
      <c r="C155" s="102">
        <f t="shared" si="14"/>
        <v>0</v>
      </c>
      <c r="D155" s="98">
        <f t="shared" si="15"/>
        <v>0</v>
      </c>
      <c r="E155" s="97">
        <f t="shared" si="17"/>
        <v>0</v>
      </c>
      <c r="F155" s="98"/>
      <c r="G155" s="97">
        <f t="shared" si="16"/>
        <v>0</v>
      </c>
      <c r="H155" s="100">
        <f t="shared" si="18"/>
        <v>26368.909329586655</v>
      </c>
      <c r="I155" s="101"/>
    </row>
    <row r="156" spans="1:9" x14ac:dyDescent="0.25">
      <c r="A156" s="51">
        <f t="shared" si="13"/>
        <v>142</v>
      </c>
      <c r="B156" s="114">
        <v>45659</v>
      </c>
      <c r="C156" s="102">
        <f t="shared" si="14"/>
        <v>0</v>
      </c>
      <c r="D156" s="98">
        <f t="shared" si="15"/>
        <v>0</v>
      </c>
      <c r="E156" s="97">
        <f t="shared" si="17"/>
        <v>0</v>
      </c>
      <c r="F156" s="98"/>
      <c r="G156" s="97">
        <f t="shared" si="16"/>
        <v>0</v>
      </c>
      <c r="H156" s="100">
        <f t="shared" si="18"/>
        <v>26368.909329586655</v>
      </c>
      <c r="I156" s="101"/>
    </row>
    <row r="157" spans="1:9" x14ac:dyDescent="0.25">
      <c r="A157" s="51">
        <f t="shared" si="13"/>
        <v>143</v>
      </c>
      <c r="B157" s="114">
        <v>45660</v>
      </c>
      <c r="C157" s="102">
        <f t="shared" si="14"/>
        <v>0</v>
      </c>
      <c r="D157" s="98">
        <f t="shared" si="15"/>
        <v>0</v>
      </c>
      <c r="E157" s="97">
        <f t="shared" si="17"/>
        <v>0</v>
      </c>
      <c r="F157" s="98"/>
      <c r="G157" s="97">
        <f t="shared" si="16"/>
        <v>0</v>
      </c>
      <c r="H157" s="100">
        <f t="shared" si="18"/>
        <v>26368.909329586655</v>
      </c>
      <c r="I157" s="101"/>
    </row>
    <row r="158" spans="1:9" x14ac:dyDescent="0.25">
      <c r="A158" s="51">
        <f t="shared" si="13"/>
        <v>144</v>
      </c>
      <c r="B158" s="114">
        <v>45661</v>
      </c>
      <c r="C158" s="102">
        <f t="shared" si="14"/>
        <v>0</v>
      </c>
      <c r="D158" s="98">
        <f t="shared" si="15"/>
        <v>0</v>
      </c>
      <c r="E158" s="97">
        <f t="shared" si="17"/>
        <v>0</v>
      </c>
      <c r="F158" s="98"/>
      <c r="G158" s="97">
        <f t="shared" si="16"/>
        <v>0</v>
      </c>
      <c r="H158" s="100">
        <f t="shared" si="18"/>
        <v>26368.909329586655</v>
      </c>
      <c r="I158" s="101"/>
    </row>
    <row r="159" spans="1:9" x14ac:dyDescent="0.25">
      <c r="A159" s="51">
        <f t="shared" si="13"/>
        <v>145</v>
      </c>
      <c r="B159" s="114">
        <v>45662</v>
      </c>
      <c r="C159" s="102">
        <f t="shared" si="14"/>
        <v>0</v>
      </c>
      <c r="D159" s="98">
        <f t="shared" si="15"/>
        <v>0</v>
      </c>
      <c r="E159" s="97">
        <f t="shared" si="17"/>
        <v>0</v>
      </c>
      <c r="F159" s="98"/>
      <c r="G159" s="97">
        <f t="shared" si="16"/>
        <v>0</v>
      </c>
      <c r="H159" s="100">
        <f t="shared" si="18"/>
        <v>26368.909329586655</v>
      </c>
      <c r="I159" s="101"/>
    </row>
    <row r="160" spans="1:9" x14ac:dyDescent="0.25">
      <c r="A160" s="51">
        <f t="shared" si="13"/>
        <v>146</v>
      </c>
      <c r="B160" s="114">
        <v>45663</v>
      </c>
      <c r="C160" s="102">
        <f t="shared" si="14"/>
        <v>0</v>
      </c>
      <c r="D160" s="98">
        <f t="shared" si="15"/>
        <v>0</v>
      </c>
      <c r="E160" s="97">
        <f t="shared" si="17"/>
        <v>0</v>
      </c>
      <c r="F160" s="98"/>
      <c r="G160" s="97">
        <f t="shared" si="16"/>
        <v>0</v>
      </c>
      <c r="H160" s="100">
        <f t="shared" si="18"/>
        <v>26368.909329586655</v>
      </c>
      <c r="I160" s="101"/>
    </row>
    <row r="161" spans="1:9" x14ac:dyDescent="0.25">
      <c r="A161" s="51">
        <f t="shared" si="13"/>
        <v>147</v>
      </c>
      <c r="B161" s="114">
        <v>45664</v>
      </c>
      <c r="C161" s="102">
        <f t="shared" si="14"/>
        <v>0</v>
      </c>
      <c r="D161" s="98">
        <f t="shared" si="15"/>
        <v>0</v>
      </c>
      <c r="E161" s="97">
        <f t="shared" si="17"/>
        <v>0</v>
      </c>
      <c r="F161" s="98"/>
      <c r="G161" s="97">
        <f t="shared" si="16"/>
        <v>0</v>
      </c>
      <c r="H161" s="100">
        <f t="shared" si="18"/>
        <v>26368.909329586655</v>
      </c>
      <c r="I161" s="101"/>
    </row>
    <row r="162" spans="1:9" x14ac:dyDescent="0.25">
      <c r="A162" s="51">
        <f t="shared" si="13"/>
        <v>148</v>
      </c>
      <c r="B162" s="114">
        <v>45665</v>
      </c>
      <c r="C162" s="102">
        <f t="shared" si="14"/>
        <v>0</v>
      </c>
      <c r="D162" s="98">
        <f t="shared" si="15"/>
        <v>0</v>
      </c>
      <c r="E162" s="97">
        <f t="shared" si="17"/>
        <v>0</v>
      </c>
      <c r="F162" s="98"/>
      <c r="G162" s="97">
        <f t="shared" si="16"/>
        <v>0</v>
      </c>
      <c r="H162" s="100">
        <f t="shared" si="18"/>
        <v>26368.909329586655</v>
      </c>
      <c r="I162" s="101"/>
    </row>
    <row r="163" spans="1:9" x14ac:dyDescent="0.25">
      <c r="A163" s="51">
        <f t="shared" si="13"/>
        <v>149</v>
      </c>
      <c r="B163" s="114">
        <v>45666</v>
      </c>
      <c r="C163" s="102">
        <f t="shared" si="14"/>
        <v>0</v>
      </c>
      <c r="D163" s="98">
        <f t="shared" si="15"/>
        <v>0</v>
      </c>
      <c r="E163" s="97">
        <f t="shared" si="17"/>
        <v>0</v>
      </c>
      <c r="F163" s="98"/>
      <c r="G163" s="97">
        <f t="shared" si="16"/>
        <v>0</v>
      </c>
      <c r="H163" s="100">
        <f t="shared" si="18"/>
        <v>26368.909329586655</v>
      </c>
      <c r="I163" s="101"/>
    </row>
    <row r="164" spans="1:9" x14ac:dyDescent="0.25">
      <c r="A164" s="51">
        <f t="shared" si="13"/>
        <v>150</v>
      </c>
      <c r="B164" s="114">
        <v>45667</v>
      </c>
      <c r="C164" s="102">
        <f t="shared" si="14"/>
        <v>0</v>
      </c>
      <c r="D164" s="98">
        <f t="shared" si="15"/>
        <v>0</v>
      </c>
      <c r="E164" s="97">
        <f t="shared" si="17"/>
        <v>0</v>
      </c>
      <c r="F164" s="98"/>
      <c r="G164" s="97">
        <f t="shared" si="16"/>
        <v>0</v>
      </c>
      <c r="H164" s="100">
        <f t="shared" si="18"/>
        <v>26368.909329586655</v>
      </c>
      <c r="I164" s="101"/>
    </row>
    <row r="165" spans="1:9" x14ac:dyDescent="0.25">
      <c r="A165" s="51">
        <f t="shared" si="13"/>
        <v>151</v>
      </c>
      <c r="B165" s="114">
        <v>45668</v>
      </c>
      <c r="C165" s="102">
        <f t="shared" si="14"/>
        <v>0</v>
      </c>
      <c r="D165" s="98">
        <f t="shared" si="15"/>
        <v>0</v>
      </c>
      <c r="E165" s="97">
        <f t="shared" si="17"/>
        <v>0</v>
      </c>
      <c r="F165" s="98"/>
      <c r="G165" s="97">
        <f t="shared" si="16"/>
        <v>0</v>
      </c>
      <c r="H165" s="100">
        <f t="shared" si="18"/>
        <v>26368.909329586655</v>
      </c>
      <c r="I165" s="101"/>
    </row>
    <row r="166" spans="1:9" x14ac:dyDescent="0.25">
      <c r="A166" s="51">
        <f t="shared" si="13"/>
        <v>152</v>
      </c>
      <c r="B166" s="114">
        <v>45669</v>
      </c>
      <c r="C166" s="102">
        <f t="shared" si="14"/>
        <v>0</v>
      </c>
      <c r="D166" s="98">
        <f t="shared" si="15"/>
        <v>0</v>
      </c>
      <c r="E166" s="97">
        <f t="shared" si="17"/>
        <v>0</v>
      </c>
      <c r="F166" s="98"/>
      <c r="G166" s="97">
        <f t="shared" si="16"/>
        <v>0</v>
      </c>
      <c r="H166" s="100">
        <f t="shared" si="18"/>
        <v>26368.909329586655</v>
      </c>
      <c r="I166" s="101"/>
    </row>
    <row r="167" spans="1:9" x14ac:dyDescent="0.25">
      <c r="A167" s="51">
        <f t="shared" si="13"/>
        <v>153</v>
      </c>
      <c r="B167" s="114">
        <v>46023</v>
      </c>
      <c r="C167" s="102">
        <f t="shared" si="14"/>
        <v>0</v>
      </c>
      <c r="D167" s="98">
        <f t="shared" si="15"/>
        <v>0</v>
      </c>
      <c r="E167" s="97">
        <f t="shared" si="17"/>
        <v>0</v>
      </c>
      <c r="F167" s="98"/>
      <c r="G167" s="97">
        <f t="shared" si="16"/>
        <v>0</v>
      </c>
      <c r="H167" s="100">
        <f t="shared" si="18"/>
        <v>26368.909329586655</v>
      </c>
      <c r="I167" s="101"/>
    </row>
    <row r="168" spans="1:9" x14ac:dyDescent="0.25">
      <c r="A168" s="51">
        <f t="shared" si="13"/>
        <v>154</v>
      </c>
      <c r="B168" s="114">
        <v>46024</v>
      </c>
      <c r="C168" s="102">
        <f t="shared" si="14"/>
        <v>0</v>
      </c>
      <c r="D168" s="98">
        <f t="shared" si="15"/>
        <v>0</v>
      </c>
      <c r="E168" s="97">
        <f t="shared" si="17"/>
        <v>0</v>
      </c>
      <c r="F168" s="98"/>
      <c r="G168" s="97">
        <f t="shared" si="16"/>
        <v>0</v>
      </c>
      <c r="H168" s="100">
        <f t="shared" si="18"/>
        <v>26368.909329586655</v>
      </c>
      <c r="I168" s="101"/>
    </row>
    <row r="169" spans="1:9" x14ac:dyDescent="0.25">
      <c r="A169" s="51">
        <f t="shared" si="13"/>
        <v>155</v>
      </c>
      <c r="B169" s="114">
        <v>46025</v>
      </c>
      <c r="C169" s="102">
        <f t="shared" si="14"/>
        <v>0</v>
      </c>
      <c r="D169" s="98">
        <f t="shared" si="15"/>
        <v>0</v>
      </c>
      <c r="E169" s="97">
        <f t="shared" si="17"/>
        <v>0</v>
      </c>
      <c r="F169" s="98"/>
      <c r="G169" s="97">
        <f t="shared" si="16"/>
        <v>0</v>
      </c>
      <c r="H169" s="100">
        <f t="shared" si="18"/>
        <v>26368.909329586655</v>
      </c>
      <c r="I169" s="101"/>
    </row>
    <row r="170" spans="1:9" x14ac:dyDescent="0.25">
      <c r="A170" s="51">
        <f t="shared" si="13"/>
        <v>156</v>
      </c>
      <c r="B170" s="114">
        <v>46026</v>
      </c>
      <c r="C170" s="102">
        <f t="shared" si="14"/>
        <v>0</v>
      </c>
      <c r="D170" s="98">
        <f t="shared" si="15"/>
        <v>0</v>
      </c>
      <c r="E170" s="97">
        <f t="shared" si="17"/>
        <v>0</v>
      </c>
      <c r="F170" s="98"/>
      <c r="G170" s="97">
        <f t="shared" si="16"/>
        <v>0</v>
      </c>
      <c r="H170" s="100">
        <f t="shared" si="18"/>
        <v>26368.909329586655</v>
      </c>
      <c r="I170" s="101"/>
    </row>
    <row r="171" spans="1:9" x14ac:dyDescent="0.25">
      <c r="A171" s="51">
        <f t="shared" si="13"/>
        <v>157</v>
      </c>
      <c r="B171" s="114">
        <v>46027</v>
      </c>
      <c r="C171" s="102">
        <f t="shared" si="14"/>
        <v>0</v>
      </c>
      <c r="D171" s="98">
        <f t="shared" si="15"/>
        <v>0</v>
      </c>
      <c r="E171" s="97">
        <f t="shared" si="17"/>
        <v>0</v>
      </c>
      <c r="F171" s="98"/>
      <c r="G171" s="97">
        <f t="shared" si="16"/>
        <v>0</v>
      </c>
      <c r="H171" s="100">
        <f t="shared" si="18"/>
        <v>26368.909329586655</v>
      </c>
      <c r="I171" s="101"/>
    </row>
    <row r="172" spans="1:9" x14ac:dyDescent="0.25">
      <c r="A172" s="51">
        <f t="shared" si="13"/>
        <v>158</v>
      </c>
      <c r="B172" s="114">
        <v>46028</v>
      </c>
      <c r="C172" s="102">
        <f t="shared" si="14"/>
        <v>0</v>
      </c>
      <c r="D172" s="98">
        <f t="shared" si="15"/>
        <v>0</v>
      </c>
      <c r="E172" s="97">
        <f t="shared" si="17"/>
        <v>0</v>
      </c>
      <c r="F172" s="98"/>
      <c r="G172" s="97">
        <f t="shared" si="16"/>
        <v>0</v>
      </c>
      <c r="H172" s="100">
        <f t="shared" si="18"/>
        <v>26368.909329586655</v>
      </c>
      <c r="I172" s="101"/>
    </row>
    <row r="173" spans="1:9" x14ac:dyDescent="0.25">
      <c r="A173" s="51">
        <f t="shared" si="13"/>
        <v>159</v>
      </c>
      <c r="B173" s="114">
        <v>46029</v>
      </c>
      <c r="C173" s="102">
        <f t="shared" si="14"/>
        <v>0</v>
      </c>
      <c r="D173" s="98">
        <f t="shared" si="15"/>
        <v>0</v>
      </c>
      <c r="E173" s="97">
        <f t="shared" si="17"/>
        <v>0</v>
      </c>
      <c r="F173" s="98"/>
      <c r="G173" s="97">
        <f t="shared" si="16"/>
        <v>0</v>
      </c>
      <c r="H173" s="100">
        <f t="shared" si="18"/>
        <v>26368.909329586655</v>
      </c>
      <c r="I173" s="101"/>
    </row>
    <row r="174" spans="1:9" x14ac:dyDescent="0.25">
      <c r="A174" s="51">
        <f t="shared" si="13"/>
        <v>160</v>
      </c>
      <c r="B174" s="114">
        <v>46030</v>
      </c>
      <c r="C174" s="102">
        <f t="shared" si="14"/>
        <v>0</v>
      </c>
      <c r="D174" s="98">
        <f t="shared" si="15"/>
        <v>0</v>
      </c>
      <c r="E174" s="97">
        <f t="shared" si="17"/>
        <v>0</v>
      </c>
      <c r="F174" s="98"/>
      <c r="G174" s="97">
        <f t="shared" si="16"/>
        <v>0</v>
      </c>
      <c r="H174" s="100">
        <f t="shared" si="18"/>
        <v>26368.909329586655</v>
      </c>
      <c r="I174" s="101"/>
    </row>
    <row r="175" spans="1:9" x14ac:dyDescent="0.25">
      <c r="A175" s="51">
        <f t="shared" si="13"/>
        <v>161</v>
      </c>
      <c r="B175" s="114">
        <v>46031</v>
      </c>
      <c r="C175" s="102">
        <f t="shared" si="14"/>
        <v>0</v>
      </c>
      <c r="D175" s="98">
        <f t="shared" si="15"/>
        <v>0</v>
      </c>
      <c r="E175" s="97">
        <f t="shared" si="17"/>
        <v>0</v>
      </c>
      <c r="F175" s="98"/>
      <c r="G175" s="97">
        <f t="shared" si="16"/>
        <v>0</v>
      </c>
      <c r="H175" s="100">
        <f t="shared" si="18"/>
        <v>26368.909329586655</v>
      </c>
      <c r="I175" s="101"/>
    </row>
    <row r="176" spans="1:9" x14ac:dyDescent="0.25">
      <c r="A176" s="51">
        <f t="shared" si="13"/>
        <v>162</v>
      </c>
      <c r="B176" s="114">
        <v>46032</v>
      </c>
      <c r="C176" s="102">
        <f t="shared" si="14"/>
        <v>0</v>
      </c>
      <c r="D176" s="98">
        <f t="shared" si="15"/>
        <v>0</v>
      </c>
      <c r="E176" s="97">
        <f t="shared" si="17"/>
        <v>0</v>
      </c>
      <c r="F176" s="98"/>
      <c r="G176" s="97">
        <f t="shared" si="16"/>
        <v>0</v>
      </c>
      <c r="H176" s="100">
        <f t="shared" si="18"/>
        <v>26368.909329586655</v>
      </c>
      <c r="I176" s="101"/>
    </row>
    <row r="177" spans="1:9" x14ac:dyDescent="0.25">
      <c r="A177" s="51">
        <f t="shared" si="13"/>
        <v>163</v>
      </c>
      <c r="C177" s="102">
        <f t="shared" si="14"/>
        <v>0</v>
      </c>
      <c r="D177" s="98">
        <f t="shared" si="15"/>
        <v>0</v>
      </c>
      <c r="E177" s="97">
        <f t="shared" si="17"/>
        <v>0</v>
      </c>
      <c r="F177" s="98"/>
      <c r="G177" s="97">
        <f t="shared" si="16"/>
        <v>0</v>
      </c>
      <c r="H177" s="100">
        <f t="shared" si="18"/>
        <v>26368.909329586655</v>
      </c>
      <c r="I177" s="101"/>
    </row>
    <row r="178" spans="1:9" x14ac:dyDescent="0.25">
      <c r="A178" s="51">
        <f t="shared" si="13"/>
        <v>164</v>
      </c>
      <c r="C178" s="102">
        <f t="shared" si="14"/>
        <v>0</v>
      </c>
      <c r="D178" s="98">
        <f t="shared" si="15"/>
        <v>0</v>
      </c>
      <c r="E178" s="97">
        <f t="shared" si="17"/>
        <v>0</v>
      </c>
      <c r="F178" s="98"/>
      <c r="G178" s="97">
        <f t="shared" si="16"/>
        <v>0</v>
      </c>
      <c r="H178" s="100">
        <f t="shared" si="18"/>
        <v>26368.909329586655</v>
      </c>
      <c r="I178" s="101"/>
    </row>
    <row r="179" spans="1:9" x14ac:dyDescent="0.25">
      <c r="A179" s="51">
        <f t="shared" si="13"/>
        <v>165</v>
      </c>
      <c r="C179" s="102">
        <f t="shared" si="14"/>
        <v>0</v>
      </c>
      <c r="D179" s="98">
        <f t="shared" si="15"/>
        <v>0</v>
      </c>
      <c r="E179" s="97">
        <f t="shared" si="17"/>
        <v>0</v>
      </c>
      <c r="F179" s="98"/>
      <c r="G179" s="97">
        <f t="shared" si="16"/>
        <v>0</v>
      </c>
      <c r="H179" s="100">
        <f t="shared" si="18"/>
        <v>26368.909329586655</v>
      </c>
      <c r="I179" s="101"/>
    </row>
    <row r="180" spans="1:9" x14ac:dyDescent="0.25">
      <c r="A180" s="51">
        <f t="shared" si="13"/>
        <v>166</v>
      </c>
      <c r="C180" s="102">
        <f t="shared" si="14"/>
        <v>0</v>
      </c>
      <c r="D180" s="98">
        <f t="shared" si="15"/>
        <v>0</v>
      </c>
      <c r="E180" s="97">
        <f t="shared" si="17"/>
        <v>0</v>
      </c>
      <c r="F180" s="98"/>
      <c r="G180" s="97">
        <f t="shared" si="16"/>
        <v>0</v>
      </c>
      <c r="H180" s="100">
        <f t="shared" si="18"/>
        <v>26368.909329586655</v>
      </c>
      <c r="I180" s="101"/>
    </row>
    <row r="181" spans="1:9" x14ac:dyDescent="0.25">
      <c r="A181" s="51">
        <f t="shared" si="13"/>
        <v>167</v>
      </c>
      <c r="C181" s="102">
        <f t="shared" si="14"/>
        <v>0</v>
      </c>
      <c r="D181" s="98">
        <f t="shared" si="15"/>
        <v>0</v>
      </c>
      <c r="E181" s="97">
        <f t="shared" si="17"/>
        <v>0</v>
      </c>
      <c r="F181" s="98"/>
      <c r="G181" s="97">
        <f t="shared" si="16"/>
        <v>0</v>
      </c>
      <c r="H181" s="100">
        <f t="shared" si="18"/>
        <v>26368.909329586655</v>
      </c>
      <c r="I181" s="101"/>
    </row>
    <row r="182" spans="1:9" x14ac:dyDescent="0.25">
      <c r="A182" s="51">
        <f t="shared" si="13"/>
        <v>168</v>
      </c>
      <c r="C182" s="102">
        <f t="shared" si="14"/>
        <v>0</v>
      </c>
      <c r="D182" s="98">
        <f t="shared" si="15"/>
        <v>0</v>
      </c>
      <c r="E182" s="97">
        <f t="shared" si="17"/>
        <v>0</v>
      </c>
      <c r="F182" s="98"/>
      <c r="G182" s="97">
        <f t="shared" si="16"/>
        <v>0</v>
      </c>
      <c r="H182" s="100">
        <f t="shared" si="18"/>
        <v>26368.909329586655</v>
      </c>
      <c r="I182" s="101"/>
    </row>
    <row r="183" spans="1:9" x14ac:dyDescent="0.25">
      <c r="A183" s="51">
        <f t="shared" si="13"/>
        <v>169</v>
      </c>
      <c r="C183" s="102">
        <f t="shared" si="14"/>
        <v>0</v>
      </c>
      <c r="D183" s="98">
        <f t="shared" si="15"/>
        <v>0</v>
      </c>
      <c r="E183" s="97">
        <f t="shared" si="17"/>
        <v>0</v>
      </c>
      <c r="F183" s="98"/>
      <c r="G183" s="97">
        <f t="shared" si="16"/>
        <v>0</v>
      </c>
      <c r="H183" s="100">
        <f t="shared" si="18"/>
        <v>26368.909329586655</v>
      </c>
      <c r="I183" s="101"/>
    </row>
    <row r="184" spans="1:9" x14ac:dyDescent="0.25">
      <c r="A184" s="51">
        <f t="shared" si="13"/>
        <v>170</v>
      </c>
      <c r="C184" s="102">
        <f t="shared" si="14"/>
        <v>0</v>
      </c>
      <c r="D184" s="98">
        <f t="shared" si="15"/>
        <v>0</v>
      </c>
      <c r="E184" s="97">
        <f t="shared" si="17"/>
        <v>0</v>
      </c>
      <c r="F184" s="98"/>
      <c r="G184" s="97">
        <f t="shared" si="16"/>
        <v>0</v>
      </c>
      <c r="H184" s="100">
        <f t="shared" si="18"/>
        <v>26368.909329586655</v>
      </c>
      <c r="I184" s="101"/>
    </row>
    <row r="185" spans="1:9" x14ac:dyDescent="0.25">
      <c r="A185" s="51">
        <f t="shared" si="13"/>
        <v>171</v>
      </c>
      <c r="C185" s="102">
        <f t="shared" si="14"/>
        <v>0</v>
      </c>
      <c r="D185" s="98">
        <f t="shared" si="15"/>
        <v>0</v>
      </c>
      <c r="E185" s="97">
        <f t="shared" si="17"/>
        <v>0</v>
      </c>
      <c r="F185" s="98"/>
      <c r="G185" s="97">
        <f t="shared" si="16"/>
        <v>0</v>
      </c>
      <c r="H185" s="100">
        <f t="shared" si="18"/>
        <v>26368.909329586655</v>
      </c>
      <c r="I185" s="101"/>
    </row>
    <row r="186" spans="1:9" x14ac:dyDescent="0.25">
      <c r="A186" s="51">
        <f t="shared" si="13"/>
        <v>172</v>
      </c>
      <c r="C186" s="102">
        <f t="shared" si="14"/>
        <v>0</v>
      </c>
      <c r="D186" s="98">
        <f t="shared" si="15"/>
        <v>0</v>
      </c>
      <c r="E186" s="97">
        <f t="shared" si="17"/>
        <v>0</v>
      </c>
      <c r="F186" s="98"/>
      <c r="G186" s="97">
        <f t="shared" si="16"/>
        <v>0</v>
      </c>
      <c r="H186" s="100">
        <f t="shared" si="18"/>
        <v>26368.909329586655</v>
      </c>
      <c r="I186" s="101"/>
    </row>
    <row r="187" spans="1:9" x14ac:dyDescent="0.25">
      <c r="A187" s="51">
        <f t="shared" si="13"/>
        <v>173</v>
      </c>
      <c r="C187" s="102">
        <f t="shared" si="14"/>
        <v>0</v>
      </c>
      <c r="D187" s="98">
        <f t="shared" si="15"/>
        <v>0</v>
      </c>
      <c r="E187" s="97">
        <f t="shared" si="17"/>
        <v>0</v>
      </c>
      <c r="F187" s="98"/>
      <c r="G187" s="97">
        <f t="shared" si="16"/>
        <v>0</v>
      </c>
      <c r="H187" s="100">
        <f t="shared" si="18"/>
        <v>26368.909329586655</v>
      </c>
      <c r="I187" s="101"/>
    </row>
    <row r="188" spans="1:9" x14ac:dyDescent="0.25">
      <c r="A188" s="51">
        <f t="shared" si="13"/>
        <v>174</v>
      </c>
      <c r="C188" s="102">
        <f t="shared" si="14"/>
        <v>0</v>
      </c>
      <c r="D188" s="98">
        <f t="shared" si="15"/>
        <v>0</v>
      </c>
      <c r="E188" s="97">
        <f t="shared" si="17"/>
        <v>0</v>
      </c>
      <c r="F188" s="98"/>
      <c r="G188" s="97">
        <f t="shared" si="16"/>
        <v>0</v>
      </c>
      <c r="H188" s="100">
        <f t="shared" si="18"/>
        <v>26368.909329586655</v>
      </c>
      <c r="I188" s="101"/>
    </row>
    <row r="189" spans="1:9" x14ac:dyDescent="0.25">
      <c r="A189" s="51">
        <f t="shared" si="13"/>
        <v>175</v>
      </c>
      <c r="C189" s="102">
        <f t="shared" si="14"/>
        <v>0</v>
      </c>
      <c r="D189" s="98">
        <f t="shared" si="15"/>
        <v>0</v>
      </c>
      <c r="E189" s="97">
        <f t="shared" si="17"/>
        <v>0</v>
      </c>
      <c r="F189" s="98"/>
      <c r="G189" s="97">
        <f t="shared" si="16"/>
        <v>0</v>
      </c>
      <c r="H189" s="100">
        <f t="shared" si="18"/>
        <v>26368.909329586655</v>
      </c>
      <c r="I189" s="101"/>
    </row>
    <row r="190" spans="1:9" x14ac:dyDescent="0.25">
      <c r="A190" s="51">
        <f t="shared" si="13"/>
        <v>176</v>
      </c>
      <c r="C190" s="102">
        <f t="shared" si="14"/>
        <v>0</v>
      </c>
      <c r="D190" s="98">
        <f t="shared" si="15"/>
        <v>0</v>
      </c>
      <c r="E190" s="97">
        <f t="shared" si="17"/>
        <v>0</v>
      </c>
      <c r="F190" s="98"/>
      <c r="G190" s="97">
        <f t="shared" si="16"/>
        <v>0</v>
      </c>
      <c r="H190" s="100">
        <f t="shared" si="18"/>
        <v>26368.909329586655</v>
      </c>
      <c r="I190" s="101"/>
    </row>
    <row r="191" spans="1:9" x14ac:dyDescent="0.25">
      <c r="A191" s="51">
        <f t="shared" si="13"/>
        <v>177</v>
      </c>
      <c r="C191" s="102">
        <f t="shared" si="14"/>
        <v>0</v>
      </c>
      <c r="D191" s="98">
        <f t="shared" si="15"/>
        <v>0</v>
      </c>
      <c r="E191" s="97">
        <f t="shared" si="17"/>
        <v>0</v>
      </c>
      <c r="F191" s="98"/>
      <c r="G191" s="97">
        <f t="shared" si="16"/>
        <v>0</v>
      </c>
      <c r="H191" s="100">
        <f t="shared" si="18"/>
        <v>26368.909329586655</v>
      </c>
      <c r="I191" s="101"/>
    </row>
    <row r="192" spans="1:9" x14ac:dyDescent="0.25">
      <c r="A192" s="51">
        <f t="shared" si="13"/>
        <v>178</v>
      </c>
      <c r="C192" s="102">
        <f t="shared" si="14"/>
        <v>0</v>
      </c>
      <c r="D192" s="98">
        <f t="shared" si="15"/>
        <v>0</v>
      </c>
      <c r="E192" s="97">
        <f t="shared" si="17"/>
        <v>0</v>
      </c>
      <c r="F192" s="98"/>
      <c r="G192" s="97">
        <f t="shared" si="16"/>
        <v>0</v>
      </c>
      <c r="H192" s="100">
        <f t="shared" si="18"/>
        <v>26368.909329586655</v>
      </c>
      <c r="I192" s="101"/>
    </row>
    <row r="193" spans="1:9" x14ac:dyDescent="0.25">
      <c r="A193" s="51">
        <f t="shared" si="13"/>
        <v>179</v>
      </c>
      <c r="C193" s="102">
        <f t="shared" si="14"/>
        <v>0</v>
      </c>
      <c r="D193" s="98">
        <f t="shared" si="15"/>
        <v>0</v>
      </c>
      <c r="E193" s="97">
        <f t="shared" si="17"/>
        <v>0</v>
      </c>
      <c r="F193" s="98"/>
      <c r="G193" s="97">
        <f t="shared" si="16"/>
        <v>0</v>
      </c>
      <c r="H193" s="100">
        <f t="shared" si="18"/>
        <v>26368.909329586655</v>
      </c>
      <c r="I193" s="101"/>
    </row>
    <row r="194" spans="1:9" x14ac:dyDescent="0.25">
      <c r="A194" s="51">
        <f t="shared" si="13"/>
        <v>180</v>
      </c>
      <c r="C194" s="102">
        <f t="shared" si="14"/>
        <v>0</v>
      </c>
      <c r="D194" s="98">
        <f t="shared" si="15"/>
        <v>0</v>
      </c>
      <c r="E194" s="97">
        <f t="shared" si="17"/>
        <v>0</v>
      </c>
      <c r="F194" s="98"/>
      <c r="G194" s="98">
        <f t="shared" si="16"/>
        <v>0</v>
      </c>
      <c r="H194" s="100">
        <f t="shared" si="18"/>
        <v>26368.909329586655</v>
      </c>
      <c r="I194" s="101"/>
    </row>
    <row r="195" spans="1:9" x14ac:dyDescent="0.25">
      <c r="A195" s="51">
        <f t="shared" si="13"/>
        <v>181</v>
      </c>
      <c r="C195" s="102">
        <f t="shared" si="14"/>
        <v>0</v>
      </c>
      <c r="D195" s="98">
        <f t="shared" si="15"/>
        <v>0</v>
      </c>
      <c r="E195" s="98">
        <f t="shared" si="17"/>
        <v>0</v>
      </c>
      <c r="F195" s="98"/>
      <c r="G195" s="98">
        <f t="shared" si="16"/>
        <v>0</v>
      </c>
      <c r="H195" s="100">
        <f t="shared" si="18"/>
        <v>26368.909329586655</v>
      </c>
      <c r="I195" s="101"/>
    </row>
    <row r="196" spans="1:9" x14ac:dyDescent="0.25">
      <c r="A196" s="51">
        <f t="shared" si="13"/>
        <v>182</v>
      </c>
      <c r="C196" s="102">
        <f t="shared" si="14"/>
        <v>0</v>
      </c>
      <c r="D196" s="98">
        <f t="shared" si="15"/>
        <v>0</v>
      </c>
      <c r="E196" s="98">
        <f t="shared" si="17"/>
        <v>0</v>
      </c>
      <c r="F196" s="98"/>
      <c r="G196" s="98">
        <f t="shared" si="16"/>
        <v>0</v>
      </c>
      <c r="H196" s="100">
        <f t="shared" si="18"/>
        <v>26368.909329586655</v>
      </c>
      <c r="I196" s="101"/>
    </row>
    <row r="197" spans="1:9" x14ac:dyDescent="0.25">
      <c r="A197" s="51">
        <f t="shared" si="13"/>
        <v>183</v>
      </c>
      <c r="C197" s="102">
        <f t="shared" si="14"/>
        <v>0</v>
      </c>
      <c r="D197" s="98">
        <f t="shared" si="15"/>
        <v>0</v>
      </c>
      <c r="E197" s="98">
        <f t="shared" si="17"/>
        <v>0</v>
      </c>
      <c r="F197" s="98"/>
      <c r="G197" s="98">
        <f t="shared" si="16"/>
        <v>0</v>
      </c>
      <c r="H197" s="100">
        <f t="shared" si="18"/>
        <v>26368.909329586655</v>
      </c>
      <c r="I197" s="101"/>
    </row>
    <row r="198" spans="1:9" x14ac:dyDescent="0.25">
      <c r="A198" s="51">
        <f t="shared" si="13"/>
        <v>184</v>
      </c>
      <c r="C198" s="102">
        <f t="shared" si="14"/>
        <v>0</v>
      </c>
      <c r="D198" s="98">
        <f t="shared" si="15"/>
        <v>0</v>
      </c>
      <c r="E198" s="98">
        <f t="shared" si="17"/>
        <v>0</v>
      </c>
      <c r="F198" s="98"/>
      <c r="G198" s="98">
        <f t="shared" si="16"/>
        <v>0</v>
      </c>
      <c r="H198" s="100">
        <f t="shared" si="18"/>
        <v>26368.909329586655</v>
      </c>
      <c r="I198" s="101"/>
    </row>
    <row r="199" spans="1:9" x14ac:dyDescent="0.25">
      <c r="A199" s="51">
        <f t="shared" si="13"/>
        <v>185</v>
      </c>
      <c r="C199" s="102">
        <f t="shared" si="14"/>
        <v>0</v>
      </c>
      <c r="D199" s="98">
        <f t="shared" si="15"/>
        <v>0</v>
      </c>
      <c r="E199" s="98">
        <f t="shared" si="17"/>
        <v>0</v>
      </c>
      <c r="F199" s="98"/>
      <c r="G199" s="98">
        <f t="shared" si="16"/>
        <v>0</v>
      </c>
      <c r="H199" s="100">
        <f t="shared" si="18"/>
        <v>26368.909329586655</v>
      </c>
      <c r="I199" s="101"/>
    </row>
    <row r="200" spans="1:9" x14ac:dyDescent="0.25">
      <c r="A200" s="51">
        <f t="shared" si="13"/>
        <v>186</v>
      </c>
      <c r="C200" s="102">
        <f t="shared" si="14"/>
        <v>0</v>
      </c>
      <c r="D200" s="98">
        <f t="shared" si="15"/>
        <v>0</v>
      </c>
      <c r="E200" s="98">
        <f t="shared" si="17"/>
        <v>0</v>
      </c>
      <c r="F200" s="98"/>
      <c r="G200" s="98">
        <f t="shared" si="16"/>
        <v>0</v>
      </c>
      <c r="H200" s="100">
        <f t="shared" si="18"/>
        <v>26368.909329586655</v>
      </c>
      <c r="I200" s="101"/>
    </row>
    <row r="201" spans="1:9" x14ac:dyDescent="0.25">
      <c r="A201" s="51">
        <f t="shared" si="13"/>
        <v>187</v>
      </c>
      <c r="C201" s="102">
        <f t="shared" si="14"/>
        <v>0</v>
      </c>
      <c r="D201" s="98">
        <f t="shared" si="15"/>
        <v>0</v>
      </c>
      <c r="E201" s="98">
        <f t="shared" si="17"/>
        <v>0</v>
      </c>
      <c r="F201" s="98"/>
      <c r="G201" s="98">
        <f t="shared" si="16"/>
        <v>0</v>
      </c>
      <c r="H201" s="100">
        <f t="shared" si="18"/>
        <v>26368.909329586655</v>
      </c>
      <c r="I201" s="101"/>
    </row>
    <row r="202" spans="1:9" x14ac:dyDescent="0.25">
      <c r="A202" s="51">
        <f t="shared" si="13"/>
        <v>188</v>
      </c>
      <c r="C202" s="102">
        <f t="shared" si="14"/>
        <v>0</v>
      </c>
      <c r="D202" s="98">
        <f t="shared" si="15"/>
        <v>0</v>
      </c>
      <c r="E202" s="98">
        <f t="shared" si="17"/>
        <v>0</v>
      </c>
      <c r="F202" s="98"/>
      <c r="G202" s="98">
        <f t="shared" si="16"/>
        <v>0</v>
      </c>
      <c r="H202" s="100">
        <f t="shared" si="18"/>
        <v>26368.909329586655</v>
      </c>
      <c r="I202" s="101"/>
    </row>
    <row r="203" spans="1:9" x14ac:dyDescent="0.25">
      <c r="A203" s="51">
        <f t="shared" si="13"/>
        <v>189</v>
      </c>
      <c r="C203" s="102">
        <f t="shared" si="14"/>
        <v>0</v>
      </c>
      <c r="D203" s="98">
        <f t="shared" si="15"/>
        <v>0</v>
      </c>
      <c r="E203" s="98">
        <f t="shared" si="17"/>
        <v>0</v>
      </c>
      <c r="F203" s="98"/>
      <c r="G203" s="98">
        <f t="shared" si="16"/>
        <v>0</v>
      </c>
      <c r="H203" s="100">
        <f t="shared" si="18"/>
        <v>26368.909329586655</v>
      </c>
      <c r="I203" s="101"/>
    </row>
    <row r="204" spans="1:9" x14ac:dyDescent="0.25">
      <c r="A204" s="51">
        <f t="shared" si="13"/>
        <v>190</v>
      </c>
      <c r="C204" s="102">
        <f t="shared" si="14"/>
        <v>0</v>
      </c>
      <c r="D204" s="98">
        <f t="shared" si="15"/>
        <v>0</v>
      </c>
      <c r="E204" s="98">
        <f t="shared" si="17"/>
        <v>0</v>
      </c>
      <c r="F204" s="98"/>
      <c r="G204" s="98">
        <f t="shared" si="16"/>
        <v>0</v>
      </c>
      <c r="H204" s="100">
        <f t="shared" si="18"/>
        <v>26368.909329586655</v>
      </c>
      <c r="I204" s="101"/>
    </row>
    <row r="205" spans="1:9" x14ac:dyDescent="0.25">
      <c r="A205" s="51">
        <f t="shared" si="13"/>
        <v>191</v>
      </c>
      <c r="C205" s="102">
        <f t="shared" si="14"/>
        <v>0</v>
      </c>
      <c r="D205" s="98">
        <f t="shared" si="15"/>
        <v>0</v>
      </c>
      <c r="E205" s="98">
        <f t="shared" si="17"/>
        <v>0</v>
      </c>
      <c r="F205" s="98"/>
      <c r="G205" s="98">
        <f t="shared" si="16"/>
        <v>0</v>
      </c>
      <c r="H205" s="100">
        <f t="shared" si="18"/>
        <v>26368.909329586655</v>
      </c>
      <c r="I205" s="101"/>
    </row>
    <row r="206" spans="1:9" x14ac:dyDescent="0.25">
      <c r="A206" s="51">
        <f t="shared" si="13"/>
        <v>192</v>
      </c>
      <c r="C206" s="102">
        <f t="shared" si="14"/>
        <v>0</v>
      </c>
      <c r="D206" s="98">
        <f t="shared" si="15"/>
        <v>0</v>
      </c>
      <c r="E206" s="98">
        <f t="shared" si="17"/>
        <v>0</v>
      </c>
      <c r="F206" s="98"/>
      <c r="G206" s="98">
        <f t="shared" si="16"/>
        <v>0</v>
      </c>
      <c r="H206" s="100">
        <f t="shared" si="18"/>
        <v>26368.909329586655</v>
      </c>
      <c r="I206" s="101"/>
    </row>
    <row r="207" spans="1:9" x14ac:dyDescent="0.25">
      <c r="A207" s="51">
        <f t="shared" si="13"/>
        <v>193</v>
      </c>
      <c r="C207" s="102">
        <f t="shared" si="14"/>
        <v>0</v>
      </c>
      <c r="D207" s="98">
        <f t="shared" si="15"/>
        <v>0</v>
      </c>
      <c r="E207" s="98">
        <f t="shared" si="17"/>
        <v>0</v>
      </c>
      <c r="F207" s="98"/>
      <c r="G207" s="98">
        <f t="shared" si="16"/>
        <v>0</v>
      </c>
      <c r="H207" s="100">
        <f t="shared" si="18"/>
        <v>26368.909329586655</v>
      </c>
      <c r="I207" s="101"/>
    </row>
    <row r="208" spans="1:9" x14ac:dyDescent="0.25">
      <c r="A208" s="51">
        <f t="shared" ref="A208:A271" si="19">+A207+1</f>
        <v>194</v>
      </c>
      <c r="C208" s="102">
        <f t="shared" ref="C208:C271" si="20">IF(G207&gt;(C207-D207),$I$3,G207+D208)</f>
        <v>0</v>
      </c>
      <c r="D208" s="98">
        <f t="shared" ref="D208:D271" si="21">G207*$D$3/12</f>
        <v>0</v>
      </c>
      <c r="E208" s="98">
        <f t="shared" si="17"/>
        <v>0</v>
      </c>
      <c r="F208" s="98"/>
      <c r="G208" s="98">
        <f t="shared" ref="G208:G271" si="22">MAX(G207+G207*$D$3/12-C208-F208,0)</f>
        <v>0</v>
      </c>
      <c r="H208" s="100">
        <f t="shared" si="18"/>
        <v>26368.909329586655</v>
      </c>
      <c r="I208" s="101"/>
    </row>
    <row r="209" spans="1:9" x14ac:dyDescent="0.25">
      <c r="A209" s="51">
        <f t="shared" si="19"/>
        <v>195</v>
      </c>
      <c r="C209" s="102">
        <f t="shared" si="20"/>
        <v>0</v>
      </c>
      <c r="D209" s="98">
        <f t="shared" si="21"/>
        <v>0</v>
      </c>
      <c r="E209" s="98">
        <f t="shared" ref="E209:E272" si="23">IF(G208&gt;(C209-D209),C209-D209,G208)</f>
        <v>0</v>
      </c>
      <c r="F209" s="98"/>
      <c r="G209" s="98">
        <f t="shared" si="22"/>
        <v>0</v>
      </c>
      <c r="H209" s="100">
        <f t="shared" ref="H209:H272" si="24">H208+D209</f>
        <v>26368.909329586655</v>
      </c>
      <c r="I209" s="101"/>
    </row>
    <row r="210" spans="1:9" x14ac:dyDescent="0.25">
      <c r="A210" s="51">
        <f t="shared" si="19"/>
        <v>196</v>
      </c>
      <c r="C210" s="102">
        <f t="shared" si="20"/>
        <v>0</v>
      </c>
      <c r="D210" s="98">
        <f t="shared" si="21"/>
        <v>0</v>
      </c>
      <c r="E210" s="98">
        <f t="shared" si="23"/>
        <v>0</v>
      </c>
      <c r="F210" s="98"/>
      <c r="G210" s="98">
        <f t="shared" si="22"/>
        <v>0</v>
      </c>
      <c r="H210" s="100">
        <f t="shared" si="24"/>
        <v>26368.909329586655</v>
      </c>
      <c r="I210" s="101"/>
    </row>
    <row r="211" spans="1:9" x14ac:dyDescent="0.25">
      <c r="A211" s="51">
        <f t="shared" si="19"/>
        <v>197</v>
      </c>
      <c r="C211" s="102">
        <f t="shared" si="20"/>
        <v>0</v>
      </c>
      <c r="D211" s="98">
        <f t="shared" si="21"/>
        <v>0</v>
      </c>
      <c r="E211" s="98">
        <f t="shared" si="23"/>
        <v>0</v>
      </c>
      <c r="F211" s="98"/>
      <c r="G211" s="98">
        <f t="shared" si="22"/>
        <v>0</v>
      </c>
      <c r="H211" s="100">
        <f t="shared" si="24"/>
        <v>26368.909329586655</v>
      </c>
      <c r="I211" s="101"/>
    </row>
    <row r="212" spans="1:9" x14ac:dyDescent="0.25">
      <c r="A212" s="51">
        <f t="shared" si="19"/>
        <v>198</v>
      </c>
      <c r="C212" s="102">
        <f t="shared" si="20"/>
        <v>0</v>
      </c>
      <c r="D212" s="98">
        <f t="shared" si="21"/>
        <v>0</v>
      </c>
      <c r="E212" s="98">
        <f t="shared" si="23"/>
        <v>0</v>
      </c>
      <c r="F212" s="98"/>
      <c r="G212" s="98">
        <f t="shared" si="22"/>
        <v>0</v>
      </c>
      <c r="H212" s="100">
        <f t="shared" si="24"/>
        <v>26368.909329586655</v>
      </c>
      <c r="I212" s="101"/>
    </row>
    <row r="213" spans="1:9" x14ac:dyDescent="0.25">
      <c r="A213" s="51">
        <f t="shared" si="19"/>
        <v>199</v>
      </c>
      <c r="C213" s="102">
        <f t="shared" si="20"/>
        <v>0</v>
      </c>
      <c r="D213" s="98">
        <f t="shared" si="21"/>
        <v>0</v>
      </c>
      <c r="E213" s="98">
        <f t="shared" si="23"/>
        <v>0</v>
      </c>
      <c r="F213" s="98"/>
      <c r="G213" s="98">
        <f t="shared" si="22"/>
        <v>0</v>
      </c>
      <c r="H213" s="100">
        <f t="shared" si="24"/>
        <v>26368.909329586655</v>
      </c>
      <c r="I213" s="101"/>
    </row>
    <row r="214" spans="1:9" x14ac:dyDescent="0.25">
      <c r="A214" s="51">
        <f t="shared" si="19"/>
        <v>200</v>
      </c>
      <c r="C214" s="102">
        <f t="shared" si="20"/>
        <v>0</v>
      </c>
      <c r="D214" s="98">
        <f t="shared" si="21"/>
        <v>0</v>
      </c>
      <c r="E214" s="98">
        <f t="shared" si="23"/>
        <v>0</v>
      </c>
      <c r="F214" s="98"/>
      <c r="G214" s="98">
        <f t="shared" si="22"/>
        <v>0</v>
      </c>
      <c r="H214" s="100">
        <f t="shared" si="24"/>
        <v>26368.909329586655</v>
      </c>
      <c r="I214" s="101"/>
    </row>
    <row r="215" spans="1:9" x14ac:dyDescent="0.25">
      <c r="A215" s="51">
        <f t="shared" si="19"/>
        <v>201</v>
      </c>
      <c r="C215" s="102">
        <f t="shared" si="20"/>
        <v>0</v>
      </c>
      <c r="D215" s="98">
        <f t="shared" si="21"/>
        <v>0</v>
      </c>
      <c r="E215" s="98">
        <f t="shared" si="23"/>
        <v>0</v>
      </c>
      <c r="F215" s="98"/>
      <c r="G215" s="98">
        <f t="shared" si="22"/>
        <v>0</v>
      </c>
      <c r="H215" s="100">
        <f t="shared" si="24"/>
        <v>26368.909329586655</v>
      </c>
      <c r="I215" s="101"/>
    </row>
    <row r="216" spans="1:9" x14ac:dyDescent="0.25">
      <c r="A216" s="51">
        <f t="shared" si="19"/>
        <v>202</v>
      </c>
      <c r="C216" s="102">
        <f t="shared" si="20"/>
        <v>0</v>
      </c>
      <c r="D216" s="98">
        <f t="shared" si="21"/>
        <v>0</v>
      </c>
      <c r="E216" s="98">
        <f t="shared" si="23"/>
        <v>0</v>
      </c>
      <c r="F216" s="98"/>
      <c r="G216" s="98">
        <f t="shared" si="22"/>
        <v>0</v>
      </c>
      <c r="H216" s="100">
        <f t="shared" si="24"/>
        <v>26368.909329586655</v>
      </c>
      <c r="I216" s="101"/>
    </row>
    <row r="217" spans="1:9" x14ac:dyDescent="0.25">
      <c r="A217" s="51">
        <f t="shared" si="19"/>
        <v>203</v>
      </c>
      <c r="C217" s="102">
        <f t="shared" si="20"/>
        <v>0</v>
      </c>
      <c r="D217" s="98">
        <f t="shared" si="21"/>
        <v>0</v>
      </c>
      <c r="E217" s="98">
        <f t="shared" si="23"/>
        <v>0</v>
      </c>
      <c r="F217" s="98"/>
      <c r="G217" s="98">
        <f t="shared" si="22"/>
        <v>0</v>
      </c>
      <c r="H217" s="100">
        <f t="shared" si="24"/>
        <v>26368.909329586655</v>
      </c>
      <c r="I217" s="101"/>
    </row>
    <row r="218" spans="1:9" x14ac:dyDescent="0.25">
      <c r="A218" s="51">
        <f t="shared" si="19"/>
        <v>204</v>
      </c>
      <c r="C218" s="102">
        <f t="shared" si="20"/>
        <v>0</v>
      </c>
      <c r="D218" s="98">
        <f t="shared" si="21"/>
        <v>0</v>
      </c>
      <c r="E218" s="98">
        <f t="shared" si="23"/>
        <v>0</v>
      </c>
      <c r="F218" s="98"/>
      <c r="G218" s="98">
        <f t="shared" si="22"/>
        <v>0</v>
      </c>
      <c r="H218" s="100">
        <f t="shared" si="24"/>
        <v>26368.909329586655</v>
      </c>
      <c r="I218" s="101"/>
    </row>
    <row r="219" spans="1:9" x14ac:dyDescent="0.25">
      <c r="A219" s="51">
        <f t="shared" si="19"/>
        <v>205</v>
      </c>
      <c r="C219" s="102">
        <f t="shared" si="20"/>
        <v>0</v>
      </c>
      <c r="D219" s="98">
        <f t="shared" si="21"/>
        <v>0</v>
      </c>
      <c r="E219" s="98">
        <f t="shared" si="23"/>
        <v>0</v>
      </c>
      <c r="F219" s="98"/>
      <c r="G219" s="98">
        <f t="shared" si="22"/>
        <v>0</v>
      </c>
      <c r="H219" s="100">
        <f t="shared" si="24"/>
        <v>26368.909329586655</v>
      </c>
      <c r="I219" s="101"/>
    </row>
    <row r="220" spans="1:9" x14ac:dyDescent="0.25">
      <c r="A220" s="51">
        <f t="shared" si="19"/>
        <v>206</v>
      </c>
      <c r="C220" s="102">
        <f t="shared" si="20"/>
        <v>0</v>
      </c>
      <c r="D220" s="98">
        <f t="shared" si="21"/>
        <v>0</v>
      </c>
      <c r="E220" s="98">
        <f t="shared" si="23"/>
        <v>0</v>
      </c>
      <c r="F220" s="98"/>
      <c r="G220" s="98">
        <f t="shared" si="22"/>
        <v>0</v>
      </c>
      <c r="H220" s="100">
        <f t="shared" si="24"/>
        <v>26368.909329586655</v>
      </c>
      <c r="I220" s="101"/>
    </row>
    <row r="221" spans="1:9" x14ac:dyDescent="0.25">
      <c r="A221" s="51">
        <f t="shared" si="19"/>
        <v>207</v>
      </c>
      <c r="C221" s="102">
        <f t="shared" si="20"/>
        <v>0</v>
      </c>
      <c r="D221" s="98">
        <f t="shared" si="21"/>
        <v>0</v>
      </c>
      <c r="E221" s="98">
        <f t="shared" si="23"/>
        <v>0</v>
      </c>
      <c r="F221" s="98"/>
      <c r="G221" s="98">
        <f t="shared" si="22"/>
        <v>0</v>
      </c>
      <c r="H221" s="100">
        <f t="shared" si="24"/>
        <v>26368.909329586655</v>
      </c>
      <c r="I221" s="101"/>
    </row>
    <row r="222" spans="1:9" x14ac:dyDescent="0.25">
      <c r="A222" s="51">
        <f t="shared" si="19"/>
        <v>208</v>
      </c>
      <c r="C222" s="102">
        <f t="shared" si="20"/>
        <v>0</v>
      </c>
      <c r="D222" s="98">
        <f t="shared" si="21"/>
        <v>0</v>
      </c>
      <c r="E222" s="98">
        <f t="shared" si="23"/>
        <v>0</v>
      </c>
      <c r="F222" s="98"/>
      <c r="G222" s="98">
        <f t="shared" si="22"/>
        <v>0</v>
      </c>
      <c r="H222" s="100">
        <f t="shared" si="24"/>
        <v>26368.909329586655</v>
      </c>
      <c r="I222" s="101"/>
    </row>
    <row r="223" spans="1:9" x14ac:dyDescent="0.25">
      <c r="A223" s="51">
        <f t="shared" si="19"/>
        <v>209</v>
      </c>
      <c r="C223" s="102">
        <f t="shared" si="20"/>
        <v>0</v>
      </c>
      <c r="D223" s="98">
        <f t="shared" si="21"/>
        <v>0</v>
      </c>
      <c r="E223" s="98">
        <f t="shared" si="23"/>
        <v>0</v>
      </c>
      <c r="F223" s="98"/>
      <c r="G223" s="98">
        <f t="shared" si="22"/>
        <v>0</v>
      </c>
      <c r="H223" s="100">
        <f t="shared" si="24"/>
        <v>26368.909329586655</v>
      </c>
      <c r="I223" s="101"/>
    </row>
    <row r="224" spans="1:9" x14ac:dyDescent="0.25">
      <c r="A224" s="51">
        <f t="shared" si="19"/>
        <v>210</v>
      </c>
      <c r="C224" s="102">
        <f t="shared" si="20"/>
        <v>0</v>
      </c>
      <c r="D224" s="98">
        <f t="shared" si="21"/>
        <v>0</v>
      </c>
      <c r="E224" s="98">
        <f t="shared" si="23"/>
        <v>0</v>
      </c>
      <c r="F224" s="98"/>
      <c r="G224" s="98">
        <f t="shared" si="22"/>
        <v>0</v>
      </c>
      <c r="H224" s="100">
        <f t="shared" si="24"/>
        <v>26368.909329586655</v>
      </c>
      <c r="I224" s="101"/>
    </row>
    <row r="225" spans="1:9" x14ac:dyDescent="0.25">
      <c r="A225" s="51">
        <f t="shared" si="19"/>
        <v>211</v>
      </c>
      <c r="C225" s="102">
        <f t="shared" si="20"/>
        <v>0</v>
      </c>
      <c r="D225" s="98">
        <f t="shared" si="21"/>
        <v>0</v>
      </c>
      <c r="E225" s="98">
        <f t="shared" si="23"/>
        <v>0</v>
      </c>
      <c r="F225" s="98"/>
      <c r="G225" s="98">
        <f t="shared" si="22"/>
        <v>0</v>
      </c>
      <c r="H225" s="100">
        <f t="shared" si="24"/>
        <v>26368.909329586655</v>
      </c>
      <c r="I225" s="101"/>
    </row>
    <row r="226" spans="1:9" x14ac:dyDescent="0.25">
      <c r="A226" s="51">
        <f t="shared" si="19"/>
        <v>212</v>
      </c>
      <c r="C226" s="102">
        <f t="shared" si="20"/>
        <v>0</v>
      </c>
      <c r="D226" s="98">
        <f t="shared" si="21"/>
        <v>0</v>
      </c>
      <c r="E226" s="98">
        <f t="shared" si="23"/>
        <v>0</v>
      </c>
      <c r="F226" s="98"/>
      <c r="G226" s="98">
        <f t="shared" si="22"/>
        <v>0</v>
      </c>
      <c r="H226" s="100">
        <f t="shared" si="24"/>
        <v>26368.909329586655</v>
      </c>
      <c r="I226" s="101"/>
    </row>
    <row r="227" spans="1:9" x14ac:dyDescent="0.25">
      <c r="A227" s="51">
        <f t="shared" si="19"/>
        <v>213</v>
      </c>
      <c r="C227" s="102">
        <f t="shared" si="20"/>
        <v>0</v>
      </c>
      <c r="D227" s="98">
        <f t="shared" si="21"/>
        <v>0</v>
      </c>
      <c r="E227" s="98">
        <f t="shared" si="23"/>
        <v>0</v>
      </c>
      <c r="F227" s="98"/>
      <c r="G227" s="98">
        <f t="shared" si="22"/>
        <v>0</v>
      </c>
      <c r="H227" s="100">
        <f t="shared" si="24"/>
        <v>26368.909329586655</v>
      </c>
      <c r="I227" s="101"/>
    </row>
    <row r="228" spans="1:9" x14ac:dyDescent="0.25">
      <c r="A228" s="51">
        <f t="shared" si="19"/>
        <v>214</v>
      </c>
      <c r="C228" s="102">
        <f t="shared" si="20"/>
        <v>0</v>
      </c>
      <c r="D228" s="98">
        <f t="shared" si="21"/>
        <v>0</v>
      </c>
      <c r="E228" s="98">
        <f t="shared" si="23"/>
        <v>0</v>
      </c>
      <c r="F228" s="98"/>
      <c r="G228" s="98">
        <f t="shared" si="22"/>
        <v>0</v>
      </c>
      <c r="H228" s="100">
        <f t="shared" si="24"/>
        <v>26368.909329586655</v>
      </c>
      <c r="I228" s="101"/>
    </row>
    <row r="229" spans="1:9" x14ac:dyDescent="0.25">
      <c r="A229" s="51">
        <f t="shared" si="19"/>
        <v>215</v>
      </c>
      <c r="C229" s="102">
        <f t="shared" si="20"/>
        <v>0</v>
      </c>
      <c r="D229" s="98">
        <f t="shared" si="21"/>
        <v>0</v>
      </c>
      <c r="E229" s="98">
        <f t="shared" si="23"/>
        <v>0</v>
      </c>
      <c r="F229" s="98"/>
      <c r="G229" s="98">
        <f t="shared" si="22"/>
        <v>0</v>
      </c>
      <c r="H229" s="100">
        <f t="shared" si="24"/>
        <v>26368.909329586655</v>
      </c>
      <c r="I229" s="101"/>
    </row>
    <row r="230" spans="1:9" x14ac:dyDescent="0.25">
      <c r="A230" s="51">
        <f t="shared" si="19"/>
        <v>216</v>
      </c>
      <c r="C230" s="102">
        <f t="shared" si="20"/>
        <v>0</v>
      </c>
      <c r="D230" s="98">
        <f t="shared" si="21"/>
        <v>0</v>
      </c>
      <c r="E230" s="98">
        <f t="shared" si="23"/>
        <v>0</v>
      </c>
      <c r="F230" s="98"/>
      <c r="G230" s="98">
        <f t="shared" si="22"/>
        <v>0</v>
      </c>
      <c r="H230" s="100">
        <f t="shared" si="24"/>
        <v>26368.909329586655</v>
      </c>
      <c r="I230" s="101"/>
    </row>
    <row r="231" spans="1:9" x14ac:dyDescent="0.25">
      <c r="A231" s="51">
        <f t="shared" si="19"/>
        <v>217</v>
      </c>
      <c r="C231" s="102">
        <f t="shared" si="20"/>
        <v>0</v>
      </c>
      <c r="D231" s="98">
        <f t="shared" si="21"/>
        <v>0</v>
      </c>
      <c r="E231" s="98">
        <f t="shared" si="23"/>
        <v>0</v>
      </c>
      <c r="F231" s="98"/>
      <c r="G231" s="98">
        <f t="shared" si="22"/>
        <v>0</v>
      </c>
      <c r="H231" s="100">
        <f t="shared" si="24"/>
        <v>26368.909329586655</v>
      </c>
      <c r="I231" s="101"/>
    </row>
    <row r="232" spans="1:9" x14ac:dyDescent="0.25">
      <c r="A232" s="51">
        <f t="shared" si="19"/>
        <v>218</v>
      </c>
      <c r="C232" s="102">
        <f t="shared" si="20"/>
        <v>0</v>
      </c>
      <c r="D232" s="98">
        <f t="shared" si="21"/>
        <v>0</v>
      </c>
      <c r="E232" s="98">
        <f t="shared" si="23"/>
        <v>0</v>
      </c>
      <c r="F232" s="98"/>
      <c r="G232" s="98">
        <f t="shared" si="22"/>
        <v>0</v>
      </c>
      <c r="H232" s="100">
        <f t="shared" si="24"/>
        <v>26368.909329586655</v>
      </c>
      <c r="I232" s="101"/>
    </row>
    <row r="233" spans="1:9" x14ac:dyDescent="0.25">
      <c r="A233" s="51">
        <f t="shared" si="19"/>
        <v>219</v>
      </c>
      <c r="C233" s="102">
        <f t="shared" si="20"/>
        <v>0</v>
      </c>
      <c r="D233" s="98">
        <f t="shared" si="21"/>
        <v>0</v>
      </c>
      <c r="E233" s="98">
        <f t="shared" si="23"/>
        <v>0</v>
      </c>
      <c r="F233" s="98"/>
      <c r="G233" s="98">
        <f t="shared" si="22"/>
        <v>0</v>
      </c>
      <c r="H233" s="100">
        <f t="shared" si="24"/>
        <v>26368.909329586655</v>
      </c>
      <c r="I233" s="101"/>
    </row>
    <row r="234" spans="1:9" x14ac:dyDescent="0.25">
      <c r="A234" s="51">
        <f t="shared" si="19"/>
        <v>220</v>
      </c>
      <c r="C234" s="102">
        <f t="shared" si="20"/>
        <v>0</v>
      </c>
      <c r="D234" s="98">
        <f t="shared" si="21"/>
        <v>0</v>
      </c>
      <c r="E234" s="98">
        <f t="shared" si="23"/>
        <v>0</v>
      </c>
      <c r="F234" s="98"/>
      <c r="G234" s="98">
        <f t="shared" si="22"/>
        <v>0</v>
      </c>
      <c r="H234" s="100">
        <f t="shared" si="24"/>
        <v>26368.909329586655</v>
      </c>
      <c r="I234" s="101"/>
    </row>
    <row r="235" spans="1:9" x14ac:dyDescent="0.25">
      <c r="A235" s="51">
        <f t="shared" si="19"/>
        <v>221</v>
      </c>
      <c r="C235" s="102">
        <f t="shared" si="20"/>
        <v>0</v>
      </c>
      <c r="D235" s="98">
        <f t="shared" si="21"/>
        <v>0</v>
      </c>
      <c r="E235" s="98">
        <f t="shared" si="23"/>
        <v>0</v>
      </c>
      <c r="F235" s="98"/>
      <c r="G235" s="98">
        <f t="shared" si="22"/>
        <v>0</v>
      </c>
      <c r="H235" s="100">
        <f t="shared" si="24"/>
        <v>26368.909329586655</v>
      </c>
      <c r="I235" s="101"/>
    </row>
    <row r="236" spans="1:9" x14ac:dyDescent="0.25">
      <c r="A236" s="51">
        <f t="shared" si="19"/>
        <v>222</v>
      </c>
      <c r="C236" s="102">
        <f t="shared" si="20"/>
        <v>0</v>
      </c>
      <c r="D236" s="98">
        <f t="shared" si="21"/>
        <v>0</v>
      </c>
      <c r="E236" s="98">
        <f t="shared" si="23"/>
        <v>0</v>
      </c>
      <c r="F236" s="98"/>
      <c r="G236" s="98">
        <f t="shared" si="22"/>
        <v>0</v>
      </c>
      <c r="H236" s="100">
        <f t="shared" si="24"/>
        <v>26368.909329586655</v>
      </c>
      <c r="I236" s="101"/>
    </row>
    <row r="237" spans="1:9" x14ac:dyDescent="0.25">
      <c r="A237" s="51">
        <f t="shared" si="19"/>
        <v>223</v>
      </c>
      <c r="C237" s="102">
        <f t="shared" si="20"/>
        <v>0</v>
      </c>
      <c r="D237" s="98">
        <f t="shared" si="21"/>
        <v>0</v>
      </c>
      <c r="E237" s="98">
        <f t="shared" si="23"/>
        <v>0</v>
      </c>
      <c r="F237" s="98"/>
      <c r="G237" s="98">
        <f t="shared" si="22"/>
        <v>0</v>
      </c>
      <c r="H237" s="100">
        <f t="shared" si="24"/>
        <v>26368.909329586655</v>
      </c>
      <c r="I237" s="101"/>
    </row>
    <row r="238" spans="1:9" x14ac:dyDescent="0.25">
      <c r="A238" s="51">
        <f t="shared" si="19"/>
        <v>224</v>
      </c>
      <c r="C238" s="102">
        <f t="shared" si="20"/>
        <v>0</v>
      </c>
      <c r="D238" s="98">
        <f t="shared" si="21"/>
        <v>0</v>
      </c>
      <c r="E238" s="98">
        <f t="shared" si="23"/>
        <v>0</v>
      </c>
      <c r="F238" s="98"/>
      <c r="G238" s="98">
        <f t="shared" si="22"/>
        <v>0</v>
      </c>
      <c r="H238" s="100">
        <f t="shared" si="24"/>
        <v>26368.909329586655</v>
      </c>
      <c r="I238" s="101"/>
    </row>
    <row r="239" spans="1:9" x14ac:dyDescent="0.25">
      <c r="A239" s="51">
        <f t="shared" si="19"/>
        <v>225</v>
      </c>
      <c r="C239" s="102">
        <f t="shared" si="20"/>
        <v>0</v>
      </c>
      <c r="D239" s="98">
        <f t="shared" si="21"/>
        <v>0</v>
      </c>
      <c r="E239" s="98">
        <f t="shared" si="23"/>
        <v>0</v>
      </c>
      <c r="F239" s="98"/>
      <c r="G239" s="98">
        <f t="shared" si="22"/>
        <v>0</v>
      </c>
      <c r="H239" s="100">
        <f t="shared" si="24"/>
        <v>26368.909329586655</v>
      </c>
      <c r="I239" s="101"/>
    </row>
    <row r="240" spans="1:9" x14ac:dyDescent="0.25">
      <c r="A240" s="51">
        <f t="shared" si="19"/>
        <v>226</v>
      </c>
      <c r="C240" s="102">
        <f t="shared" si="20"/>
        <v>0</v>
      </c>
      <c r="D240" s="98">
        <f t="shared" si="21"/>
        <v>0</v>
      </c>
      <c r="E240" s="98">
        <f t="shared" si="23"/>
        <v>0</v>
      </c>
      <c r="F240" s="98"/>
      <c r="G240" s="98">
        <f t="shared" si="22"/>
        <v>0</v>
      </c>
      <c r="H240" s="100">
        <f t="shared" si="24"/>
        <v>26368.909329586655</v>
      </c>
      <c r="I240" s="101"/>
    </row>
    <row r="241" spans="1:9" x14ac:dyDescent="0.25">
      <c r="A241" s="51">
        <f t="shared" si="19"/>
        <v>227</v>
      </c>
      <c r="C241" s="102">
        <f t="shared" si="20"/>
        <v>0</v>
      </c>
      <c r="D241" s="98">
        <f t="shared" si="21"/>
        <v>0</v>
      </c>
      <c r="E241" s="98">
        <f t="shared" si="23"/>
        <v>0</v>
      </c>
      <c r="F241" s="98"/>
      <c r="G241" s="98">
        <f t="shared" si="22"/>
        <v>0</v>
      </c>
      <c r="H241" s="100">
        <f t="shared" si="24"/>
        <v>26368.909329586655</v>
      </c>
      <c r="I241" s="101"/>
    </row>
    <row r="242" spans="1:9" x14ac:dyDescent="0.25">
      <c r="A242" s="51">
        <f t="shared" si="19"/>
        <v>228</v>
      </c>
      <c r="C242" s="102">
        <f t="shared" si="20"/>
        <v>0</v>
      </c>
      <c r="D242" s="98">
        <f t="shared" si="21"/>
        <v>0</v>
      </c>
      <c r="E242" s="98">
        <f t="shared" si="23"/>
        <v>0</v>
      </c>
      <c r="F242" s="98"/>
      <c r="G242" s="98">
        <f t="shared" si="22"/>
        <v>0</v>
      </c>
      <c r="H242" s="100">
        <f t="shared" si="24"/>
        <v>26368.909329586655</v>
      </c>
      <c r="I242" s="101"/>
    </row>
    <row r="243" spans="1:9" x14ac:dyDescent="0.25">
      <c r="A243" s="51">
        <f t="shared" si="19"/>
        <v>229</v>
      </c>
      <c r="C243" s="102">
        <f t="shared" si="20"/>
        <v>0</v>
      </c>
      <c r="D243" s="98">
        <f t="shared" si="21"/>
        <v>0</v>
      </c>
      <c r="E243" s="98">
        <f t="shared" si="23"/>
        <v>0</v>
      </c>
      <c r="F243" s="98"/>
      <c r="G243" s="98">
        <f t="shared" si="22"/>
        <v>0</v>
      </c>
      <c r="H243" s="100">
        <f t="shared" si="24"/>
        <v>26368.909329586655</v>
      </c>
      <c r="I243" s="101"/>
    </row>
    <row r="244" spans="1:9" x14ac:dyDescent="0.25">
      <c r="A244" s="51">
        <f t="shared" si="19"/>
        <v>230</v>
      </c>
      <c r="C244" s="102">
        <f t="shared" si="20"/>
        <v>0</v>
      </c>
      <c r="D244" s="98">
        <f t="shared" si="21"/>
        <v>0</v>
      </c>
      <c r="E244" s="98">
        <f t="shared" si="23"/>
        <v>0</v>
      </c>
      <c r="F244" s="98"/>
      <c r="G244" s="98">
        <f t="shared" si="22"/>
        <v>0</v>
      </c>
      <c r="H244" s="100">
        <f t="shared" si="24"/>
        <v>26368.909329586655</v>
      </c>
      <c r="I244" s="101"/>
    </row>
    <row r="245" spans="1:9" x14ac:dyDescent="0.25">
      <c r="A245" s="51">
        <f t="shared" si="19"/>
        <v>231</v>
      </c>
      <c r="C245" s="102">
        <f t="shared" si="20"/>
        <v>0</v>
      </c>
      <c r="D245" s="98">
        <f t="shared" si="21"/>
        <v>0</v>
      </c>
      <c r="E245" s="98">
        <f t="shared" si="23"/>
        <v>0</v>
      </c>
      <c r="F245" s="98"/>
      <c r="G245" s="98">
        <f t="shared" si="22"/>
        <v>0</v>
      </c>
      <c r="H245" s="100">
        <f t="shared" si="24"/>
        <v>26368.909329586655</v>
      </c>
      <c r="I245" s="101"/>
    </row>
    <row r="246" spans="1:9" x14ac:dyDescent="0.25">
      <c r="A246" s="51">
        <f t="shared" si="19"/>
        <v>232</v>
      </c>
      <c r="C246" s="102">
        <f t="shared" si="20"/>
        <v>0</v>
      </c>
      <c r="D246" s="98">
        <f t="shared" si="21"/>
        <v>0</v>
      </c>
      <c r="E246" s="98">
        <f t="shared" si="23"/>
        <v>0</v>
      </c>
      <c r="F246" s="98"/>
      <c r="G246" s="98">
        <f t="shared" si="22"/>
        <v>0</v>
      </c>
      <c r="H246" s="100">
        <f t="shared" si="24"/>
        <v>26368.909329586655</v>
      </c>
      <c r="I246" s="101"/>
    </row>
    <row r="247" spans="1:9" x14ac:dyDescent="0.25">
      <c r="A247" s="51">
        <f t="shared" si="19"/>
        <v>233</v>
      </c>
      <c r="C247" s="102">
        <f t="shared" si="20"/>
        <v>0</v>
      </c>
      <c r="D247" s="98">
        <f t="shared" si="21"/>
        <v>0</v>
      </c>
      <c r="E247" s="98">
        <f t="shared" si="23"/>
        <v>0</v>
      </c>
      <c r="F247" s="98"/>
      <c r="G247" s="98">
        <f t="shared" si="22"/>
        <v>0</v>
      </c>
      <c r="H247" s="100">
        <f t="shared" si="24"/>
        <v>26368.909329586655</v>
      </c>
      <c r="I247" s="101"/>
    </row>
    <row r="248" spans="1:9" x14ac:dyDescent="0.25">
      <c r="A248" s="51">
        <f t="shared" si="19"/>
        <v>234</v>
      </c>
      <c r="C248" s="102">
        <f t="shared" si="20"/>
        <v>0</v>
      </c>
      <c r="D248" s="98">
        <f t="shared" si="21"/>
        <v>0</v>
      </c>
      <c r="E248" s="98">
        <f t="shared" si="23"/>
        <v>0</v>
      </c>
      <c r="F248" s="98"/>
      <c r="G248" s="98">
        <f t="shared" si="22"/>
        <v>0</v>
      </c>
      <c r="H248" s="100">
        <f t="shared" si="24"/>
        <v>26368.909329586655</v>
      </c>
      <c r="I248" s="101"/>
    </row>
    <row r="249" spans="1:9" x14ac:dyDescent="0.25">
      <c r="A249" s="51">
        <f t="shared" si="19"/>
        <v>235</v>
      </c>
      <c r="C249" s="102">
        <f t="shared" si="20"/>
        <v>0</v>
      </c>
      <c r="D249" s="98">
        <f t="shared" si="21"/>
        <v>0</v>
      </c>
      <c r="E249" s="98">
        <f t="shared" si="23"/>
        <v>0</v>
      </c>
      <c r="F249" s="98"/>
      <c r="G249" s="98">
        <f t="shared" si="22"/>
        <v>0</v>
      </c>
      <c r="H249" s="100">
        <f t="shared" si="24"/>
        <v>26368.909329586655</v>
      </c>
      <c r="I249" s="101"/>
    </row>
    <row r="250" spans="1:9" x14ac:dyDescent="0.25">
      <c r="A250" s="51">
        <f t="shared" si="19"/>
        <v>236</v>
      </c>
      <c r="C250" s="102">
        <f t="shared" si="20"/>
        <v>0</v>
      </c>
      <c r="D250" s="98">
        <f t="shared" si="21"/>
        <v>0</v>
      </c>
      <c r="E250" s="98">
        <f t="shared" si="23"/>
        <v>0</v>
      </c>
      <c r="F250" s="98"/>
      <c r="G250" s="98">
        <f t="shared" si="22"/>
        <v>0</v>
      </c>
      <c r="H250" s="100">
        <f t="shared" si="24"/>
        <v>26368.909329586655</v>
      </c>
      <c r="I250" s="101"/>
    </row>
    <row r="251" spans="1:9" x14ac:dyDescent="0.25">
      <c r="A251" s="51">
        <f t="shared" si="19"/>
        <v>237</v>
      </c>
      <c r="C251" s="102">
        <f t="shared" si="20"/>
        <v>0</v>
      </c>
      <c r="D251" s="98">
        <f t="shared" si="21"/>
        <v>0</v>
      </c>
      <c r="E251" s="98">
        <f t="shared" si="23"/>
        <v>0</v>
      </c>
      <c r="F251" s="98"/>
      <c r="G251" s="98">
        <f t="shared" si="22"/>
        <v>0</v>
      </c>
      <c r="H251" s="100">
        <f t="shared" si="24"/>
        <v>26368.909329586655</v>
      </c>
      <c r="I251" s="101"/>
    </row>
    <row r="252" spans="1:9" x14ac:dyDescent="0.25">
      <c r="A252" s="51">
        <f t="shared" si="19"/>
        <v>238</v>
      </c>
      <c r="C252" s="102">
        <f t="shared" si="20"/>
        <v>0</v>
      </c>
      <c r="D252" s="98">
        <f t="shared" si="21"/>
        <v>0</v>
      </c>
      <c r="E252" s="98">
        <f t="shared" si="23"/>
        <v>0</v>
      </c>
      <c r="F252" s="98"/>
      <c r="G252" s="98">
        <f t="shared" si="22"/>
        <v>0</v>
      </c>
      <c r="H252" s="100">
        <f t="shared" si="24"/>
        <v>26368.909329586655</v>
      </c>
      <c r="I252" s="101"/>
    </row>
    <row r="253" spans="1:9" x14ac:dyDescent="0.25">
      <c r="A253" s="51">
        <f t="shared" si="19"/>
        <v>239</v>
      </c>
      <c r="C253" s="102">
        <f t="shared" si="20"/>
        <v>0</v>
      </c>
      <c r="D253" s="98">
        <f t="shared" si="21"/>
        <v>0</v>
      </c>
      <c r="E253" s="98">
        <f t="shared" si="23"/>
        <v>0</v>
      </c>
      <c r="F253" s="98"/>
      <c r="G253" s="98">
        <f t="shared" si="22"/>
        <v>0</v>
      </c>
      <c r="H253" s="100">
        <f t="shared" si="24"/>
        <v>26368.909329586655</v>
      </c>
      <c r="I253" s="101"/>
    </row>
    <row r="254" spans="1:9" x14ac:dyDescent="0.25">
      <c r="A254" s="51">
        <f t="shared" si="19"/>
        <v>240</v>
      </c>
      <c r="C254" s="102">
        <f t="shared" si="20"/>
        <v>0</v>
      </c>
      <c r="D254" s="98">
        <f t="shared" si="21"/>
        <v>0</v>
      </c>
      <c r="E254" s="98">
        <f t="shared" si="23"/>
        <v>0</v>
      </c>
      <c r="F254" s="98"/>
      <c r="G254" s="98">
        <f t="shared" si="22"/>
        <v>0</v>
      </c>
      <c r="H254" s="100">
        <f t="shared" si="24"/>
        <v>26368.909329586655</v>
      </c>
      <c r="I254" s="101"/>
    </row>
    <row r="255" spans="1:9" x14ac:dyDescent="0.25">
      <c r="A255" s="51">
        <f t="shared" si="19"/>
        <v>241</v>
      </c>
      <c r="C255" s="102">
        <f t="shared" si="20"/>
        <v>0</v>
      </c>
      <c r="D255" s="98">
        <f t="shared" si="21"/>
        <v>0</v>
      </c>
      <c r="E255" s="98">
        <f t="shared" si="23"/>
        <v>0</v>
      </c>
      <c r="F255" s="98"/>
      <c r="G255" s="98">
        <f t="shared" si="22"/>
        <v>0</v>
      </c>
      <c r="H255" s="100">
        <f t="shared" si="24"/>
        <v>26368.909329586655</v>
      </c>
      <c r="I255" s="101"/>
    </row>
    <row r="256" spans="1:9" x14ac:dyDescent="0.25">
      <c r="A256" s="51">
        <f t="shared" si="19"/>
        <v>242</v>
      </c>
      <c r="C256" s="102">
        <f t="shared" si="20"/>
        <v>0</v>
      </c>
      <c r="D256" s="98">
        <f t="shared" si="21"/>
        <v>0</v>
      </c>
      <c r="E256" s="98">
        <f t="shared" si="23"/>
        <v>0</v>
      </c>
      <c r="F256" s="98"/>
      <c r="G256" s="98">
        <f t="shared" si="22"/>
        <v>0</v>
      </c>
      <c r="H256" s="100">
        <f t="shared" si="24"/>
        <v>26368.909329586655</v>
      </c>
      <c r="I256" s="101"/>
    </row>
    <row r="257" spans="1:9" x14ac:dyDescent="0.25">
      <c r="A257" s="51">
        <f t="shared" si="19"/>
        <v>243</v>
      </c>
      <c r="C257" s="102">
        <f t="shared" si="20"/>
        <v>0</v>
      </c>
      <c r="D257" s="98">
        <f t="shared" si="21"/>
        <v>0</v>
      </c>
      <c r="E257" s="98">
        <f t="shared" si="23"/>
        <v>0</v>
      </c>
      <c r="F257" s="98"/>
      <c r="G257" s="98">
        <f t="shared" si="22"/>
        <v>0</v>
      </c>
      <c r="H257" s="100">
        <f t="shared" si="24"/>
        <v>26368.909329586655</v>
      </c>
      <c r="I257" s="101"/>
    </row>
    <row r="258" spans="1:9" x14ac:dyDescent="0.25">
      <c r="A258" s="51">
        <f t="shared" si="19"/>
        <v>244</v>
      </c>
      <c r="C258" s="102">
        <f t="shared" si="20"/>
        <v>0</v>
      </c>
      <c r="D258" s="98">
        <f t="shared" si="21"/>
        <v>0</v>
      </c>
      <c r="E258" s="98">
        <f t="shared" si="23"/>
        <v>0</v>
      </c>
      <c r="F258" s="98"/>
      <c r="G258" s="98">
        <f t="shared" si="22"/>
        <v>0</v>
      </c>
      <c r="H258" s="100">
        <f t="shared" si="24"/>
        <v>26368.909329586655</v>
      </c>
      <c r="I258" s="101"/>
    </row>
    <row r="259" spans="1:9" x14ac:dyDescent="0.25">
      <c r="A259" s="51">
        <f t="shared" si="19"/>
        <v>245</v>
      </c>
      <c r="C259" s="102">
        <f t="shared" si="20"/>
        <v>0</v>
      </c>
      <c r="D259" s="98">
        <f t="shared" si="21"/>
        <v>0</v>
      </c>
      <c r="E259" s="98">
        <f t="shared" si="23"/>
        <v>0</v>
      </c>
      <c r="F259" s="98"/>
      <c r="G259" s="98">
        <f t="shared" si="22"/>
        <v>0</v>
      </c>
      <c r="H259" s="100">
        <f t="shared" si="24"/>
        <v>26368.909329586655</v>
      </c>
      <c r="I259" s="101"/>
    </row>
    <row r="260" spans="1:9" x14ac:dyDescent="0.25">
      <c r="A260" s="51">
        <f t="shared" si="19"/>
        <v>246</v>
      </c>
      <c r="C260" s="102">
        <f t="shared" si="20"/>
        <v>0</v>
      </c>
      <c r="D260" s="98">
        <f t="shared" si="21"/>
        <v>0</v>
      </c>
      <c r="E260" s="98">
        <f t="shared" si="23"/>
        <v>0</v>
      </c>
      <c r="F260" s="98"/>
      <c r="G260" s="98">
        <f t="shared" si="22"/>
        <v>0</v>
      </c>
      <c r="H260" s="100">
        <f t="shared" si="24"/>
        <v>26368.909329586655</v>
      </c>
      <c r="I260" s="101"/>
    </row>
    <row r="261" spans="1:9" x14ac:dyDescent="0.25">
      <c r="A261" s="51">
        <f t="shared" si="19"/>
        <v>247</v>
      </c>
      <c r="C261" s="102">
        <f t="shared" si="20"/>
        <v>0</v>
      </c>
      <c r="D261" s="98">
        <f t="shared" si="21"/>
        <v>0</v>
      </c>
      <c r="E261" s="98">
        <f t="shared" si="23"/>
        <v>0</v>
      </c>
      <c r="F261" s="98"/>
      <c r="G261" s="98">
        <f t="shared" si="22"/>
        <v>0</v>
      </c>
      <c r="H261" s="100">
        <f t="shared" si="24"/>
        <v>26368.909329586655</v>
      </c>
      <c r="I261" s="101"/>
    </row>
    <row r="262" spans="1:9" x14ac:dyDescent="0.25">
      <c r="A262" s="51">
        <f t="shared" si="19"/>
        <v>248</v>
      </c>
      <c r="C262" s="102">
        <f t="shared" si="20"/>
        <v>0</v>
      </c>
      <c r="D262" s="98">
        <f t="shared" si="21"/>
        <v>0</v>
      </c>
      <c r="E262" s="98">
        <f t="shared" si="23"/>
        <v>0</v>
      </c>
      <c r="F262" s="98"/>
      <c r="G262" s="98">
        <f t="shared" si="22"/>
        <v>0</v>
      </c>
      <c r="H262" s="100">
        <f t="shared" si="24"/>
        <v>26368.909329586655</v>
      </c>
      <c r="I262" s="101"/>
    </row>
    <row r="263" spans="1:9" x14ac:dyDescent="0.25">
      <c r="A263" s="51">
        <f t="shared" si="19"/>
        <v>249</v>
      </c>
      <c r="C263" s="102">
        <f t="shared" si="20"/>
        <v>0</v>
      </c>
      <c r="D263" s="98">
        <f t="shared" si="21"/>
        <v>0</v>
      </c>
      <c r="E263" s="98">
        <f t="shared" si="23"/>
        <v>0</v>
      </c>
      <c r="F263" s="98"/>
      <c r="G263" s="98">
        <f t="shared" si="22"/>
        <v>0</v>
      </c>
      <c r="H263" s="100">
        <f t="shared" si="24"/>
        <v>26368.909329586655</v>
      </c>
      <c r="I263" s="101"/>
    </row>
    <row r="264" spans="1:9" x14ac:dyDescent="0.25">
      <c r="A264" s="51">
        <f t="shared" si="19"/>
        <v>250</v>
      </c>
      <c r="C264" s="102">
        <f t="shared" si="20"/>
        <v>0</v>
      </c>
      <c r="D264" s="98">
        <f t="shared" si="21"/>
        <v>0</v>
      </c>
      <c r="E264" s="98">
        <f t="shared" si="23"/>
        <v>0</v>
      </c>
      <c r="F264" s="98"/>
      <c r="G264" s="98">
        <f t="shared" si="22"/>
        <v>0</v>
      </c>
      <c r="H264" s="100">
        <f t="shared" si="24"/>
        <v>26368.909329586655</v>
      </c>
      <c r="I264" s="101"/>
    </row>
    <row r="265" spans="1:9" x14ac:dyDescent="0.25">
      <c r="A265" s="51">
        <f t="shared" si="19"/>
        <v>251</v>
      </c>
      <c r="C265" s="102">
        <f t="shared" si="20"/>
        <v>0</v>
      </c>
      <c r="D265" s="98">
        <f t="shared" si="21"/>
        <v>0</v>
      </c>
      <c r="E265" s="98">
        <f t="shared" si="23"/>
        <v>0</v>
      </c>
      <c r="F265" s="98"/>
      <c r="G265" s="98">
        <f t="shared" si="22"/>
        <v>0</v>
      </c>
      <c r="H265" s="100">
        <f t="shared" si="24"/>
        <v>26368.909329586655</v>
      </c>
      <c r="I265" s="101"/>
    </row>
    <row r="266" spans="1:9" x14ac:dyDescent="0.25">
      <c r="A266" s="51">
        <f t="shared" si="19"/>
        <v>252</v>
      </c>
      <c r="C266" s="102">
        <f t="shared" si="20"/>
        <v>0</v>
      </c>
      <c r="D266" s="98">
        <f t="shared" si="21"/>
        <v>0</v>
      </c>
      <c r="E266" s="98">
        <f t="shared" si="23"/>
        <v>0</v>
      </c>
      <c r="F266" s="98"/>
      <c r="G266" s="98">
        <f t="shared" si="22"/>
        <v>0</v>
      </c>
      <c r="H266" s="100">
        <f t="shared" si="24"/>
        <v>26368.909329586655</v>
      </c>
      <c r="I266" s="101"/>
    </row>
    <row r="267" spans="1:9" x14ac:dyDescent="0.25">
      <c r="A267" s="51">
        <f t="shared" si="19"/>
        <v>253</v>
      </c>
      <c r="C267" s="102">
        <f t="shared" si="20"/>
        <v>0</v>
      </c>
      <c r="D267" s="98">
        <f t="shared" si="21"/>
        <v>0</v>
      </c>
      <c r="E267" s="98">
        <f t="shared" si="23"/>
        <v>0</v>
      </c>
      <c r="F267" s="98"/>
      <c r="G267" s="98">
        <f t="shared" si="22"/>
        <v>0</v>
      </c>
      <c r="H267" s="100">
        <f t="shared" si="24"/>
        <v>26368.909329586655</v>
      </c>
      <c r="I267" s="101"/>
    </row>
    <row r="268" spans="1:9" x14ac:dyDescent="0.25">
      <c r="A268" s="51">
        <f t="shared" si="19"/>
        <v>254</v>
      </c>
      <c r="C268" s="102">
        <f t="shared" si="20"/>
        <v>0</v>
      </c>
      <c r="D268" s="98">
        <f t="shared" si="21"/>
        <v>0</v>
      </c>
      <c r="E268" s="98">
        <f t="shared" si="23"/>
        <v>0</v>
      </c>
      <c r="F268" s="98"/>
      <c r="G268" s="98">
        <f t="shared" si="22"/>
        <v>0</v>
      </c>
      <c r="H268" s="100">
        <f t="shared" si="24"/>
        <v>26368.909329586655</v>
      </c>
      <c r="I268" s="101"/>
    </row>
    <row r="269" spans="1:9" x14ac:dyDescent="0.25">
      <c r="A269" s="51">
        <f t="shared" si="19"/>
        <v>255</v>
      </c>
      <c r="C269" s="102">
        <f t="shared" si="20"/>
        <v>0</v>
      </c>
      <c r="D269" s="98">
        <f t="shared" si="21"/>
        <v>0</v>
      </c>
      <c r="E269" s="98">
        <f t="shared" si="23"/>
        <v>0</v>
      </c>
      <c r="F269" s="98"/>
      <c r="G269" s="98">
        <f t="shared" si="22"/>
        <v>0</v>
      </c>
      <c r="H269" s="100">
        <f t="shared" si="24"/>
        <v>26368.909329586655</v>
      </c>
      <c r="I269" s="101"/>
    </row>
    <row r="270" spans="1:9" x14ac:dyDescent="0.25">
      <c r="A270" s="51">
        <f t="shared" si="19"/>
        <v>256</v>
      </c>
      <c r="C270" s="102">
        <f t="shared" si="20"/>
        <v>0</v>
      </c>
      <c r="D270" s="98">
        <f t="shared" si="21"/>
        <v>0</v>
      </c>
      <c r="E270" s="98">
        <f t="shared" si="23"/>
        <v>0</v>
      </c>
      <c r="F270" s="98"/>
      <c r="G270" s="98">
        <f t="shared" si="22"/>
        <v>0</v>
      </c>
      <c r="H270" s="100">
        <f t="shared" si="24"/>
        <v>26368.909329586655</v>
      </c>
      <c r="I270" s="101"/>
    </row>
    <row r="271" spans="1:9" x14ac:dyDescent="0.25">
      <c r="A271" s="51">
        <f t="shared" si="19"/>
        <v>257</v>
      </c>
      <c r="C271" s="102">
        <f t="shared" si="20"/>
        <v>0</v>
      </c>
      <c r="D271" s="98">
        <f t="shared" si="21"/>
        <v>0</v>
      </c>
      <c r="E271" s="98">
        <f t="shared" si="23"/>
        <v>0</v>
      </c>
      <c r="F271" s="98"/>
      <c r="G271" s="98">
        <f t="shared" si="22"/>
        <v>0</v>
      </c>
      <c r="H271" s="100">
        <f t="shared" si="24"/>
        <v>26368.909329586655</v>
      </c>
      <c r="I271" s="101"/>
    </row>
    <row r="272" spans="1:9" x14ac:dyDescent="0.25">
      <c r="A272" s="51">
        <f t="shared" ref="A272:A335" si="25">+A271+1</f>
        <v>258</v>
      </c>
      <c r="C272" s="102">
        <f t="shared" ref="C272:C335" si="26">IF(G271&gt;(C271-D271),$I$3,G271+D272)</f>
        <v>0</v>
      </c>
      <c r="D272" s="98">
        <f t="shared" ref="D272:D335" si="27">G271*$D$3/12</f>
        <v>0</v>
      </c>
      <c r="E272" s="98">
        <f t="shared" si="23"/>
        <v>0</v>
      </c>
      <c r="F272" s="98"/>
      <c r="G272" s="98">
        <f t="shared" ref="G272:G335" si="28">MAX(G271+G271*$D$3/12-C272-F272,0)</f>
        <v>0</v>
      </c>
      <c r="H272" s="100">
        <f t="shared" si="24"/>
        <v>26368.909329586655</v>
      </c>
      <c r="I272" s="101"/>
    </row>
    <row r="273" spans="1:9" x14ac:dyDescent="0.25">
      <c r="A273" s="51">
        <f t="shared" si="25"/>
        <v>259</v>
      </c>
      <c r="C273" s="102">
        <f t="shared" si="26"/>
        <v>0</v>
      </c>
      <c r="D273" s="98">
        <f t="shared" si="27"/>
        <v>0</v>
      </c>
      <c r="E273" s="98">
        <f t="shared" ref="E273:E336" si="29">IF(G272&gt;(C273-D273),C273-D273,G272)</f>
        <v>0</v>
      </c>
      <c r="F273" s="98"/>
      <c r="G273" s="98">
        <f t="shared" si="28"/>
        <v>0</v>
      </c>
      <c r="H273" s="100">
        <f t="shared" ref="H273:H336" si="30">H272+D273</f>
        <v>26368.909329586655</v>
      </c>
      <c r="I273" s="101"/>
    </row>
    <row r="274" spans="1:9" x14ac:dyDescent="0.25">
      <c r="A274" s="51">
        <f t="shared" si="25"/>
        <v>260</v>
      </c>
      <c r="C274" s="102">
        <f t="shared" si="26"/>
        <v>0</v>
      </c>
      <c r="D274" s="98">
        <f t="shared" si="27"/>
        <v>0</v>
      </c>
      <c r="E274" s="98">
        <f t="shared" si="29"/>
        <v>0</v>
      </c>
      <c r="F274" s="98"/>
      <c r="G274" s="98">
        <f t="shared" si="28"/>
        <v>0</v>
      </c>
      <c r="H274" s="100">
        <f t="shared" si="30"/>
        <v>26368.909329586655</v>
      </c>
      <c r="I274" s="101"/>
    </row>
    <row r="275" spans="1:9" x14ac:dyDescent="0.25">
      <c r="A275" s="51">
        <f t="shared" si="25"/>
        <v>261</v>
      </c>
      <c r="C275" s="102">
        <f t="shared" si="26"/>
        <v>0</v>
      </c>
      <c r="D275" s="98">
        <f t="shared" si="27"/>
        <v>0</v>
      </c>
      <c r="E275" s="98">
        <f t="shared" si="29"/>
        <v>0</v>
      </c>
      <c r="F275" s="98"/>
      <c r="G275" s="98">
        <f t="shared" si="28"/>
        <v>0</v>
      </c>
      <c r="H275" s="100">
        <f t="shared" si="30"/>
        <v>26368.909329586655</v>
      </c>
      <c r="I275" s="101"/>
    </row>
    <row r="276" spans="1:9" x14ac:dyDescent="0.25">
      <c r="A276" s="51">
        <f t="shared" si="25"/>
        <v>262</v>
      </c>
      <c r="C276" s="102">
        <f t="shared" si="26"/>
        <v>0</v>
      </c>
      <c r="D276" s="98">
        <f t="shared" si="27"/>
        <v>0</v>
      </c>
      <c r="E276" s="98">
        <f t="shared" si="29"/>
        <v>0</v>
      </c>
      <c r="F276" s="98"/>
      <c r="G276" s="98">
        <f t="shared" si="28"/>
        <v>0</v>
      </c>
      <c r="H276" s="100">
        <f t="shared" si="30"/>
        <v>26368.909329586655</v>
      </c>
      <c r="I276" s="101"/>
    </row>
    <row r="277" spans="1:9" x14ac:dyDescent="0.25">
      <c r="A277" s="51">
        <f t="shared" si="25"/>
        <v>263</v>
      </c>
      <c r="C277" s="102">
        <f t="shared" si="26"/>
        <v>0</v>
      </c>
      <c r="D277" s="98">
        <f t="shared" si="27"/>
        <v>0</v>
      </c>
      <c r="E277" s="98">
        <f t="shared" si="29"/>
        <v>0</v>
      </c>
      <c r="F277" s="98"/>
      <c r="G277" s="98">
        <f t="shared" si="28"/>
        <v>0</v>
      </c>
      <c r="H277" s="100">
        <f t="shared" si="30"/>
        <v>26368.909329586655</v>
      </c>
      <c r="I277" s="101"/>
    </row>
    <row r="278" spans="1:9" x14ac:dyDescent="0.25">
      <c r="A278" s="51">
        <f t="shared" si="25"/>
        <v>264</v>
      </c>
      <c r="C278" s="102">
        <f t="shared" si="26"/>
        <v>0</v>
      </c>
      <c r="D278" s="98">
        <f t="shared" si="27"/>
        <v>0</v>
      </c>
      <c r="E278" s="98">
        <f t="shared" si="29"/>
        <v>0</v>
      </c>
      <c r="F278" s="98"/>
      <c r="G278" s="98">
        <f t="shared" si="28"/>
        <v>0</v>
      </c>
      <c r="H278" s="100">
        <f t="shared" si="30"/>
        <v>26368.909329586655</v>
      </c>
      <c r="I278" s="101"/>
    </row>
    <row r="279" spans="1:9" x14ac:dyDescent="0.25">
      <c r="A279" s="51">
        <f t="shared" si="25"/>
        <v>265</v>
      </c>
      <c r="C279" s="102">
        <f t="shared" si="26"/>
        <v>0</v>
      </c>
      <c r="D279" s="98">
        <f t="shared" si="27"/>
        <v>0</v>
      </c>
      <c r="E279" s="98">
        <f t="shared" si="29"/>
        <v>0</v>
      </c>
      <c r="F279" s="98"/>
      <c r="G279" s="98">
        <f t="shared" si="28"/>
        <v>0</v>
      </c>
      <c r="H279" s="100">
        <f t="shared" si="30"/>
        <v>26368.909329586655</v>
      </c>
      <c r="I279" s="101"/>
    </row>
    <row r="280" spans="1:9" x14ac:dyDescent="0.25">
      <c r="A280" s="51">
        <f t="shared" si="25"/>
        <v>266</v>
      </c>
      <c r="C280" s="102">
        <f t="shared" si="26"/>
        <v>0</v>
      </c>
      <c r="D280" s="98">
        <f t="shared" si="27"/>
        <v>0</v>
      </c>
      <c r="E280" s="98">
        <f t="shared" si="29"/>
        <v>0</v>
      </c>
      <c r="F280" s="98"/>
      <c r="G280" s="98">
        <f t="shared" si="28"/>
        <v>0</v>
      </c>
      <c r="H280" s="100">
        <f t="shared" si="30"/>
        <v>26368.909329586655</v>
      </c>
      <c r="I280" s="101"/>
    </row>
    <row r="281" spans="1:9" x14ac:dyDescent="0.25">
      <c r="A281" s="51">
        <f t="shared" si="25"/>
        <v>267</v>
      </c>
      <c r="C281" s="102">
        <f t="shared" si="26"/>
        <v>0</v>
      </c>
      <c r="D281" s="98">
        <f t="shared" si="27"/>
        <v>0</v>
      </c>
      <c r="E281" s="98">
        <f t="shared" si="29"/>
        <v>0</v>
      </c>
      <c r="F281" s="98"/>
      <c r="G281" s="98">
        <f t="shared" si="28"/>
        <v>0</v>
      </c>
      <c r="H281" s="100">
        <f t="shared" si="30"/>
        <v>26368.909329586655</v>
      </c>
      <c r="I281" s="101"/>
    </row>
    <row r="282" spans="1:9" x14ac:dyDescent="0.25">
      <c r="A282" s="51">
        <f t="shared" si="25"/>
        <v>268</v>
      </c>
      <c r="C282" s="102">
        <f t="shared" si="26"/>
        <v>0</v>
      </c>
      <c r="D282" s="98">
        <f t="shared" si="27"/>
        <v>0</v>
      </c>
      <c r="E282" s="98">
        <f t="shared" si="29"/>
        <v>0</v>
      </c>
      <c r="F282" s="98"/>
      <c r="G282" s="98">
        <f t="shared" si="28"/>
        <v>0</v>
      </c>
      <c r="H282" s="100">
        <f t="shared" si="30"/>
        <v>26368.909329586655</v>
      </c>
      <c r="I282" s="101"/>
    </row>
    <row r="283" spans="1:9" x14ac:dyDescent="0.25">
      <c r="A283" s="51">
        <f t="shared" si="25"/>
        <v>269</v>
      </c>
      <c r="C283" s="102">
        <f t="shared" si="26"/>
        <v>0</v>
      </c>
      <c r="D283" s="98">
        <f t="shared" si="27"/>
        <v>0</v>
      </c>
      <c r="E283" s="98">
        <f t="shared" si="29"/>
        <v>0</v>
      </c>
      <c r="F283" s="98"/>
      <c r="G283" s="98">
        <f t="shared" si="28"/>
        <v>0</v>
      </c>
      <c r="H283" s="100">
        <f t="shared" si="30"/>
        <v>26368.909329586655</v>
      </c>
      <c r="I283" s="101"/>
    </row>
    <row r="284" spans="1:9" x14ac:dyDescent="0.25">
      <c r="A284" s="51">
        <f t="shared" si="25"/>
        <v>270</v>
      </c>
      <c r="C284" s="102">
        <f t="shared" si="26"/>
        <v>0</v>
      </c>
      <c r="D284" s="98">
        <f t="shared" si="27"/>
        <v>0</v>
      </c>
      <c r="E284" s="98">
        <f t="shared" si="29"/>
        <v>0</v>
      </c>
      <c r="F284" s="98"/>
      <c r="G284" s="98">
        <f t="shared" si="28"/>
        <v>0</v>
      </c>
      <c r="H284" s="100">
        <f t="shared" si="30"/>
        <v>26368.909329586655</v>
      </c>
      <c r="I284" s="101"/>
    </row>
    <row r="285" spans="1:9" x14ac:dyDescent="0.25">
      <c r="A285" s="51">
        <f t="shared" si="25"/>
        <v>271</v>
      </c>
      <c r="C285" s="102">
        <f t="shared" si="26"/>
        <v>0</v>
      </c>
      <c r="D285" s="98">
        <f t="shared" si="27"/>
        <v>0</v>
      </c>
      <c r="E285" s="98">
        <f t="shared" si="29"/>
        <v>0</v>
      </c>
      <c r="F285" s="98"/>
      <c r="G285" s="98">
        <f t="shared" si="28"/>
        <v>0</v>
      </c>
      <c r="H285" s="100">
        <f t="shared" si="30"/>
        <v>26368.909329586655</v>
      </c>
      <c r="I285" s="101"/>
    </row>
    <row r="286" spans="1:9" x14ac:dyDescent="0.25">
      <c r="A286" s="51">
        <f t="shared" si="25"/>
        <v>272</v>
      </c>
      <c r="C286" s="102">
        <f t="shared" si="26"/>
        <v>0</v>
      </c>
      <c r="D286" s="98">
        <f t="shared" si="27"/>
        <v>0</v>
      </c>
      <c r="E286" s="98">
        <f t="shared" si="29"/>
        <v>0</v>
      </c>
      <c r="F286" s="98"/>
      <c r="G286" s="98">
        <f t="shared" si="28"/>
        <v>0</v>
      </c>
      <c r="H286" s="100">
        <f t="shared" si="30"/>
        <v>26368.909329586655</v>
      </c>
      <c r="I286" s="101"/>
    </row>
    <row r="287" spans="1:9" x14ac:dyDescent="0.25">
      <c r="A287" s="51">
        <f t="shared" si="25"/>
        <v>273</v>
      </c>
      <c r="C287" s="102">
        <f t="shared" si="26"/>
        <v>0</v>
      </c>
      <c r="D287" s="98">
        <f t="shared" si="27"/>
        <v>0</v>
      </c>
      <c r="E287" s="98">
        <f t="shared" si="29"/>
        <v>0</v>
      </c>
      <c r="F287" s="98"/>
      <c r="G287" s="98">
        <f t="shared" si="28"/>
        <v>0</v>
      </c>
      <c r="H287" s="100">
        <f t="shared" si="30"/>
        <v>26368.909329586655</v>
      </c>
      <c r="I287" s="101"/>
    </row>
    <row r="288" spans="1:9" x14ac:dyDescent="0.25">
      <c r="A288" s="51">
        <f t="shared" si="25"/>
        <v>274</v>
      </c>
      <c r="C288" s="102">
        <f t="shared" si="26"/>
        <v>0</v>
      </c>
      <c r="D288" s="98">
        <f t="shared" si="27"/>
        <v>0</v>
      </c>
      <c r="E288" s="98">
        <f t="shared" si="29"/>
        <v>0</v>
      </c>
      <c r="F288" s="98"/>
      <c r="G288" s="98">
        <f t="shared" si="28"/>
        <v>0</v>
      </c>
      <c r="H288" s="100">
        <f t="shared" si="30"/>
        <v>26368.909329586655</v>
      </c>
      <c r="I288" s="101"/>
    </row>
    <row r="289" spans="1:9" x14ac:dyDescent="0.25">
      <c r="A289" s="51">
        <f t="shared" si="25"/>
        <v>275</v>
      </c>
      <c r="C289" s="102">
        <f t="shared" si="26"/>
        <v>0</v>
      </c>
      <c r="D289" s="98">
        <f t="shared" si="27"/>
        <v>0</v>
      </c>
      <c r="E289" s="98">
        <f t="shared" si="29"/>
        <v>0</v>
      </c>
      <c r="F289" s="98"/>
      <c r="G289" s="98">
        <f t="shared" si="28"/>
        <v>0</v>
      </c>
      <c r="H289" s="100">
        <f t="shared" si="30"/>
        <v>26368.909329586655</v>
      </c>
      <c r="I289" s="101"/>
    </row>
    <row r="290" spans="1:9" x14ac:dyDescent="0.25">
      <c r="A290" s="51">
        <f t="shared" si="25"/>
        <v>276</v>
      </c>
      <c r="C290" s="102">
        <f t="shared" si="26"/>
        <v>0</v>
      </c>
      <c r="D290" s="98">
        <f t="shared" si="27"/>
        <v>0</v>
      </c>
      <c r="E290" s="98">
        <f t="shared" si="29"/>
        <v>0</v>
      </c>
      <c r="F290" s="98"/>
      <c r="G290" s="98">
        <f t="shared" si="28"/>
        <v>0</v>
      </c>
      <c r="H290" s="100">
        <f t="shared" si="30"/>
        <v>26368.909329586655</v>
      </c>
      <c r="I290" s="101"/>
    </row>
    <row r="291" spans="1:9" x14ac:dyDescent="0.25">
      <c r="A291" s="51">
        <f t="shared" si="25"/>
        <v>277</v>
      </c>
      <c r="C291" s="102">
        <f t="shared" si="26"/>
        <v>0</v>
      </c>
      <c r="D291" s="98">
        <f t="shared" si="27"/>
        <v>0</v>
      </c>
      <c r="E291" s="98">
        <f t="shared" si="29"/>
        <v>0</v>
      </c>
      <c r="F291" s="98"/>
      <c r="G291" s="98">
        <f t="shared" si="28"/>
        <v>0</v>
      </c>
      <c r="H291" s="100">
        <f t="shared" si="30"/>
        <v>26368.909329586655</v>
      </c>
      <c r="I291" s="101"/>
    </row>
    <row r="292" spans="1:9" x14ac:dyDescent="0.25">
      <c r="A292" s="51">
        <f t="shared" si="25"/>
        <v>278</v>
      </c>
      <c r="C292" s="102">
        <f t="shared" si="26"/>
        <v>0</v>
      </c>
      <c r="D292" s="98">
        <f t="shared" si="27"/>
        <v>0</v>
      </c>
      <c r="E292" s="98">
        <f t="shared" si="29"/>
        <v>0</v>
      </c>
      <c r="F292" s="98"/>
      <c r="G292" s="98">
        <f t="shared" si="28"/>
        <v>0</v>
      </c>
      <c r="H292" s="100">
        <f t="shared" si="30"/>
        <v>26368.909329586655</v>
      </c>
      <c r="I292" s="101"/>
    </row>
    <row r="293" spans="1:9" x14ac:dyDescent="0.25">
      <c r="A293" s="51">
        <f t="shared" si="25"/>
        <v>279</v>
      </c>
      <c r="C293" s="102">
        <f t="shared" si="26"/>
        <v>0</v>
      </c>
      <c r="D293" s="98">
        <f t="shared" si="27"/>
        <v>0</v>
      </c>
      <c r="E293" s="98">
        <f t="shared" si="29"/>
        <v>0</v>
      </c>
      <c r="F293" s="98"/>
      <c r="G293" s="98">
        <f t="shared" si="28"/>
        <v>0</v>
      </c>
      <c r="H293" s="100">
        <f t="shared" si="30"/>
        <v>26368.909329586655</v>
      </c>
      <c r="I293" s="101"/>
    </row>
    <row r="294" spans="1:9" x14ac:dyDescent="0.25">
      <c r="A294" s="51">
        <f t="shared" si="25"/>
        <v>280</v>
      </c>
      <c r="C294" s="102">
        <f t="shared" si="26"/>
        <v>0</v>
      </c>
      <c r="D294" s="98">
        <f t="shared" si="27"/>
        <v>0</v>
      </c>
      <c r="E294" s="98">
        <f t="shared" si="29"/>
        <v>0</v>
      </c>
      <c r="F294" s="98"/>
      <c r="G294" s="98">
        <f t="shared" si="28"/>
        <v>0</v>
      </c>
      <c r="H294" s="100">
        <f t="shared" si="30"/>
        <v>26368.909329586655</v>
      </c>
      <c r="I294" s="101"/>
    </row>
    <row r="295" spans="1:9" x14ac:dyDescent="0.25">
      <c r="A295" s="51">
        <f t="shared" si="25"/>
        <v>281</v>
      </c>
      <c r="C295" s="102">
        <f t="shared" si="26"/>
        <v>0</v>
      </c>
      <c r="D295" s="98">
        <f t="shared" si="27"/>
        <v>0</v>
      </c>
      <c r="E295" s="98">
        <f t="shared" si="29"/>
        <v>0</v>
      </c>
      <c r="F295" s="98"/>
      <c r="G295" s="98">
        <f t="shared" si="28"/>
        <v>0</v>
      </c>
      <c r="H295" s="100">
        <f t="shared" si="30"/>
        <v>26368.909329586655</v>
      </c>
      <c r="I295" s="101"/>
    </row>
    <row r="296" spans="1:9" x14ac:dyDescent="0.25">
      <c r="A296" s="51">
        <f t="shared" si="25"/>
        <v>282</v>
      </c>
      <c r="C296" s="102">
        <f t="shared" si="26"/>
        <v>0</v>
      </c>
      <c r="D296" s="98">
        <f t="shared" si="27"/>
        <v>0</v>
      </c>
      <c r="E296" s="98">
        <f t="shared" si="29"/>
        <v>0</v>
      </c>
      <c r="F296" s="98"/>
      <c r="G296" s="98">
        <f t="shared" si="28"/>
        <v>0</v>
      </c>
      <c r="H296" s="100">
        <f t="shared" si="30"/>
        <v>26368.909329586655</v>
      </c>
      <c r="I296" s="101"/>
    </row>
    <row r="297" spans="1:9" x14ac:dyDescent="0.25">
      <c r="A297" s="51">
        <f t="shared" si="25"/>
        <v>283</v>
      </c>
      <c r="C297" s="102">
        <f t="shared" si="26"/>
        <v>0</v>
      </c>
      <c r="D297" s="98">
        <f t="shared" si="27"/>
        <v>0</v>
      </c>
      <c r="E297" s="98">
        <f t="shared" si="29"/>
        <v>0</v>
      </c>
      <c r="F297" s="98"/>
      <c r="G297" s="98">
        <f t="shared" si="28"/>
        <v>0</v>
      </c>
      <c r="H297" s="100">
        <f t="shared" si="30"/>
        <v>26368.909329586655</v>
      </c>
      <c r="I297" s="101"/>
    </row>
    <row r="298" spans="1:9" x14ac:dyDescent="0.25">
      <c r="A298" s="51">
        <f t="shared" si="25"/>
        <v>284</v>
      </c>
      <c r="C298" s="102">
        <f t="shared" si="26"/>
        <v>0</v>
      </c>
      <c r="D298" s="98">
        <f t="shared" si="27"/>
        <v>0</v>
      </c>
      <c r="E298" s="98">
        <f t="shared" si="29"/>
        <v>0</v>
      </c>
      <c r="F298" s="98"/>
      <c r="G298" s="98">
        <f t="shared" si="28"/>
        <v>0</v>
      </c>
      <c r="H298" s="100">
        <f t="shared" si="30"/>
        <v>26368.909329586655</v>
      </c>
      <c r="I298" s="101"/>
    </row>
    <row r="299" spans="1:9" x14ac:dyDescent="0.25">
      <c r="A299" s="51">
        <f t="shared" si="25"/>
        <v>285</v>
      </c>
      <c r="C299" s="102">
        <f t="shared" si="26"/>
        <v>0</v>
      </c>
      <c r="D299" s="98">
        <f t="shared" si="27"/>
        <v>0</v>
      </c>
      <c r="E299" s="98">
        <f t="shared" si="29"/>
        <v>0</v>
      </c>
      <c r="F299" s="98"/>
      <c r="G299" s="98">
        <f t="shared" si="28"/>
        <v>0</v>
      </c>
      <c r="H299" s="100">
        <f t="shared" si="30"/>
        <v>26368.909329586655</v>
      </c>
      <c r="I299" s="101"/>
    </row>
    <row r="300" spans="1:9" x14ac:dyDescent="0.25">
      <c r="A300" s="51">
        <f t="shared" si="25"/>
        <v>286</v>
      </c>
      <c r="C300" s="102">
        <f t="shared" si="26"/>
        <v>0</v>
      </c>
      <c r="D300" s="98">
        <f t="shared" si="27"/>
        <v>0</v>
      </c>
      <c r="E300" s="98">
        <f t="shared" si="29"/>
        <v>0</v>
      </c>
      <c r="F300" s="98"/>
      <c r="G300" s="98">
        <f t="shared" si="28"/>
        <v>0</v>
      </c>
      <c r="H300" s="100">
        <f t="shared" si="30"/>
        <v>26368.909329586655</v>
      </c>
      <c r="I300" s="101"/>
    </row>
    <row r="301" spans="1:9" x14ac:dyDescent="0.25">
      <c r="A301" s="51">
        <f t="shared" si="25"/>
        <v>287</v>
      </c>
      <c r="C301" s="102">
        <f t="shared" si="26"/>
        <v>0</v>
      </c>
      <c r="D301" s="98">
        <f t="shared" si="27"/>
        <v>0</v>
      </c>
      <c r="E301" s="98">
        <f t="shared" si="29"/>
        <v>0</v>
      </c>
      <c r="F301" s="98"/>
      <c r="G301" s="98">
        <f t="shared" si="28"/>
        <v>0</v>
      </c>
      <c r="H301" s="100">
        <f t="shared" si="30"/>
        <v>26368.909329586655</v>
      </c>
      <c r="I301" s="101"/>
    </row>
    <row r="302" spans="1:9" x14ac:dyDescent="0.25">
      <c r="A302" s="51">
        <f t="shared" si="25"/>
        <v>288</v>
      </c>
      <c r="C302" s="102">
        <f t="shared" si="26"/>
        <v>0</v>
      </c>
      <c r="D302" s="98">
        <f t="shared" si="27"/>
        <v>0</v>
      </c>
      <c r="E302" s="98">
        <f t="shared" si="29"/>
        <v>0</v>
      </c>
      <c r="F302" s="98"/>
      <c r="G302" s="98">
        <f t="shared" si="28"/>
        <v>0</v>
      </c>
      <c r="H302" s="100">
        <f t="shared" si="30"/>
        <v>26368.909329586655</v>
      </c>
      <c r="I302" s="101"/>
    </row>
    <row r="303" spans="1:9" x14ac:dyDescent="0.25">
      <c r="A303" s="51">
        <f t="shared" si="25"/>
        <v>289</v>
      </c>
      <c r="C303" s="102">
        <f t="shared" si="26"/>
        <v>0</v>
      </c>
      <c r="D303" s="98">
        <f t="shared" si="27"/>
        <v>0</v>
      </c>
      <c r="E303" s="98">
        <f t="shared" si="29"/>
        <v>0</v>
      </c>
      <c r="F303" s="98"/>
      <c r="G303" s="98">
        <f t="shared" si="28"/>
        <v>0</v>
      </c>
      <c r="H303" s="100">
        <f t="shared" si="30"/>
        <v>26368.909329586655</v>
      </c>
      <c r="I303" s="101"/>
    </row>
    <row r="304" spans="1:9" x14ac:dyDescent="0.25">
      <c r="A304" s="51">
        <f t="shared" si="25"/>
        <v>290</v>
      </c>
      <c r="C304" s="102">
        <f t="shared" si="26"/>
        <v>0</v>
      </c>
      <c r="D304" s="98">
        <f t="shared" si="27"/>
        <v>0</v>
      </c>
      <c r="E304" s="98">
        <f t="shared" si="29"/>
        <v>0</v>
      </c>
      <c r="F304" s="98"/>
      <c r="G304" s="98">
        <f t="shared" si="28"/>
        <v>0</v>
      </c>
      <c r="H304" s="100">
        <f t="shared" si="30"/>
        <v>26368.909329586655</v>
      </c>
      <c r="I304" s="101"/>
    </row>
    <row r="305" spans="1:9" x14ac:dyDescent="0.25">
      <c r="A305" s="51">
        <f t="shared" si="25"/>
        <v>291</v>
      </c>
      <c r="C305" s="102">
        <f t="shared" si="26"/>
        <v>0</v>
      </c>
      <c r="D305" s="98">
        <f t="shared" si="27"/>
        <v>0</v>
      </c>
      <c r="E305" s="98">
        <f t="shared" si="29"/>
        <v>0</v>
      </c>
      <c r="F305" s="98"/>
      <c r="G305" s="98">
        <f t="shared" si="28"/>
        <v>0</v>
      </c>
      <c r="H305" s="100">
        <f t="shared" si="30"/>
        <v>26368.909329586655</v>
      </c>
      <c r="I305" s="101"/>
    </row>
    <row r="306" spans="1:9" x14ac:dyDescent="0.25">
      <c r="A306" s="51">
        <f t="shared" si="25"/>
        <v>292</v>
      </c>
      <c r="C306" s="102">
        <f t="shared" si="26"/>
        <v>0</v>
      </c>
      <c r="D306" s="98">
        <f t="shared" si="27"/>
        <v>0</v>
      </c>
      <c r="E306" s="98">
        <f t="shared" si="29"/>
        <v>0</v>
      </c>
      <c r="F306" s="98"/>
      <c r="G306" s="98">
        <f t="shared" si="28"/>
        <v>0</v>
      </c>
      <c r="H306" s="100">
        <f t="shared" si="30"/>
        <v>26368.909329586655</v>
      </c>
      <c r="I306" s="101"/>
    </row>
    <row r="307" spans="1:9" x14ac:dyDescent="0.25">
      <c r="A307" s="51">
        <f t="shared" si="25"/>
        <v>293</v>
      </c>
      <c r="C307" s="102">
        <f t="shared" si="26"/>
        <v>0</v>
      </c>
      <c r="D307" s="98">
        <f t="shared" si="27"/>
        <v>0</v>
      </c>
      <c r="E307" s="98">
        <f t="shared" si="29"/>
        <v>0</v>
      </c>
      <c r="F307" s="98"/>
      <c r="G307" s="98">
        <f t="shared" si="28"/>
        <v>0</v>
      </c>
      <c r="H307" s="100">
        <f t="shared" si="30"/>
        <v>26368.909329586655</v>
      </c>
      <c r="I307" s="101"/>
    </row>
    <row r="308" spans="1:9" x14ac:dyDescent="0.25">
      <c r="A308" s="51">
        <f t="shared" si="25"/>
        <v>294</v>
      </c>
      <c r="C308" s="102">
        <f t="shared" si="26"/>
        <v>0</v>
      </c>
      <c r="D308" s="98">
        <f t="shared" si="27"/>
        <v>0</v>
      </c>
      <c r="E308" s="98">
        <f t="shared" si="29"/>
        <v>0</v>
      </c>
      <c r="F308" s="98"/>
      <c r="G308" s="98">
        <f t="shared" si="28"/>
        <v>0</v>
      </c>
      <c r="H308" s="100">
        <f t="shared" si="30"/>
        <v>26368.909329586655</v>
      </c>
      <c r="I308" s="101"/>
    </row>
    <row r="309" spans="1:9" x14ac:dyDescent="0.25">
      <c r="A309" s="51">
        <f t="shared" si="25"/>
        <v>295</v>
      </c>
      <c r="C309" s="102">
        <f t="shared" si="26"/>
        <v>0</v>
      </c>
      <c r="D309" s="98">
        <f t="shared" si="27"/>
        <v>0</v>
      </c>
      <c r="E309" s="98">
        <f t="shared" si="29"/>
        <v>0</v>
      </c>
      <c r="F309" s="98"/>
      <c r="G309" s="98">
        <f t="shared" si="28"/>
        <v>0</v>
      </c>
      <c r="H309" s="100">
        <f t="shared" si="30"/>
        <v>26368.909329586655</v>
      </c>
      <c r="I309" s="101"/>
    </row>
    <row r="310" spans="1:9" x14ac:dyDescent="0.25">
      <c r="A310" s="51">
        <f t="shared" si="25"/>
        <v>296</v>
      </c>
      <c r="C310" s="102">
        <f t="shared" si="26"/>
        <v>0</v>
      </c>
      <c r="D310" s="98">
        <f t="shared" si="27"/>
        <v>0</v>
      </c>
      <c r="E310" s="98">
        <f t="shared" si="29"/>
        <v>0</v>
      </c>
      <c r="F310" s="98"/>
      <c r="G310" s="98">
        <f t="shared" si="28"/>
        <v>0</v>
      </c>
      <c r="H310" s="100">
        <f t="shared" si="30"/>
        <v>26368.909329586655</v>
      </c>
      <c r="I310" s="101"/>
    </row>
    <row r="311" spans="1:9" x14ac:dyDescent="0.25">
      <c r="A311" s="51">
        <f t="shared" si="25"/>
        <v>297</v>
      </c>
      <c r="C311" s="102">
        <f t="shared" si="26"/>
        <v>0</v>
      </c>
      <c r="D311" s="98">
        <f t="shared" si="27"/>
        <v>0</v>
      </c>
      <c r="E311" s="98">
        <f t="shared" si="29"/>
        <v>0</v>
      </c>
      <c r="F311" s="98"/>
      <c r="G311" s="98">
        <f t="shared" si="28"/>
        <v>0</v>
      </c>
      <c r="H311" s="100">
        <f t="shared" si="30"/>
        <v>26368.909329586655</v>
      </c>
      <c r="I311" s="101"/>
    </row>
    <row r="312" spans="1:9" x14ac:dyDescent="0.25">
      <c r="A312" s="51">
        <f t="shared" si="25"/>
        <v>298</v>
      </c>
      <c r="C312" s="102">
        <f t="shared" si="26"/>
        <v>0</v>
      </c>
      <c r="D312" s="98">
        <f t="shared" si="27"/>
        <v>0</v>
      </c>
      <c r="E312" s="98">
        <f t="shared" si="29"/>
        <v>0</v>
      </c>
      <c r="F312" s="98"/>
      <c r="G312" s="98">
        <f t="shared" si="28"/>
        <v>0</v>
      </c>
      <c r="H312" s="100">
        <f t="shared" si="30"/>
        <v>26368.909329586655</v>
      </c>
      <c r="I312" s="101"/>
    </row>
    <row r="313" spans="1:9" x14ac:dyDescent="0.25">
      <c r="A313" s="51">
        <f t="shared" si="25"/>
        <v>299</v>
      </c>
      <c r="C313" s="102">
        <f t="shared" si="26"/>
        <v>0</v>
      </c>
      <c r="D313" s="98">
        <f t="shared" si="27"/>
        <v>0</v>
      </c>
      <c r="E313" s="98">
        <f t="shared" si="29"/>
        <v>0</v>
      </c>
      <c r="F313" s="98"/>
      <c r="G313" s="98">
        <f t="shared" si="28"/>
        <v>0</v>
      </c>
      <c r="H313" s="100">
        <f t="shared" si="30"/>
        <v>26368.909329586655</v>
      </c>
      <c r="I313" s="101"/>
    </row>
    <row r="314" spans="1:9" x14ac:dyDescent="0.25">
      <c r="A314" s="51">
        <f t="shared" si="25"/>
        <v>300</v>
      </c>
      <c r="C314" s="102">
        <f t="shared" si="26"/>
        <v>0</v>
      </c>
      <c r="D314" s="98">
        <f t="shared" si="27"/>
        <v>0</v>
      </c>
      <c r="E314" s="98">
        <f t="shared" si="29"/>
        <v>0</v>
      </c>
      <c r="F314" s="98"/>
      <c r="G314" s="98">
        <f t="shared" si="28"/>
        <v>0</v>
      </c>
      <c r="H314" s="100">
        <f t="shared" si="30"/>
        <v>26368.909329586655</v>
      </c>
      <c r="I314" s="101"/>
    </row>
    <row r="315" spans="1:9" x14ac:dyDescent="0.25">
      <c r="A315" s="51">
        <f t="shared" si="25"/>
        <v>301</v>
      </c>
      <c r="C315" s="102">
        <f t="shared" si="26"/>
        <v>0</v>
      </c>
      <c r="D315" s="98">
        <f t="shared" si="27"/>
        <v>0</v>
      </c>
      <c r="E315" s="98">
        <f t="shared" si="29"/>
        <v>0</v>
      </c>
      <c r="F315" s="98"/>
      <c r="G315" s="98">
        <f t="shared" si="28"/>
        <v>0</v>
      </c>
      <c r="H315" s="100">
        <f t="shared" si="30"/>
        <v>26368.909329586655</v>
      </c>
      <c r="I315" s="101"/>
    </row>
    <row r="316" spans="1:9" x14ac:dyDescent="0.25">
      <c r="A316" s="51">
        <f t="shared" si="25"/>
        <v>302</v>
      </c>
      <c r="C316" s="102">
        <f t="shared" si="26"/>
        <v>0</v>
      </c>
      <c r="D316" s="98">
        <f t="shared" si="27"/>
        <v>0</v>
      </c>
      <c r="E316" s="98">
        <f t="shared" si="29"/>
        <v>0</v>
      </c>
      <c r="F316" s="98"/>
      <c r="G316" s="98">
        <f t="shared" si="28"/>
        <v>0</v>
      </c>
      <c r="H316" s="100">
        <f t="shared" si="30"/>
        <v>26368.909329586655</v>
      </c>
      <c r="I316" s="101"/>
    </row>
    <row r="317" spans="1:9" x14ac:dyDescent="0.25">
      <c r="A317" s="51">
        <f t="shared" si="25"/>
        <v>303</v>
      </c>
      <c r="C317" s="102">
        <f t="shared" si="26"/>
        <v>0</v>
      </c>
      <c r="D317" s="98">
        <f t="shared" si="27"/>
        <v>0</v>
      </c>
      <c r="E317" s="98">
        <f t="shared" si="29"/>
        <v>0</v>
      </c>
      <c r="F317" s="98"/>
      <c r="G317" s="98">
        <f t="shared" si="28"/>
        <v>0</v>
      </c>
      <c r="H317" s="100">
        <f t="shared" si="30"/>
        <v>26368.909329586655</v>
      </c>
      <c r="I317" s="101"/>
    </row>
    <row r="318" spans="1:9" x14ac:dyDescent="0.25">
      <c r="A318" s="51">
        <f t="shared" si="25"/>
        <v>304</v>
      </c>
      <c r="C318" s="102">
        <f t="shared" si="26"/>
        <v>0</v>
      </c>
      <c r="D318" s="98">
        <f t="shared" si="27"/>
        <v>0</v>
      </c>
      <c r="E318" s="98">
        <f t="shared" si="29"/>
        <v>0</v>
      </c>
      <c r="F318" s="98"/>
      <c r="G318" s="98">
        <f t="shared" si="28"/>
        <v>0</v>
      </c>
      <c r="H318" s="100">
        <f t="shared" si="30"/>
        <v>26368.909329586655</v>
      </c>
      <c r="I318" s="101"/>
    </row>
    <row r="319" spans="1:9" x14ac:dyDescent="0.25">
      <c r="A319" s="51">
        <f t="shared" si="25"/>
        <v>305</v>
      </c>
      <c r="C319" s="102">
        <f t="shared" si="26"/>
        <v>0</v>
      </c>
      <c r="D319" s="98">
        <f t="shared" si="27"/>
        <v>0</v>
      </c>
      <c r="E319" s="98">
        <f t="shared" si="29"/>
        <v>0</v>
      </c>
      <c r="F319" s="98"/>
      <c r="G319" s="98">
        <f t="shared" si="28"/>
        <v>0</v>
      </c>
      <c r="H319" s="100">
        <f t="shared" si="30"/>
        <v>26368.909329586655</v>
      </c>
      <c r="I319" s="101"/>
    </row>
    <row r="320" spans="1:9" x14ac:dyDescent="0.25">
      <c r="A320" s="51">
        <f t="shared" si="25"/>
        <v>306</v>
      </c>
      <c r="C320" s="102">
        <f t="shared" si="26"/>
        <v>0</v>
      </c>
      <c r="D320" s="98">
        <f t="shared" si="27"/>
        <v>0</v>
      </c>
      <c r="E320" s="98">
        <f t="shared" si="29"/>
        <v>0</v>
      </c>
      <c r="F320" s="98"/>
      <c r="G320" s="98">
        <f t="shared" si="28"/>
        <v>0</v>
      </c>
      <c r="H320" s="100">
        <f t="shared" si="30"/>
        <v>26368.909329586655</v>
      </c>
      <c r="I320" s="101"/>
    </row>
    <row r="321" spans="1:9" x14ac:dyDescent="0.25">
      <c r="A321" s="51">
        <f t="shared" si="25"/>
        <v>307</v>
      </c>
      <c r="C321" s="102">
        <f t="shared" si="26"/>
        <v>0</v>
      </c>
      <c r="D321" s="98">
        <f t="shared" si="27"/>
        <v>0</v>
      </c>
      <c r="E321" s="98">
        <f t="shared" si="29"/>
        <v>0</v>
      </c>
      <c r="F321" s="98"/>
      <c r="G321" s="98">
        <f t="shared" si="28"/>
        <v>0</v>
      </c>
      <c r="H321" s="100">
        <f t="shared" si="30"/>
        <v>26368.909329586655</v>
      </c>
      <c r="I321" s="101"/>
    </row>
    <row r="322" spans="1:9" x14ac:dyDescent="0.25">
      <c r="A322" s="51">
        <f t="shared" si="25"/>
        <v>308</v>
      </c>
      <c r="C322" s="102">
        <f t="shared" si="26"/>
        <v>0</v>
      </c>
      <c r="D322" s="98">
        <f t="shared" si="27"/>
        <v>0</v>
      </c>
      <c r="E322" s="98">
        <f t="shared" si="29"/>
        <v>0</v>
      </c>
      <c r="F322" s="98"/>
      <c r="G322" s="98">
        <f t="shared" si="28"/>
        <v>0</v>
      </c>
      <c r="H322" s="100">
        <f t="shared" si="30"/>
        <v>26368.909329586655</v>
      </c>
      <c r="I322" s="101"/>
    </row>
    <row r="323" spans="1:9" x14ac:dyDescent="0.25">
      <c r="A323" s="51">
        <f t="shared" si="25"/>
        <v>309</v>
      </c>
      <c r="C323" s="102">
        <f t="shared" si="26"/>
        <v>0</v>
      </c>
      <c r="D323" s="98">
        <f t="shared" si="27"/>
        <v>0</v>
      </c>
      <c r="E323" s="98">
        <f t="shared" si="29"/>
        <v>0</v>
      </c>
      <c r="F323" s="98"/>
      <c r="G323" s="98">
        <f t="shared" si="28"/>
        <v>0</v>
      </c>
      <c r="H323" s="100">
        <f t="shared" si="30"/>
        <v>26368.909329586655</v>
      </c>
      <c r="I323" s="101"/>
    </row>
    <row r="324" spans="1:9" x14ac:dyDescent="0.25">
      <c r="A324" s="51">
        <f t="shared" si="25"/>
        <v>310</v>
      </c>
      <c r="C324" s="102">
        <f t="shared" si="26"/>
        <v>0</v>
      </c>
      <c r="D324" s="98">
        <f t="shared" si="27"/>
        <v>0</v>
      </c>
      <c r="E324" s="98">
        <f t="shared" si="29"/>
        <v>0</v>
      </c>
      <c r="F324" s="98"/>
      <c r="G324" s="98">
        <f t="shared" si="28"/>
        <v>0</v>
      </c>
      <c r="H324" s="100">
        <f t="shared" si="30"/>
        <v>26368.909329586655</v>
      </c>
      <c r="I324" s="101"/>
    </row>
    <row r="325" spans="1:9" x14ac:dyDescent="0.25">
      <c r="A325" s="51">
        <f t="shared" si="25"/>
        <v>311</v>
      </c>
      <c r="C325" s="102">
        <f t="shared" si="26"/>
        <v>0</v>
      </c>
      <c r="D325" s="98">
        <f t="shared" si="27"/>
        <v>0</v>
      </c>
      <c r="E325" s="98">
        <f t="shared" si="29"/>
        <v>0</v>
      </c>
      <c r="F325" s="98"/>
      <c r="G325" s="98">
        <f t="shared" si="28"/>
        <v>0</v>
      </c>
      <c r="H325" s="100">
        <f t="shared" si="30"/>
        <v>26368.909329586655</v>
      </c>
      <c r="I325" s="101"/>
    </row>
    <row r="326" spans="1:9" x14ac:dyDescent="0.25">
      <c r="A326" s="51">
        <f t="shared" si="25"/>
        <v>312</v>
      </c>
      <c r="C326" s="102">
        <f t="shared" si="26"/>
        <v>0</v>
      </c>
      <c r="D326" s="98">
        <f t="shared" si="27"/>
        <v>0</v>
      </c>
      <c r="E326" s="98">
        <f t="shared" si="29"/>
        <v>0</v>
      </c>
      <c r="F326" s="98"/>
      <c r="G326" s="98">
        <f t="shared" si="28"/>
        <v>0</v>
      </c>
      <c r="H326" s="100">
        <f t="shared" si="30"/>
        <v>26368.909329586655</v>
      </c>
      <c r="I326" s="101"/>
    </row>
    <row r="327" spans="1:9" x14ac:dyDescent="0.25">
      <c r="A327" s="51">
        <f t="shared" si="25"/>
        <v>313</v>
      </c>
      <c r="C327" s="102">
        <f t="shared" si="26"/>
        <v>0</v>
      </c>
      <c r="D327" s="98">
        <f t="shared" si="27"/>
        <v>0</v>
      </c>
      <c r="E327" s="98">
        <f t="shared" si="29"/>
        <v>0</v>
      </c>
      <c r="F327" s="98"/>
      <c r="G327" s="98">
        <f t="shared" si="28"/>
        <v>0</v>
      </c>
      <c r="H327" s="100">
        <f t="shared" si="30"/>
        <v>26368.909329586655</v>
      </c>
      <c r="I327" s="101"/>
    </row>
    <row r="328" spans="1:9" x14ac:dyDescent="0.25">
      <c r="A328" s="51">
        <f t="shared" si="25"/>
        <v>314</v>
      </c>
      <c r="C328" s="102">
        <f t="shared" si="26"/>
        <v>0</v>
      </c>
      <c r="D328" s="98">
        <f t="shared" si="27"/>
        <v>0</v>
      </c>
      <c r="E328" s="98">
        <f t="shared" si="29"/>
        <v>0</v>
      </c>
      <c r="F328" s="98"/>
      <c r="G328" s="98">
        <f t="shared" si="28"/>
        <v>0</v>
      </c>
      <c r="H328" s="100">
        <f t="shared" si="30"/>
        <v>26368.909329586655</v>
      </c>
      <c r="I328" s="101"/>
    </row>
    <row r="329" spans="1:9" x14ac:dyDescent="0.25">
      <c r="A329" s="51">
        <f t="shared" si="25"/>
        <v>315</v>
      </c>
      <c r="C329" s="102">
        <f t="shared" si="26"/>
        <v>0</v>
      </c>
      <c r="D329" s="98">
        <f t="shared" si="27"/>
        <v>0</v>
      </c>
      <c r="E329" s="98">
        <f t="shared" si="29"/>
        <v>0</v>
      </c>
      <c r="F329" s="98"/>
      <c r="G329" s="98">
        <f t="shared" si="28"/>
        <v>0</v>
      </c>
      <c r="H329" s="100">
        <f t="shared" si="30"/>
        <v>26368.909329586655</v>
      </c>
      <c r="I329" s="101"/>
    </row>
    <row r="330" spans="1:9" x14ac:dyDescent="0.25">
      <c r="A330" s="51">
        <f t="shared" si="25"/>
        <v>316</v>
      </c>
      <c r="C330" s="102">
        <f t="shared" si="26"/>
        <v>0</v>
      </c>
      <c r="D330" s="98">
        <f t="shared" si="27"/>
        <v>0</v>
      </c>
      <c r="E330" s="98">
        <f t="shared" si="29"/>
        <v>0</v>
      </c>
      <c r="F330" s="98"/>
      <c r="G330" s="98">
        <f t="shared" si="28"/>
        <v>0</v>
      </c>
      <c r="H330" s="100">
        <f t="shared" si="30"/>
        <v>26368.909329586655</v>
      </c>
      <c r="I330" s="101"/>
    </row>
    <row r="331" spans="1:9" x14ac:dyDescent="0.25">
      <c r="A331" s="51">
        <f t="shared" si="25"/>
        <v>317</v>
      </c>
      <c r="C331" s="102">
        <f t="shared" si="26"/>
        <v>0</v>
      </c>
      <c r="D331" s="98">
        <f t="shared" si="27"/>
        <v>0</v>
      </c>
      <c r="E331" s="98">
        <f t="shared" si="29"/>
        <v>0</v>
      </c>
      <c r="F331" s="98"/>
      <c r="G331" s="98">
        <f t="shared" si="28"/>
        <v>0</v>
      </c>
      <c r="H331" s="100">
        <f t="shared" si="30"/>
        <v>26368.909329586655</v>
      </c>
      <c r="I331" s="101"/>
    </row>
    <row r="332" spans="1:9" x14ac:dyDescent="0.25">
      <c r="A332" s="51">
        <f t="shared" si="25"/>
        <v>318</v>
      </c>
      <c r="C332" s="102">
        <f t="shared" si="26"/>
        <v>0</v>
      </c>
      <c r="D332" s="98">
        <f t="shared" si="27"/>
        <v>0</v>
      </c>
      <c r="E332" s="98">
        <f t="shared" si="29"/>
        <v>0</v>
      </c>
      <c r="F332" s="98"/>
      <c r="G332" s="98">
        <f t="shared" si="28"/>
        <v>0</v>
      </c>
      <c r="H332" s="100">
        <f t="shared" si="30"/>
        <v>26368.909329586655</v>
      </c>
      <c r="I332" s="101"/>
    </row>
    <row r="333" spans="1:9" x14ac:dyDescent="0.25">
      <c r="A333" s="51">
        <f t="shared" si="25"/>
        <v>319</v>
      </c>
      <c r="C333" s="102">
        <f t="shared" si="26"/>
        <v>0</v>
      </c>
      <c r="D333" s="98">
        <f t="shared" si="27"/>
        <v>0</v>
      </c>
      <c r="E333" s="98">
        <f t="shared" si="29"/>
        <v>0</v>
      </c>
      <c r="F333" s="98"/>
      <c r="G333" s="98">
        <f t="shared" si="28"/>
        <v>0</v>
      </c>
      <c r="H333" s="100">
        <f t="shared" si="30"/>
        <v>26368.909329586655</v>
      </c>
      <c r="I333" s="101"/>
    </row>
    <row r="334" spans="1:9" x14ac:dyDescent="0.25">
      <c r="A334" s="51">
        <f t="shared" si="25"/>
        <v>320</v>
      </c>
      <c r="C334" s="102">
        <f t="shared" si="26"/>
        <v>0</v>
      </c>
      <c r="D334" s="98">
        <f t="shared" si="27"/>
        <v>0</v>
      </c>
      <c r="E334" s="98">
        <f t="shared" si="29"/>
        <v>0</v>
      </c>
      <c r="F334" s="98"/>
      <c r="G334" s="98">
        <f t="shared" si="28"/>
        <v>0</v>
      </c>
      <c r="H334" s="100">
        <f t="shared" si="30"/>
        <v>26368.909329586655</v>
      </c>
      <c r="I334" s="101"/>
    </row>
    <row r="335" spans="1:9" x14ac:dyDescent="0.25">
      <c r="A335" s="51">
        <f t="shared" si="25"/>
        <v>321</v>
      </c>
      <c r="C335" s="102">
        <f t="shared" si="26"/>
        <v>0</v>
      </c>
      <c r="D335" s="98">
        <f t="shared" si="27"/>
        <v>0</v>
      </c>
      <c r="E335" s="98">
        <f t="shared" si="29"/>
        <v>0</v>
      </c>
      <c r="F335" s="98"/>
      <c r="G335" s="98">
        <f t="shared" si="28"/>
        <v>0</v>
      </c>
      <c r="H335" s="100">
        <f t="shared" si="30"/>
        <v>26368.909329586655</v>
      </c>
      <c r="I335" s="101"/>
    </row>
    <row r="336" spans="1:9" x14ac:dyDescent="0.25">
      <c r="A336" s="51">
        <f t="shared" ref="A336:A374" si="31">+A335+1</f>
        <v>322</v>
      </c>
      <c r="C336" s="102">
        <f t="shared" ref="C336:C375" si="32">IF(G335&gt;(C335-D335),$I$3,G335+D336)</f>
        <v>0</v>
      </c>
      <c r="D336" s="98">
        <f t="shared" ref="D336:D374" si="33">G335*$D$3/12</f>
        <v>0</v>
      </c>
      <c r="E336" s="98">
        <f t="shared" si="29"/>
        <v>0</v>
      </c>
      <c r="F336" s="98"/>
      <c r="G336" s="98">
        <f t="shared" ref="G336:G374" si="34">MAX(G335+G335*$D$3/12-C336-F336,0)</f>
        <v>0</v>
      </c>
      <c r="H336" s="100">
        <f t="shared" si="30"/>
        <v>26368.909329586655</v>
      </c>
      <c r="I336" s="101"/>
    </row>
    <row r="337" spans="1:9" x14ac:dyDescent="0.25">
      <c r="A337" s="51">
        <f t="shared" si="31"/>
        <v>323</v>
      </c>
      <c r="C337" s="102">
        <f t="shared" si="32"/>
        <v>0</v>
      </c>
      <c r="D337" s="98">
        <f t="shared" si="33"/>
        <v>0</v>
      </c>
      <c r="E337" s="98">
        <f t="shared" ref="E337:E375" si="35">IF(G336&gt;(C337-D337),C337-D337,G336)</f>
        <v>0</v>
      </c>
      <c r="F337" s="98"/>
      <c r="G337" s="98">
        <f t="shared" si="34"/>
        <v>0</v>
      </c>
      <c r="H337" s="100">
        <f t="shared" ref="H337:H375" si="36">H336+D337</f>
        <v>26368.909329586655</v>
      </c>
      <c r="I337" s="101"/>
    </row>
    <row r="338" spans="1:9" x14ac:dyDescent="0.25">
      <c r="A338" s="51">
        <f t="shared" si="31"/>
        <v>324</v>
      </c>
      <c r="C338" s="102">
        <f t="shared" si="32"/>
        <v>0</v>
      </c>
      <c r="D338" s="98">
        <f t="shared" si="33"/>
        <v>0</v>
      </c>
      <c r="E338" s="98">
        <f t="shared" si="35"/>
        <v>0</v>
      </c>
      <c r="F338" s="98"/>
      <c r="G338" s="98">
        <f t="shared" si="34"/>
        <v>0</v>
      </c>
      <c r="H338" s="100">
        <f t="shared" si="36"/>
        <v>26368.909329586655</v>
      </c>
      <c r="I338" s="101"/>
    </row>
    <row r="339" spans="1:9" x14ac:dyDescent="0.25">
      <c r="A339" s="51">
        <f t="shared" si="31"/>
        <v>325</v>
      </c>
      <c r="C339" s="102">
        <f t="shared" si="32"/>
        <v>0</v>
      </c>
      <c r="D339" s="98">
        <f t="shared" si="33"/>
        <v>0</v>
      </c>
      <c r="E339" s="98">
        <f t="shared" si="35"/>
        <v>0</v>
      </c>
      <c r="F339" s="98"/>
      <c r="G339" s="98">
        <f t="shared" si="34"/>
        <v>0</v>
      </c>
      <c r="H339" s="100">
        <f t="shared" si="36"/>
        <v>26368.909329586655</v>
      </c>
      <c r="I339" s="101"/>
    </row>
    <row r="340" spans="1:9" x14ac:dyDescent="0.25">
      <c r="A340" s="51">
        <f t="shared" si="31"/>
        <v>326</v>
      </c>
      <c r="C340" s="102">
        <f t="shared" si="32"/>
        <v>0</v>
      </c>
      <c r="D340" s="98">
        <f t="shared" si="33"/>
        <v>0</v>
      </c>
      <c r="E340" s="98">
        <f t="shared" si="35"/>
        <v>0</v>
      </c>
      <c r="F340" s="98"/>
      <c r="G340" s="98">
        <f t="shared" si="34"/>
        <v>0</v>
      </c>
      <c r="H340" s="100">
        <f t="shared" si="36"/>
        <v>26368.909329586655</v>
      </c>
      <c r="I340" s="101"/>
    </row>
    <row r="341" spans="1:9" x14ac:dyDescent="0.25">
      <c r="A341" s="51">
        <f t="shared" si="31"/>
        <v>327</v>
      </c>
      <c r="C341" s="102">
        <f t="shared" si="32"/>
        <v>0</v>
      </c>
      <c r="D341" s="98">
        <f t="shared" si="33"/>
        <v>0</v>
      </c>
      <c r="E341" s="98">
        <f t="shared" si="35"/>
        <v>0</v>
      </c>
      <c r="F341" s="98"/>
      <c r="G341" s="98">
        <f t="shared" si="34"/>
        <v>0</v>
      </c>
      <c r="H341" s="100">
        <f t="shared" si="36"/>
        <v>26368.909329586655</v>
      </c>
      <c r="I341" s="101"/>
    </row>
    <row r="342" spans="1:9" x14ac:dyDescent="0.25">
      <c r="A342" s="51">
        <f t="shared" si="31"/>
        <v>328</v>
      </c>
      <c r="C342" s="102">
        <f t="shared" si="32"/>
        <v>0</v>
      </c>
      <c r="D342" s="98">
        <f t="shared" si="33"/>
        <v>0</v>
      </c>
      <c r="E342" s="98">
        <f t="shared" si="35"/>
        <v>0</v>
      </c>
      <c r="F342" s="98"/>
      <c r="G342" s="98">
        <f t="shared" si="34"/>
        <v>0</v>
      </c>
      <c r="H342" s="100">
        <f t="shared" si="36"/>
        <v>26368.909329586655</v>
      </c>
      <c r="I342" s="101"/>
    </row>
    <row r="343" spans="1:9" x14ac:dyDescent="0.25">
      <c r="A343" s="51">
        <f t="shared" si="31"/>
        <v>329</v>
      </c>
      <c r="C343" s="102">
        <f t="shared" si="32"/>
        <v>0</v>
      </c>
      <c r="D343" s="98">
        <f t="shared" si="33"/>
        <v>0</v>
      </c>
      <c r="E343" s="98">
        <f t="shared" si="35"/>
        <v>0</v>
      </c>
      <c r="F343" s="98"/>
      <c r="G343" s="98">
        <f t="shared" si="34"/>
        <v>0</v>
      </c>
      <c r="H343" s="100">
        <f t="shared" si="36"/>
        <v>26368.909329586655</v>
      </c>
      <c r="I343" s="101"/>
    </row>
    <row r="344" spans="1:9" x14ac:dyDescent="0.25">
      <c r="A344" s="51">
        <f t="shared" si="31"/>
        <v>330</v>
      </c>
      <c r="C344" s="102">
        <f t="shared" si="32"/>
        <v>0</v>
      </c>
      <c r="D344" s="98">
        <f t="shared" si="33"/>
        <v>0</v>
      </c>
      <c r="E344" s="98">
        <f t="shared" si="35"/>
        <v>0</v>
      </c>
      <c r="F344" s="98"/>
      <c r="G344" s="98">
        <f t="shared" si="34"/>
        <v>0</v>
      </c>
      <c r="H344" s="100">
        <f t="shared" si="36"/>
        <v>26368.909329586655</v>
      </c>
      <c r="I344" s="101"/>
    </row>
    <row r="345" spans="1:9" x14ac:dyDescent="0.25">
      <c r="A345" s="51">
        <f t="shared" si="31"/>
        <v>331</v>
      </c>
      <c r="C345" s="102">
        <f t="shared" si="32"/>
        <v>0</v>
      </c>
      <c r="D345" s="98">
        <f t="shared" si="33"/>
        <v>0</v>
      </c>
      <c r="E345" s="98">
        <f t="shared" si="35"/>
        <v>0</v>
      </c>
      <c r="F345" s="98"/>
      <c r="G345" s="98">
        <f t="shared" si="34"/>
        <v>0</v>
      </c>
      <c r="H345" s="100">
        <f t="shared" si="36"/>
        <v>26368.909329586655</v>
      </c>
      <c r="I345" s="101"/>
    </row>
    <row r="346" spans="1:9" x14ac:dyDescent="0.25">
      <c r="A346" s="51">
        <f t="shared" si="31"/>
        <v>332</v>
      </c>
      <c r="C346" s="102">
        <f t="shared" si="32"/>
        <v>0</v>
      </c>
      <c r="D346" s="98">
        <f t="shared" si="33"/>
        <v>0</v>
      </c>
      <c r="E346" s="98">
        <f t="shared" si="35"/>
        <v>0</v>
      </c>
      <c r="F346" s="98"/>
      <c r="G346" s="98">
        <f t="shared" si="34"/>
        <v>0</v>
      </c>
      <c r="H346" s="100">
        <f t="shared" si="36"/>
        <v>26368.909329586655</v>
      </c>
      <c r="I346" s="101"/>
    </row>
    <row r="347" spans="1:9" x14ac:dyDescent="0.25">
      <c r="A347" s="51">
        <f t="shared" si="31"/>
        <v>333</v>
      </c>
      <c r="C347" s="102">
        <f t="shared" si="32"/>
        <v>0</v>
      </c>
      <c r="D347" s="98">
        <f t="shared" si="33"/>
        <v>0</v>
      </c>
      <c r="E347" s="98">
        <f t="shared" si="35"/>
        <v>0</v>
      </c>
      <c r="F347" s="98"/>
      <c r="G347" s="98">
        <f t="shared" si="34"/>
        <v>0</v>
      </c>
      <c r="H347" s="100">
        <f t="shared" si="36"/>
        <v>26368.909329586655</v>
      </c>
      <c r="I347" s="101"/>
    </row>
    <row r="348" spans="1:9" x14ac:dyDescent="0.25">
      <c r="A348" s="51">
        <f t="shared" si="31"/>
        <v>334</v>
      </c>
      <c r="C348" s="102">
        <f t="shared" si="32"/>
        <v>0</v>
      </c>
      <c r="D348" s="98">
        <f t="shared" si="33"/>
        <v>0</v>
      </c>
      <c r="E348" s="98">
        <f t="shared" si="35"/>
        <v>0</v>
      </c>
      <c r="F348" s="98"/>
      <c r="G348" s="98">
        <f t="shared" si="34"/>
        <v>0</v>
      </c>
      <c r="H348" s="100">
        <f t="shared" si="36"/>
        <v>26368.909329586655</v>
      </c>
      <c r="I348" s="101"/>
    </row>
    <row r="349" spans="1:9" x14ac:dyDescent="0.25">
      <c r="A349" s="51">
        <f t="shared" si="31"/>
        <v>335</v>
      </c>
      <c r="C349" s="102">
        <f t="shared" si="32"/>
        <v>0</v>
      </c>
      <c r="D349" s="98">
        <f t="shared" si="33"/>
        <v>0</v>
      </c>
      <c r="E349" s="98">
        <f t="shared" si="35"/>
        <v>0</v>
      </c>
      <c r="F349" s="98"/>
      <c r="G349" s="98">
        <f t="shared" si="34"/>
        <v>0</v>
      </c>
      <c r="H349" s="100">
        <f t="shared" si="36"/>
        <v>26368.909329586655</v>
      </c>
      <c r="I349" s="101"/>
    </row>
    <row r="350" spans="1:9" x14ac:dyDescent="0.25">
      <c r="A350" s="51">
        <f t="shared" si="31"/>
        <v>336</v>
      </c>
      <c r="C350" s="102">
        <f t="shared" si="32"/>
        <v>0</v>
      </c>
      <c r="D350" s="98">
        <f t="shared" si="33"/>
        <v>0</v>
      </c>
      <c r="E350" s="98">
        <f t="shared" si="35"/>
        <v>0</v>
      </c>
      <c r="F350" s="98"/>
      <c r="G350" s="98">
        <f t="shared" si="34"/>
        <v>0</v>
      </c>
      <c r="H350" s="100">
        <f t="shared" si="36"/>
        <v>26368.909329586655</v>
      </c>
      <c r="I350" s="101"/>
    </row>
    <row r="351" spans="1:9" x14ac:dyDescent="0.25">
      <c r="A351" s="51">
        <f t="shared" si="31"/>
        <v>337</v>
      </c>
      <c r="C351" s="102">
        <f t="shared" si="32"/>
        <v>0</v>
      </c>
      <c r="D351" s="98">
        <f t="shared" si="33"/>
        <v>0</v>
      </c>
      <c r="E351" s="98">
        <f t="shared" si="35"/>
        <v>0</v>
      </c>
      <c r="F351" s="98"/>
      <c r="G351" s="98">
        <f t="shared" si="34"/>
        <v>0</v>
      </c>
      <c r="H351" s="100">
        <f t="shared" si="36"/>
        <v>26368.909329586655</v>
      </c>
      <c r="I351" s="101"/>
    </row>
    <row r="352" spans="1:9" x14ac:dyDescent="0.25">
      <c r="A352" s="51">
        <f t="shared" si="31"/>
        <v>338</v>
      </c>
      <c r="C352" s="102">
        <f t="shared" si="32"/>
        <v>0</v>
      </c>
      <c r="D352" s="98">
        <f t="shared" si="33"/>
        <v>0</v>
      </c>
      <c r="E352" s="98">
        <f t="shared" si="35"/>
        <v>0</v>
      </c>
      <c r="F352" s="98"/>
      <c r="G352" s="98">
        <f t="shared" si="34"/>
        <v>0</v>
      </c>
      <c r="H352" s="100">
        <f t="shared" si="36"/>
        <v>26368.909329586655</v>
      </c>
      <c r="I352" s="101"/>
    </row>
    <row r="353" spans="1:9" x14ac:dyDescent="0.25">
      <c r="A353" s="51">
        <f t="shared" si="31"/>
        <v>339</v>
      </c>
      <c r="C353" s="102">
        <f t="shared" si="32"/>
        <v>0</v>
      </c>
      <c r="D353" s="98">
        <f t="shared" si="33"/>
        <v>0</v>
      </c>
      <c r="E353" s="98">
        <f t="shared" si="35"/>
        <v>0</v>
      </c>
      <c r="F353" s="98"/>
      <c r="G353" s="98">
        <f t="shared" si="34"/>
        <v>0</v>
      </c>
      <c r="H353" s="100">
        <f t="shared" si="36"/>
        <v>26368.909329586655</v>
      </c>
      <c r="I353" s="101"/>
    </row>
    <row r="354" spans="1:9" x14ac:dyDescent="0.25">
      <c r="A354" s="51">
        <f t="shared" si="31"/>
        <v>340</v>
      </c>
      <c r="C354" s="102">
        <f t="shared" si="32"/>
        <v>0</v>
      </c>
      <c r="D354" s="98">
        <f t="shared" si="33"/>
        <v>0</v>
      </c>
      <c r="E354" s="98">
        <f t="shared" si="35"/>
        <v>0</v>
      </c>
      <c r="F354" s="98"/>
      <c r="G354" s="98">
        <f t="shared" si="34"/>
        <v>0</v>
      </c>
      <c r="H354" s="100">
        <f t="shared" si="36"/>
        <v>26368.909329586655</v>
      </c>
      <c r="I354" s="101"/>
    </row>
    <row r="355" spans="1:9" x14ac:dyDescent="0.25">
      <c r="A355" s="51">
        <f t="shared" si="31"/>
        <v>341</v>
      </c>
      <c r="C355" s="102">
        <f t="shared" si="32"/>
        <v>0</v>
      </c>
      <c r="D355" s="98">
        <f t="shared" si="33"/>
        <v>0</v>
      </c>
      <c r="E355" s="98">
        <f t="shared" si="35"/>
        <v>0</v>
      </c>
      <c r="F355" s="98"/>
      <c r="G355" s="98">
        <f t="shared" si="34"/>
        <v>0</v>
      </c>
      <c r="H355" s="100">
        <f t="shared" si="36"/>
        <v>26368.909329586655</v>
      </c>
      <c r="I355" s="101"/>
    </row>
    <row r="356" spans="1:9" x14ac:dyDescent="0.25">
      <c r="A356" s="51">
        <f t="shared" si="31"/>
        <v>342</v>
      </c>
      <c r="C356" s="102">
        <f t="shared" si="32"/>
        <v>0</v>
      </c>
      <c r="D356" s="98">
        <f t="shared" si="33"/>
        <v>0</v>
      </c>
      <c r="E356" s="98">
        <f t="shared" si="35"/>
        <v>0</v>
      </c>
      <c r="F356" s="98"/>
      <c r="G356" s="98">
        <f t="shared" si="34"/>
        <v>0</v>
      </c>
      <c r="H356" s="100">
        <f t="shared" si="36"/>
        <v>26368.909329586655</v>
      </c>
      <c r="I356" s="101"/>
    </row>
    <row r="357" spans="1:9" x14ac:dyDescent="0.25">
      <c r="A357" s="51">
        <f t="shared" si="31"/>
        <v>343</v>
      </c>
      <c r="C357" s="102">
        <f t="shared" si="32"/>
        <v>0</v>
      </c>
      <c r="D357" s="98">
        <f t="shared" si="33"/>
        <v>0</v>
      </c>
      <c r="E357" s="98">
        <f t="shared" si="35"/>
        <v>0</v>
      </c>
      <c r="F357" s="98"/>
      <c r="G357" s="98">
        <f t="shared" si="34"/>
        <v>0</v>
      </c>
      <c r="H357" s="100">
        <f t="shared" si="36"/>
        <v>26368.909329586655</v>
      </c>
      <c r="I357" s="101"/>
    </row>
    <row r="358" spans="1:9" x14ac:dyDescent="0.25">
      <c r="A358" s="51">
        <f t="shared" si="31"/>
        <v>344</v>
      </c>
      <c r="C358" s="102">
        <f t="shared" si="32"/>
        <v>0</v>
      </c>
      <c r="D358" s="98">
        <f t="shared" si="33"/>
        <v>0</v>
      </c>
      <c r="E358" s="98">
        <f t="shared" si="35"/>
        <v>0</v>
      </c>
      <c r="F358" s="98"/>
      <c r="G358" s="98">
        <f t="shared" si="34"/>
        <v>0</v>
      </c>
      <c r="H358" s="100">
        <f t="shared" si="36"/>
        <v>26368.909329586655</v>
      </c>
      <c r="I358" s="101"/>
    </row>
    <row r="359" spans="1:9" x14ac:dyDescent="0.25">
      <c r="A359" s="51">
        <f t="shared" si="31"/>
        <v>345</v>
      </c>
      <c r="C359" s="102">
        <f t="shared" si="32"/>
        <v>0</v>
      </c>
      <c r="D359" s="98">
        <f t="shared" si="33"/>
        <v>0</v>
      </c>
      <c r="E359" s="98">
        <f t="shared" si="35"/>
        <v>0</v>
      </c>
      <c r="F359" s="98"/>
      <c r="G359" s="98">
        <f t="shared" si="34"/>
        <v>0</v>
      </c>
      <c r="H359" s="100">
        <f t="shared" si="36"/>
        <v>26368.909329586655</v>
      </c>
      <c r="I359" s="101"/>
    </row>
    <row r="360" spans="1:9" x14ac:dyDescent="0.25">
      <c r="A360" s="51">
        <f t="shared" si="31"/>
        <v>346</v>
      </c>
      <c r="C360" s="102">
        <f t="shared" si="32"/>
        <v>0</v>
      </c>
      <c r="D360" s="98">
        <f t="shared" si="33"/>
        <v>0</v>
      </c>
      <c r="E360" s="98">
        <f t="shared" si="35"/>
        <v>0</v>
      </c>
      <c r="F360" s="98"/>
      <c r="G360" s="98">
        <f t="shared" si="34"/>
        <v>0</v>
      </c>
      <c r="H360" s="100">
        <f t="shared" si="36"/>
        <v>26368.909329586655</v>
      </c>
      <c r="I360" s="101"/>
    </row>
    <row r="361" spans="1:9" x14ac:dyDescent="0.25">
      <c r="A361" s="51">
        <f t="shared" si="31"/>
        <v>347</v>
      </c>
      <c r="C361" s="102">
        <f t="shared" si="32"/>
        <v>0</v>
      </c>
      <c r="D361" s="98">
        <f t="shared" si="33"/>
        <v>0</v>
      </c>
      <c r="E361" s="98">
        <f t="shared" si="35"/>
        <v>0</v>
      </c>
      <c r="F361" s="98"/>
      <c r="G361" s="98">
        <f t="shared" si="34"/>
        <v>0</v>
      </c>
      <c r="H361" s="100">
        <f t="shared" si="36"/>
        <v>26368.909329586655</v>
      </c>
      <c r="I361" s="101"/>
    </row>
    <row r="362" spans="1:9" x14ac:dyDescent="0.25">
      <c r="A362" s="51">
        <f t="shared" si="31"/>
        <v>348</v>
      </c>
      <c r="C362" s="102">
        <f t="shared" si="32"/>
        <v>0</v>
      </c>
      <c r="D362" s="98">
        <f t="shared" si="33"/>
        <v>0</v>
      </c>
      <c r="E362" s="98">
        <f t="shared" si="35"/>
        <v>0</v>
      </c>
      <c r="F362" s="98"/>
      <c r="G362" s="98">
        <f t="shared" si="34"/>
        <v>0</v>
      </c>
      <c r="H362" s="100">
        <f t="shared" si="36"/>
        <v>26368.909329586655</v>
      </c>
      <c r="I362" s="101"/>
    </row>
    <row r="363" spans="1:9" x14ac:dyDescent="0.25">
      <c r="A363" s="51">
        <f t="shared" si="31"/>
        <v>349</v>
      </c>
      <c r="C363" s="102">
        <f t="shared" si="32"/>
        <v>0</v>
      </c>
      <c r="D363" s="98">
        <f t="shared" si="33"/>
        <v>0</v>
      </c>
      <c r="E363" s="98">
        <f t="shared" si="35"/>
        <v>0</v>
      </c>
      <c r="F363" s="98"/>
      <c r="G363" s="98">
        <f t="shared" si="34"/>
        <v>0</v>
      </c>
      <c r="H363" s="100">
        <f t="shared" si="36"/>
        <v>26368.909329586655</v>
      </c>
      <c r="I363" s="101"/>
    </row>
    <row r="364" spans="1:9" x14ac:dyDescent="0.25">
      <c r="A364" s="51">
        <f t="shared" si="31"/>
        <v>350</v>
      </c>
      <c r="C364" s="102">
        <f t="shared" si="32"/>
        <v>0</v>
      </c>
      <c r="D364" s="98">
        <f t="shared" si="33"/>
        <v>0</v>
      </c>
      <c r="E364" s="98">
        <f t="shared" si="35"/>
        <v>0</v>
      </c>
      <c r="F364" s="98"/>
      <c r="G364" s="98">
        <f t="shared" si="34"/>
        <v>0</v>
      </c>
      <c r="H364" s="100">
        <f t="shared" si="36"/>
        <v>26368.909329586655</v>
      </c>
      <c r="I364" s="101"/>
    </row>
    <row r="365" spans="1:9" x14ac:dyDescent="0.25">
      <c r="A365" s="51">
        <f t="shared" si="31"/>
        <v>351</v>
      </c>
      <c r="C365" s="102">
        <f t="shared" si="32"/>
        <v>0</v>
      </c>
      <c r="D365" s="98">
        <f t="shared" si="33"/>
        <v>0</v>
      </c>
      <c r="E365" s="98">
        <f t="shared" si="35"/>
        <v>0</v>
      </c>
      <c r="F365" s="98"/>
      <c r="G365" s="98">
        <f t="shared" si="34"/>
        <v>0</v>
      </c>
      <c r="H365" s="100">
        <f t="shared" si="36"/>
        <v>26368.909329586655</v>
      </c>
      <c r="I365" s="101"/>
    </row>
    <row r="366" spans="1:9" x14ac:dyDescent="0.25">
      <c r="A366" s="51">
        <f t="shared" si="31"/>
        <v>352</v>
      </c>
      <c r="C366" s="102">
        <f t="shared" si="32"/>
        <v>0</v>
      </c>
      <c r="D366" s="98">
        <f t="shared" si="33"/>
        <v>0</v>
      </c>
      <c r="E366" s="98">
        <f t="shared" si="35"/>
        <v>0</v>
      </c>
      <c r="F366" s="98"/>
      <c r="G366" s="98">
        <f t="shared" si="34"/>
        <v>0</v>
      </c>
      <c r="H366" s="100">
        <f t="shared" si="36"/>
        <v>26368.909329586655</v>
      </c>
      <c r="I366" s="101"/>
    </row>
    <row r="367" spans="1:9" x14ac:dyDescent="0.25">
      <c r="A367" s="51">
        <f t="shared" si="31"/>
        <v>353</v>
      </c>
      <c r="C367" s="102">
        <f t="shared" si="32"/>
        <v>0</v>
      </c>
      <c r="D367" s="98">
        <f t="shared" si="33"/>
        <v>0</v>
      </c>
      <c r="E367" s="98">
        <f t="shared" si="35"/>
        <v>0</v>
      </c>
      <c r="F367" s="98"/>
      <c r="G367" s="98">
        <f t="shared" si="34"/>
        <v>0</v>
      </c>
      <c r="H367" s="100">
        <f t="shared" si="36"/>
        <v>26368.909329586655</v>
      </c>
      <c r="I367" s="101"/>
    </row>
    <row r="368" spans="1:9" x14ac:dyDescent="0.25">
      <c r="A368" s="51">
        <f t="shared" si="31"/>
        <v>354</v>
      </c>
      <c r="C368" s="102">
        <f t="shared" si="32"/>
        <v>0</v>
      </c>
      <c r="D368" s="98">
        <f t="shared" si="33"/>
        <v>0</v>
      </c>
      <c r="E368" s="98">
        <f t="shared" si="35"/>
        <v>0</v>
      </c>
      <c r="F368" s="98"/>
      <c r="G368" s="98">
        <f t="shared" si="34"/>
        <v>0</v>
      </c>
      <c r="H368" s="100">
        <f t="shared" si="36"/>
        <v>26368.909329586655</v>
      </c>
      <c r="I368" s="101"/>
    </row>
    <row r="369" spans="1:9" x14ac:dyDescent="0.25">
      <c r="A369" s="51">
        <f t="shared" si="31"/>
        <v>355</v>
      </c>
      <c r="C369" s="102">
        <f t="shared" si="32"/>
        <v>0</v>
      </c>
      <c r="D369" s="98">
        <f t="shared" si="33"/>
        <v>0</v>
      </c>
      <c r="E369" s="98">
        <f t="shared" si="35"/>
        <v>0</v>
      </c>
      <c r="F369" s="98"/>
      <c r="G369" s="98">
        <f t="shared" si="34"/>
        <v>0</v>
      </c>
      <c r="H369" s="100">
        <f t="shared" si="36"/>
        <v>26368.909329586655</v>
      </c>
      <c r="I369" s="101"/>
    </row>
    <row r="370" spans="1:9" x14ac:dyDescent="0.25">
      <c r="A370" s="51">
        <f t="shared" si="31"/>
        <v>356</v>
      </c>
      <c r="C370" s="102">
        <f t="shared" si="32"/>
        <v>0</v>
      </c>
      <c r="D370" s="98">
        <f t="shared" si="33"/>
        <v>0</v>
      </c>
      <c r="E370" s="98">
        <f t="shared" si="35"/>
        <v>0</v>
      </c>
      <c r="F370" s="98"/>
      <c r="G370" s="98">
        <f t="shared" si="34"/>
        <v>0</v>
      </c>
      <c r="H370" s="100">
        <f t="shared" si="36"/>
        <v>26368.909329586655</v>
      </c>
      <c r="I370" s="101"/>
    </row>
    <row r="371" spans="1:9" x14ac:dyDescent="0.25">
      <c r="A371" s="51">
        <f t="shared" si="31"/>
        <v>357</v>
      </c>
      <c r="C371" s="102">
        <f t="shared" si="32"/>
        <v>0</v>
      </c>
      <c r="D371" s="98">
        <f t="shared" si="33"/>
        <v>0</v>
      </c>
      <c r="E371" s="98">
        <f t="shared" si="35"/>
        <v>0</v>
      </c>
      <c r="F371" s="98"/>
      <c r="G371" s="98">
        <f t="shared" si="34"/>
        <v>0</v>
      </c>
      <c r="H371" s="100">
        <f t="shared" si="36"/>
        <v>26368.909329586655</v>
      </c>
      <c r="I371" s="101"/>
    </row>
    <row r="372" spans="1:9" x14ac:dyDescent="0.25">
      <c r="A372" s="51">
        <f t="shared" si="31"/>
        <v>358</v>
      </c>
      <c r="C372" s="102">
        <f t="shared" si="32"/>
        <v>0</v>
      </c>
      <c r="D372" s="98">
        <f t="shared" si="33"/>
        <v>0</v>
      </c>
      <c r="E372" s="98">
        <f t="shared" si="35"/>
        <v>0</v>
      </c>
      <c r="F372" s="98"/>
      <c r="G372" s="98">
        <f t="shared" si="34"/>
        <v>0</v>
      </c>
      <c r="H372" s="100">
        <f t="shared" si="36"/>
        <v>26368.909329586655</v>
      </c>
      <c r="I372" s="101"/>
    </row>
    <row r="373" spans="1:9" x14ac:dyDescent="0.25">
      <c r="A373" s="51">
        <f t="shared" si="31"/>
        <v>359</v>
      </c>
      <c r="C373" s="102">
        <f t="shared" si="32"/>
        <v>0</v>
      </c>
      <c r="D373" s="98">
        <f t="shared" si="33"/>
        <v>0</v>
      </c>
      <c r="E373" s="98">
        <f t="shared" si="35"/>
        <v>0</v>
      </c>
      <c r="F373" s="98"/>
      <c r="G373" s="98">
        <f t="shared" si="34"/>
        <v>0</v>
      </c>
      <c r="H373" s="100">
        <f t="shared" si="36"/>
        <v>26368.909329586655</v>
      </c>
      <c r="I373" s="101"/>
    </row>
    <row r="374" spans="1:9" x14ac:dyDescent="0.25">
      <c r="A374" s="51">
        <f t="shared" si="31"/>
        <v>360</v>
      </c>
      <c r="C374" s="102">
        <f t="shared" si="32"/>
        <v>0</v>
      </c>
      <c r="D374" s="98">
        <f t="shared" si="33"/>
        <v>0</v>
      </c>
      <c r="E374" s="98">
        <f t="shared" si="35"/>
        <v>0</v>
      </c>
      <c r="F374" s="98"/>
      <c r="G374" s="57">
        <f t="shared" si="34"/>
        <v>0</v>
      </c>
      <c r="H374" s="100">
        <f t="shared" si="36"/>
        <v>26368.909329586655</v>
      </c>
      <c r="I374" s="101"/>
    </row>
    <row r="375" spans="1:9" x14ac:dyDescent="0.25">
      <c r="C375" s="102">
        <f t="shared" si="32"/>
        <v>0</v>
      </c>
      <c r="D375" s="98"/>
      <c r="E375" s="98">
        <f t="shared" si="35"/>
        <v>0</v>
      </c>
      <c r="F375" s="98"/>
      <c r="G375" s="57"/>
      <c r="H375" s="100">
        <f t="shared" si="36"/>
        <v>26368.909329586655</v>
      </c>
      <c r="I375" s="101"/>
    </row>
    <row r="376" spans="1:9" x14ac:dyDescent="0.25">
      <c r="C376" s="98"/>
      <c r="D376" s="98"/>
      <c r="E376" s="98"/>
      <c r="F376" s="98"/>
      <c r="G376" s="57"/>
      <c r="I376" s="101"/>
    </row>
    <row r="377" spans="1:9" x14ac:dyDescent="0.25">
      <c r="C377" s="98"/>
      <c r="D377" s="98"/>
      <c r="E377" s="98"/>
      <c r="F377" s="98"/>
      <c r="G377" s="57"/>
      <c r="I377" s="101"/>
    </row>
    <row r="378" spans="1:9" x14ac:dyDescent="0.25">
      <c r="C378" s="98"/>
      <c r="D378" s="98"/>
      <c r="E378" s="98"/>
      <c r="F378" s="98"/>
      <c r="G378" s="57"/>
      <c r="I378" s="101"/>
    </row>
    <row r="379" spans="1:9" x14ac:dyDescent="0.25">
      <c r="C379" s="98"/>
      <c r="D379" s="98"/>
      <c r="E379" s="98"/>
      <c r="F379" s="98"/>
      <c r="G379" s="57"/>
      <c r="I379" s="101"/>
    </row>
    <row r="380" spans="1:9" x14ac:dyDescent="0.25">
      <c r="C380" s="98"/>
      <c r="D380" s="98"/>
      <c r="E380" s="98"/>
      <c r="F380" s="98"/>
      <c r="G380" s="57"/>
      <c r="I380" s="101"/>
    </row>
    <row r="381" spans="1:9" x14ac:dyDescent="0.25">
      <c r="C381" s="98"/>
      <c r="D381" s="98"/>
      <c r="E381" s="98"/>
      <c r="F381" s="98"/>
      <c r="G381" s="57"/>
      <c r="I381" s="101"/>
    </row>
    <row r="382" spans="1:9" x14ac:dyDescent="0.25">
      <c r="C382" s="98"/>
      <c r="D382" s="98"/>
      <c r="E382" s="98"/>
      <c r="F382" s="98"/>
      <c r="G382" s="57"/>
      <c r="I382" s="101"/>
    </row>
    <row r="383" spans="1:9" x14ac:dyDescent="0.25">
      <c r="C383" s="98"/>
      <c r="D383" s="98"/>
      <c r="E383" s="98"/>
      <c r="F383" s="98"/>
      <c r="G383" s="57"/>
      <c r="I383" s="101"/>
    </row>
    <row r="384" spans="1:9" x14ac:dyDescent="0.25">
      <c r="C384" s="98"/>
      <c r="D384" s="98"/>
      <c r="E384" s="98"/>
      <c r="F384" s="98"/>
      <c r="G384" s="57"/>
      <c r="I384" s="101"/>
    </row>
    <row r="385" spans="3:9" x14ac:dyDescent="0.25">
      <c r="C385" s="98"/>
      <c r="D385" s="98"/>
      <c r="E385" s="98"/>
      <c r="F385" s="98"/>
      <c r="G385" s="57"/>
      <c r="I385" s="101"/>
    </row>
    <row r="386" spans="3:9" x14ac:dyDescent="0.25">
      <c r="C386" s="98"/>
      <c r="D386" s="98"/>
      <c r="E386" s="98"/>
      <c r="F386" s="98"/>
      <c r="G386" s="57"/>
      <c r="I386" s="101"/>
    </row>
    <row r="387" spans="3:9" x14ac:dyDescent="0.25">
      <c r="C387" s="98"/>
      <c r="D387" s="98"/>
      <c r="E387" s="98"/>
      <c r="F387" s="98"/>
      <c r="G387" s="57"/>
      <c r="I387" s="101"/>
    </row>
    <row r="388" spans="3:9" x14ac:dyDescent="0.25">
      <c r="C388" s="98"/>
      <c r="D388" s="98"/>
      <c r="E388" s="98"/>
      <c r="F388" s="98"/>
      <c r="G388" s="57"/>
      <c r="I388" s="101"/>
    </row>
    <row r="389" spans="3:9" x14ac:dyDescent="0.25">
      <c r="C389" s="98"/>
      <c r="D389" s="98"/>
      <c r="E389" s="98"/>
      <c r="F389" s="98"/>
      <c r="G389" s="57"/>
      <c r="I389" s="101"/>
    </row>
    <row r="390" spans="3:9" x14ac:dyDescent="0.25">
      <c r="C390" s="98"/>
      <c r="D390" s="98"/>
      <c r="E390" s="98"/>
      <c r="F390" s="98"/>
      <c r="G390" s="57"/>
      <c r="I390" s="101"/>
    </row>
    <row r="391" spans="3:9" x14ac:dyDescent="0.25">
      <c r="C391" s="98"/>
      <c r="D391" s="98"/>
      <c r="E391" s="98"/>
      <c r="F391" s="98"/>
      <c r="G391" s="57"/>
      <c r="I391" s="101"/>
    </row>
    <row r="392" spans="3:9" x14ac:dyDescent="0.25">
      <c r="C392" s="98"/>
      <c r="D392" s="98"/>
      <c r="E392" s="98"/>
      <c r="F392" s="98"/>
      <c r="G392" s="57"/>
      <c r="I392" s="101"/>
    </row>
    <row r="393" spans="3:9" x14ac:dyDescent="0.25">
      <c r="C393" s="98"/>
      <c r="D393" s="98"/>
      <c r="E393" s="98"/>
      <c r="F393" s="98"/>
      <c r="G393" s="57"/>
      <c r="I393" s="101"/>
    </row>
    <row r="394" spans="3:9" x14ac:dyDescent="0.25">
      <c r="C394" s="98"/>
      <c r="D394" s="98"/>
      <c r="E394" s="98"/>
      <c r="F394" s="98"/>
      <c r="G394" s="57"/>
      <c r="I394" s="101"/>
    </row>
    <row r="395" spans="3:9" x14ac:dyDescent="0.25">
      <c r="C395" s="98"/>
      <c r="D395" s="98"/>
      <c r="E395" s="98"/>
      <c r="F395" s="98"/>
      <c r="G395" s="57"/>
      <c r="I395" s="101"/>
    </row>
    <row r="396" spans="3:9" x14ac:dyDescent="0.25">
      <c r="C396" s="98"/>
      <c r="D396" s="98"/>
      <c r="E396" s="98"/>
      <c r="F396" s="98"/>
      <c r="G396" s="57"/>
      <c r="I396" s="101"/>
    </row>
    <row r="397" spans="3:9" x14ac:dyDescent="0.25">
      <c r="C397" s="98"/>
      <c r="D397" s="98"/>
      <c r="E397" s="98"/>
      <c r="F397" s="98"/>
      <c r="G397" s="57"/>
      <c r="I397" s="101"/>
    </row>
    <row r="398" spans="3:9" x14ac:dyDescent="0.25">
      <c r="C398" s="98"/>
      <c r="D398" s="98"/>
      <c r="E398" s="98"/>
      <c r="F398" s="98"/>
      <c r="G398" s="57"/>
    </row>
    <row r="399" spans="3:9" x14ac:dyDescent="0.25">
      <c r="C399" s="98"/>
      <c r="D399" s="98"/>
      <c r="E399" s="98"/>
      <c r="F399" s="98"/>
      <c r="G399" s="57"/>
    </row>
    <row r="400" spans="3:9" x14ac:dyDescent="0.25">
      <c r="C400" s="98"/>
      <c r="D400" s="98"/>
      <c r="E400" s="98"/>
      <c r="F400" s="98"/>
      <c r="G400" s="57"/>
    </row>
    <row r="401" spans="3:7" x14ac:dyDescent="0.25">
      <c r="C401" s="98"/>
      <c r="D401" s="98"/>
      <c r="E401" s="98"/>
      <c r="F401" s="98"/>
      <c r="G401" s="57"/>
    </row>
    <row r="402" spans="3:7" x14ac:dyDescent="0.25">
      <c r="C402" s="98"/>
      <c r="D402" s="98"/>
      <c r="E402" s="98"/>
      <c r="F402" s="98"/>
      <c r="G402" s="57"/>
    </row>
    <row r="403" spans="3:7" x14ac:dyDescent="0.25">
      <c r="C403" s="98"/>
      <c r="D403" s="98"/>
      <c r="E403" s="98"/>
      <c r="F403" s="98"/>
      <c r="G403" s="57"/>
    </row>
    <row r="404" spans="3:7" x14ac:dyDescent="0.25">
      <c r="C404" s="98"/>
      <c r="D404" s="98"/>
      <c r="E404" s="98"/>
      <c r="F404" s="98"/>
      <c r="G404" s="57"/>
    </row>
    <row r="405" spans="3:7" x14ac:dyDescent="0.25">
      <c r="C405" s="98"/>
      <c r="D405" s="98"/>
      <c r="E405" s="98"/>
      <c r="F405" s="98"/>
      <c r="G405" s="57"/>
    </row>
    <row r="406" spans="3:7" x14ac:dyDescent="0.25">
      <c r="C406" s="98"/>
      <c r="D406" s="98"/>
      <c r="E406" s="98"/>
      <c r="F406" s="98"/>
      <c r="G406" s="57"/>
    </row>
    <row r="407" spans="3:7" x14ac:dyDescent="0.25">
      <c r="C407" s="98"/>
      <c r="D407" s="98"/>
      <c r="E407" s="98"/>
      <c r="F407" s="98"/>
      <c r="G407" s="57"/>
    </row>
    <row r="408" spans="3:7" x14ac:dyDescent="0.25">
      <c r="C408" s="98"/>
      <c r="D408" s="98"/>
      <c r="E408" s="98"/>
      <c r="F408" s="98"/>
      <c r="G408" s="57"/>
    </row>
    <row r="409" spans="3:7" x14ac:dyDescent="0.25">
      <c r="C409" s="98"/>
      <c r="D409" s="98"/>
      <c r="E409" s="98"/>
      <c r="F409" s="98"/>
      <c r="G409" s="57"/>
    </row>
    <row r="410" spans="3:7" x14ac:dyDescent="0.25">
      <c r="C410" s="98"/>
      <c r="D410" s="98"/>
      <c r="E410" s="98"/>
      <c r="F410" s="98"/>
      <c r="G410" s="57"/>
    </row>
    <row r="411" spans="3:7" x14ac:dyDescent="0.25">
      <c r="C411" s="98"/>
      <c r="D411" s="98"/>
      <c r="E411" s="98"/>
      <c r="F411" s="98"/>
      <c r="G411" s="57"/>
    </row>
    <row r="412" spans="3:7" x14ac:dyDescent="0.25">
      <c r="C412" s="98"/>
      <c r="D412" s="98"/>
      <c r="E412" s="98"/>
      <c r="F412" s="98"/>
      <c r="G412" s="57"/>
    </row>
    <row r="413" spans="3:7" x14ac:dyDescent="0.25">
      <c r="C413" s="98"/>
      <c r="D413" s="98"/>
      <c r="E413" s="98"/>
      <c r="F413" s="98"/>
      <c r="G413" s="57"/>
    </row>
    <row r="414" spans="3:7" x14ac:dyDescent="0.25">
      <c r="C414" s="98"/>
      <c r="D414" s="98"/>
      <c r="E414" s="98"/>
      <c r="F414" s="98"/>
      <c r="G414" s="57"/>
    </row>
    <row r="415" spans="3:7" x14ac:dyDescent="0.25">
      <c r="C415" s="98"/>
      <c r="D415" s="98"/>
      <c r="E415" s="98"/>
      <c r="F415" s="98"/>
      <c r="G415" s="57"/>
    </row>
    <row r="416" spans="3:7" x14ac:dyDescent="0.25">
      <c r="C416" s="98"/>
      <c r="D416" s="98"/>
      <c r="E416" s="98"/>
      <c r="F416" s="98"/>
      <c r="G416" s="57"/>
    </row>
    <row r="417" spans="3:7" x14ac:dyDescent="0.25">
      <c r="C417" s="98"/>
      <c r="D417" s="98"/>
      <c r="E417" s="98"/>
      <c r="F417" s="98"/>
      <c r="G417" s="57"/>
    </row>
    <row r="418" spans="3:7" x14ac:dyDescent="0.25">
      <c r="C418" s="98"/>
      <c r="D418" s="98"/>
      <c r="E418" s="98"/>
      <c r="F418" s="98"/>
      <c r="G418" s="57"/>
    </row>
    <row r="419" spans="3:7" x14ac:dyDescent="0.25">
      <c r="C419" s="98"/>
      <c r="D419" s="98"/>
      <c r="E419" s="98"/>
      <c r="F419" s="98"/>
      <c r="G419" s="57"/>
    </row>
    <row r="420" spans="3:7" x14ac:dyDescent="0.25">
      <c r="C420" s="98"/>
      <c r="D420" s="98"/>
      <c r="E420" s="98"/>
      <c r="F420" s="98"/>
      <c r="G420" s="57"/>
    </row>
    <row r="421" spans="3:7" x14ac:dyDescent="0.25">
      <c r="C421" s="98"/>
      <c r="D421" s="98"/>
      <c r="E421" s="98"/>
      <c r="F421" s="98"/>
      <c r="G421" s="57"/>
    </row>
    <row r="422" spans="3:7" x14ac:dyDescent="0.25">
      <c r="C422" s="98"/>
      <c r="D422" s="98"/>
      <c r="E422" s="98"/>
      <c r="F422" s="98"/>
      <c r="G422" s="57"/>
    </row>
    <row r="423" spans="3:7" x14ac:dyDescent="0.25">
      <c r="C423" s="98"/>
      <c r="D423" s="98"/>
      <c r="E423" s="98"/>
      <c r="F423" s="98"/>
      <c r="G423" s="57"/>
    </row>
    <row r="424" spans="3:7" x14ac:dyDescent="0.25">
      <c r="C424" s="98"/>
      <c r="D424" s="98"/>
      <c r="E424" s="98"/>
      <c r="F424" s="98"/>
      <c r="G424" s="57"/>
    </row>
    <row r="425" spans="3:7" x14ac:dyDescent="0.25">
      <c r="C425" s="98"/>
      <c r="D425" s="98"/>
      <c r="E425" s="98"/>
      <c r="F425" s="98"/>
      <c r="G425" s="57"/>
    </row>
    <row r="426" spans="3:7" x14ac:dyDescent="0.25">
      <c r="C426" s="98"/>
      <c r="D426" s="98"/>
      <c r="E426" s="98"/>
      <c r="F426" s="98"/>
      <c r="G426" s="57"/>
    </row>
    <row r="427" spans="3:7" x14ac:dyDescent="0.25">
      <c r="C427" s="98"/>
      <c r="D427" s="98"/>
      <c r="E427" s="98"/>
      <c r="F427" s="98"/>
      <c r="G427" s="57"/>
    </row>
    <row r="428" spans="3:7" x14ac:dyDescent="0.25">
      <c r="C428" s="98"/>
      <c r="D428" s="98"/>
      <c r="E428" s="98"/>
      <c r="F428" s="98"/>
      <c r="G428" s="57"/>
    </row>
    <row r="429" spans="3:7" x14ac:dyDescent="0.25">
      <c r="C429" s="98"/>
      <c r="D429" s="98"/>
      <c r="E429" s="98"/>
      <c r="F429" s="98"/>
      <c r="G429" s="57"/>
    </row>
    <row r="430" spans="3:7" x14ac:dyDescent="0.25">
      <c r="C430" s="98"/>
      <c r="D430" s="98"/>
      <c r="E430" s="98"/>
      <c r="F430" s="98"/>
      <c r="G430" s="57"/>
    </row>
    <row r="431" spans="3:7" x14ac:dyDescent="0.25">
      <c r="C431" s="98"/>
      <c r="D431" s="98"/>
      <c r="E431" s="98"/>
      <c r="F431" s="98"/>
      <c r="G431" s="57"/>
    </row>
    <row r="432" spans="3:7" x14ac:dyDescent="0.25">
      <c r="C432" s="98"/>
      <c r="D432" s="98"/>
      <c r="E432" s="98"/>
      <c r="F432" s="98"/>
      <c r="G432" s="57"/>
    </row>
    <row r="433" spans="3:7" x14ac:dyDescent="0.25">
      <c r="C433" s="98"/>
      <c r="D433" s="98"/>
      <c r="E433" s="98"/>
      <c r="F433" s="98"/>
      <c r="G433" s="57"/>
    </row>
    <row r="434" spans="3:7" x14ac:dyDescent="0.25">
      <c r="C434" s="98"/>
      <c r="D434" s="98"/>
      <c r="E434" s="98"/>
      <c r="F434" s="98"/>
      <c r="G434" s="5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1" sqref="A21"/>
    </sheetView>
  </sheetViews>
  <sheetFormatPr defaultRowHeight="12.75" x14ac:dyDescent="0.2"/>
  <cols>
    <col min="1" max="1" width="19.5703125" customWidth="1"/>
    <col min="2" max="4" width="14.85546875" customWidth="1"/>
    <col min="5" max="5" width="2.85546875" customWidth="1"/>
    <col min="6" max="6" width="14.85546875" customWidth="1"/>
    <col min="7" max="7" width="26.7109375" customWidth="1"/>
  </cols>
  <sheetData>
    <row r="1" spans="1:7" x14ac:dyDescent="0.2">
      <c r="A1" t="s">
        <v>185</v>
      </c>
      <c r="B1" t="s">
        <v>186</v>
      </c>
    </row>
    <row r="2" spans="1:7" x14ac:dyDescent="0.2">
      <c r="A2" t="s">
        <v>187</v>
      </c>
      <c r="B2" s="41">
        <v>316000</v>
      </c>
    </row>
    <row r="3" spans="1:7" x14ac:dyDescent="0.2">
      <c r="A3" t="s">
        <v>188</v>
      </c>
      <c r="B3" s="41">
        <v>237000</v>
      </c>
    </row>
    <row r="4" spans="1:7" x14ac:dyDescent="0.2">
      <c r="A4" t="s">
        <v>189</v>
      </c>
      <c r="B4" s="37">
        <f>B2*C4</f>
        <v>79000</v>
      </c>
      <c r="C4" s="42">
        <f>25%</f>
        <v>0.25</v>
      </c>
    </row>
    <row r="5" spans="1:7" x14ac:dyDescent="0.2">
      <c r="A5" t="s">
        <v>190</v>
      </c>
      <c r="B5">
        <v>15</v>
      </c>
    </row>
    <row r="6" spans="1:7" x14ac:dyDescent="0.2">
      <c r="A6" t="s">
        <v>191</v>
      </c>
      <c r="B6" s="43">
        <v>0.03</v>
      </c>
    </row>
    <row r="7" spans="1:7" x14ac:dyDescent="0.2">
      <c r="A7" t="s">
        <v>192</v>
      </c>
      <c r="B7">
        <v>1636.68</v>
      </c>
    </row>
    <row r="9" spans="1:7" x14ac:dyDescent="0.2">
      <c r="A9" t="s">
        <v>193</v>
      </c>
    </row>
    <row r="10" spans="1:7" x14ac:dyDescent="0.2">
      <c r="A10" t="s">
        <v>194</v>
      </c>
    </row>
    <row r="11" spans="1:7" x14ac:dyDescent="0.2">
      <c r="A11" t="s">
        <v>195</v>
      </c>
    </row>
    <row r="14" spans="1:7" x14ac:dyDescent="0.2">
      <c r="B14" s="11"/>
    </row>
    <row r="15" spans="1:7" x14ac:dyDescent="0.2">
      <c r="A15" s="21" t="s">
        <v>200</v>
      </c>
      <c r="B15" s="46" t="s">
        <v>197</v>
      </c>
      <c r="C15" s="21" t="s">
        <v>198</v>
      </c>
      <c r="D15" s="21" t="s">
        <v>82</v>
      </c>
      <c r="E15" s="21"/>
      <c r="F15" s="21" t="s">
        <v>199</v>
      </c>
      <c r="G15" s="21" t="s">
        <v>202</v>
      </c>
    </row>
    <row r="16" spans="1:7" x14ac:dyDescent="0.2">
      <c r="A16">
        <v>2013</v>
      </c>
      <c r="B16" s="47">
        <f>'2013'!C15</f>
        <v>-22001.350000000002</v>
      </c>
      <c r="C16" s="41">
        <f>'2013'!C17</f>
        <v>12000</v>
      </c>
      <c r="D16" s="41">
        <f>'2013'!C19</f>
        <v>34001.350000000006</v>
      </c>
      <c r="E16" s="41"/>
      <c r="F16" s="41">
        <f>'2013'!C24</f>
        <v>3124.16</v>
      </c>
      <c r="G16" s="45" t="s">
        <v>201</v>
      </c>
    </row>
    <row r="17" spans="1:7" x14ac:dyDescent="0.2">
      <c r="A17">
        <v>2014</v>
      </c>
      <c r="B17" s="47">
        <f>'2014'!C6</f>
        <v>7101.8659111201778</v>
      </c>
      <c r="C17" s="41">
        <f>'2014'!C8</f>
        <v>24360</v>
      </c>
      <c r="D17" s="41">
        <f>'2014'!C10</f>
        <v>17258.134088879822</v>
      </c>
      <c r="E17" s="41"/>
      <c r="F17" s="41">
        <f>'2014'!C14</f>
        <v>3510.42</v>
      </c>
      <c r="G17" t="s">
        <v>205</v>
      </c>
    </row>
    <row r="18" spans="1:7" x14ac:dyDescent="0.2">
      <c r="A18">
        <v>2015</v>
      </c>
      <c r="B18" s="117">
        <f>'2015'!C6</f>
        <v>2158.1811869588601</v>
      </c>
      <c r="C18" s="41">
        <f>'2015'!C8</f>
        <v>24860</v>
      </c>
      <c r="D18" s="41">
        <f>'2015'!C10</f>
        <v>22701.81881304114</v>
      </c>
      <c r="F18" s="41">
        <f>'2015'!C16</f>
        <v>5114.8</v>
      </c>
      <c r="G18" t="s">
        <v>229</v>
      </c>
    </row>
    <row r="19" spans="1:7" x14ac:dyDescent="0.2">
      <c r="A19">
        <v>2016</v>
      </c>
      <c r="B19" s="47">
        <f>'2016'!C6</f>
        <v>12394.268320396954</v>
      </c>
      <c r="C19" s="41">
        <f>'2016'!C8</f>
        <v>30000</v>
      </c>
      <c r="D19" s="41">
        <f>'2016'!C10</f>
        <v>17605.731679603046</v>
      </c>
      <c r="F19">
        <f>'2016'!C14</f>
        <v>3641.63</v>
      </c>
    </row>
    <row r="20" spans="1:7" x14ac:dyDescent="0.2">
      <c r="A20">
        <v>2017</v>
      </c>
      <c r="B20" s="117"/>
      <c r="C20" s="41"/>
      <c r="D20" s="41"/>
      <c r="F20" s="41"/>
    </row>
    <row r="22" spans="1:7" x14ac:dyDescent="0.2">
      <c r="B22" s="47"/>
      <c r="C22" s="41"/>
      <c r="D22" s="41"/>
    </row>
    <row r="23" spans="1:7" x14ac:dyDescent="0.2">
      <c r="B23" s="47"/>
      <c r="C23" s="41"/>
      <c r="D23" s="41"/>
    </row>
    <row r="25" spans="1:7" x14ac:dyDescent="0.2">
      <c r="A25" t="s">
        <v>216</v>
      </c>
      <c r="B25" s="115">
        <f>SUM(B16:B24)</f>
        <v>-347.03458152401072</v>
      </c>
      <c r="C25" s="115">
        <f t="shared" ref="C25:D25" si="0">SUM(C16:C18)</f>
        <v>61220</v>
      </c>
      <c r="D25" s="115">
        <f t="shared" si="0"/>
        <v>73961.302901920964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topLeftCell="A6" workbookViewId="0">
      <pane ySplit="780" topLeftCell="A11" activePane="bottomLeft"/>
      <selection activeCell="A3" sqref="A1:XFD1048576"/>
      <selection pane="bottomLeft" activeCell="C15" sqref="C15"/>
    </sheetView>
  </sheetViews>
  <sheetFormatPr defaultRowHeight="12.75" x14ac:dyDescent="0.2"/>
  <cols>
    <col min="1" max="1" width="13.42578125" customWidth="1"/>
    <col min="2" max="2" width="25.42578125" customWidth="1"/>
    <col min="3" max="3" width="11.140625" customWidth="1"/>
    <col min="4" max="4" width="3" customWidth="1"/>
  </cols>
  <sheetData>
    <row r="1" spans="1:16" x14ac:dyDescent="0.2">
      <c r="A1" s="21" t="s">
        <v>47</v>
      </c>
      <c r="B1" s="21" t="s">
        <v>91</v>
      </c>
    </row>
    <row r="3" spans="1:16" x14ac:dyDescent="0.2">
      <c r="A3" s="21" t="s">
        <v>92</v>
      </c>
      <c r="C3">
        <f>SUM(C4:C9)</f>
        <v>3000.36</v>
      </c>
    </row>
    <row r="4" spans="1:16" x14ac:dyDescent="0.2">
      <c r="A4" s="9" t="s">
        <v>97</v>
      </c>
      <c r="B4" s="9" t="s">
        <v>98</v>
      </c>
      <c r="C4">
        <v>350</v>
      </c>
      <c r="E4" s="9" t="s">
        <v>99</v>
      </c>
    </row>
    <row r="5" spans="1:16" x14ac:dyDescent="0.2">
      <c r="A5" s="9" t="s">
        <v>16</v>
      </c>
      <c r="B5" s="9" t="s">
        <v>93</v>
      </c>
      <c r="C5">
        <v>440</v>
      </c>
      <c r="E5" s="9" t="s">
        <v>94</v>
      </c>
    </row>
    <row r="6" spans="1:16" x14ac:dyDescent="0.2">
      <c r="A6" s="9" t="s">
        <v>16</v>
      </c>
      <c r="B6" s="9" t="s">
        <v>95</v>
      </c>
      <c r="C6">
        <v>545</v>
      </c>
    </row>
    <row r="7" spans="1:16" x14ac:dyDescent="0.2">
      <c r="A7" s="9" t="s">
        <v>16</v>
      </c>
      <c r="B7" s="9" t="s">
        <v>96</v>
      </c>
      <c r="C7">
        <f>65.86+88+10</f>
        <v>163.86</v>
      </c>
    </row>
    <row r="8" spans="1:16" x14ac:dyDescent="0.2">
      <c r="A8" s="9" t="s">
        <v>16</v>
      </c>
      <c r="B8" s="9" t="s">
        <v>100</v>
      </c>
      <c r="C8">
        <f>14+95</f>
        <v>109</v>
      </c>
    </row>
    <row r="9" spans="1:16" x14ac:dyDescent="0.2">
      <c r="A9" s="9" t="s">
        <v>16</v>
      </c>
      <c r="B9" s="9" t="s">
        <v>101</v>
      </c>
      <c r="C9">
        <v>1392.5</v>
      </c>
    </row>
    <row r="11" spans="1:16" x14ac:dyDescent="0.2">
      <c r="A11" s="9" t="s">
        <v>16</v>
      </c>
      <c r="B11" s="9" t="s">
        <v>156</v>
      </c>
      <c r="C11">
        <f>312.5+312.5</f>
        <v>625</v>
      </c>
      <c r="E11" s="9" t="s">
        <v>157</v>
      </c>
    </row>
    <row r="12" spans="1:16" x14ac:dyDescent="0.2">
      <c r="A12" s="9"/>
      <c r="B12" s="9"/>
      <c r="E12" s="9"/>
    </row>
    <row r="13" spans="1:16" x14ac:dyDescent="0.2">
      <c r="A13" s="9"/>
      <c r="C13" s="22" t="s">
        <v>46</v>
      </c>
      <c r="E13" s="9" t="s">
        <v>34</v>
      </c>
      <c r="F13" s="9" t="s">
        <v>35</v>
      </c>
      <c r="G13" s="9" t="s">
        <v>36</v>
      </c>
      <c r="H13" s="9" t="s">
        <v>37</v>
      </c>
      <c r="I13" s="9" t="s">
        <v>38</v>
      </c>
      <c r="J13" s="9" t="s">
        <v>39</v>
      </c>
      <c r="K13" s="9" t="s">
        <v>40</v>
      </c>
      <c r="L13" s="9" t="s">
        <v>41</v>
      </c>
      <c r="M13" s="9" t="s">
        <v>42</v>
      </c>
      <c r="N13" s="9" t="s">
        <v>43</v>
      </c>
      <c r="O13" s="9" t="s">
        <v>44</v>
      </c>
      <c r="P13" s="9" t="s">
        <v>45</v>
      </c>
    </row>
    <row r="14" spans="1:16" ht="13.5" thickBot="1" x14ac:dyDescent="0.25">
      <c r="B14" s="37"/>
    </row>
    <row r="15" spans="1:16" ht="13.5" thickBot="1" x14ac:dyDescent="0.25">
      <c r="A15" s="21" t="s">
        <v>83</v>
      </c>
      <c r="C15" s="44">
        <f>SUM(E15:P15)</f>
        <v>-22001.350000000002</v>
      </c>
      <c r="D15" s="11"/>
      <c r="E15" s="10">
        <f t="shared" ref="E15:P15" si="0">E17-E19</f>
        <v>0</v>
      </c>
      <c r="F15" s="10">
        <f t="shared" si="0"/>
        <v>0</v>
      </c>
      <c r="G15" s="10">
        <f t="shared" si="0"/>
        <v>-4864.1400000000003</v>
      </c>
      <c r="H15" s="10">
        <f t="shared" si="0"/>
        <v>-11749.45</v>
      </c>
      <c r="I15" s="10">
        <f t="shared" si="0"/>
        <v>-5182.07</v>
      </c>
      <c r="J15" s="10">
        <f t="shared" si="0"/>
        <v>-1455.34</v>
      </c>
      <c r="K15" s="10">
        <f t="shared" si="0"/>
        <v>-1903.7700000000004</v>
      </c>
      <c r="L15" s="10">
        <f t="shared" si="0"/>
        <v>801.87000000000012</v>
      </c>
      <c r="M15" s="10">
        <f t="shared" si="0"/>
        <v>877.53</v>
      </c>
      <c r="N15" s="10">
        <f t="shared" si="0"/>
        <v>-57.25</v>
      </c>
      <c r="O15" s="10">
        <f t="shared" si="0"/>
        <v>645.42999999999984</v>
      </c>
      <c r="P15" s="10">
        <f t="shared" si="0"/>
        <v>885.83999999999992</v>
      </c>
    </row>
    <row r="16" spans="1:16" ht="13.5" thickBot="1" x14ac:dyDescent="0.25"/>
    <row r="17" spans="1:17" x14ac:dyDescent="0.2">
      <c r="A17" s="21" t="s">
        <v>81</v>
      </c>
      <c r="C17" s="38">
        <f>SUM(E17:P17)</f>
        <v>12000</v>
      </c>
      <c r="D17" s="13"/>
      <c r="E17" s="13"/>
      <c r="F17" s="13"/>
      <c r="G17" s="13"/>
      <c r="H17" s="13"/>
      <c r="I17" s="13"/>
      <c r="J17" s="13"/>
      <c r="K17" s="13">
        <v>2000</v>
      </c>
      <c r="L17" s="13">
        <v>2000</v>
      </c>
      <c r="M17" s="13">
        <v>2000</v>
      </c>
      <c r="N17" s="13">
        <v>2000</v>
      </c>
      <c r="O17" s="13">
        <v>2000</v>
      </c>
      <c r="P17" s="14">
        <v>2000</v>
      </c>
    </row>
    <row r="18" spans="1:17" x14ac:dyDescent="0.2">
      <c r="B18" s="37"/>
      <c r="C18" s="39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6"/>
    </row>
    <row r="19" spans="1:17" ht="13.5" thickBot="1" x14ac:dyDescent="0.25">
      <c r="A19" s="21" t="s">
        <v>82</v>
      </c>
      <c r="B19" s="37">
        <f>C21+C24+C27+C30+C33+C36+C39+C42+C47+C60+C62+C66+C72+C86</f>
        <v>34001.350000000006</v>
      </c>
      <c r="C19" s="40">
        <f>SUM(E19:P19)</f>
        <v>34001.350000000006</v>
      </c>
      <c r="D19" s="17"/>
      <c r="E19" s="17">
        <f>SUM(E21:E98)</f>
        <v>0</v>
      </c>
      <c r="F19" s="17">
        <f t="shared" ref="F19:P19" si="1">SUM(F21:F98)</f>
        <v>0</v>
      </c>
      <c r="G19" s="17">
        <f t="shared" si="1"/>
        <v>4864.1400000000003</v>
      </c>
      <c r="H19" s="17">
        <f t="shared" si="1"/>
        <v>11749.45</v>
      </c>
      <c r="I19" s="17">
        <f t="shared" si="1"/>
        <v>5182.07</v>
      </c>
      <c r="J19" s="17">
        <f t="shared" si="1"/>
        <v>1455.34</v>
      </c>
      <c r="K19" s="17">
        <f t="shared" si="1"/>
        <v>3903.7700000000004</v>
      </c>
      <c r="L19" s="17">
        <f t="shared" si="1"/>
        <v>1198.1299999999999</v>
      </c>
      <c r="M19" s="17">
        <f t="shared" si="1"/>
        <v>1122.47</v>
      </c>
      <c r="N19" s="17">
        <f t="shared" si="1"/>
        <v>2057.25</v>
      </c>
      <c r="O19" s="17">
        <f t="shared" si="1"/>
        <v>1354.5700000000002</v>
      </c>
      <c r="P19" s="18">
        <f t="shared" si="1"/>
        <v>1114.1600000000001</v>
      </c>
    </row>
    <row r="20" spans="1:17" x14ac:dyDescent="0.2">
      <c r="A20" s="9"/>
    </row>
    <row r="21" spans="1:17" x14ac:dyDescent="0.2">
      <c r="B21" s="21" t="s">
        <v>48</v>
      </c>
      <c r="C21" s="36">
        <f>SUM(E21:P21)</f>
        <v>5142.9999999999991</v>
      </c>
      <c r="G21">
        <v>278.95</v>
      </c>
      <c r="H21">
        <v>0</v>
      </c>
      <c r="I21">
        <v>1080.9000000000001</v>
      </c>
      <c r="J21">
        <v>540.45000000000005</v>
      </c>
      <c r="K21">
        <v>540.45000000000005</v>
      </c>
      <c r="L21">
        <v>540.45000000000005</v>
      </c>
      <c r="M21">
        <v>540.45000000000005</v>
      </c>
      <c r="N21">
        <v>540.45000000000005</v>
      </c>
      <c r="O21">
        <v>540.45000000000005</v>
      </c>
      <c r="P21">
        <v>540.45000000000005</v>
      </c>
      <c r="Q21" s="9" t="s">
        <v>49</v>
      </c>
    </row>
    <row r="22" spans="1:17" x14ac:dyDescent="0.2">
      <c r="B22" s="21"/>
      <c r="C22" s="36"/>
      <c r="Q22" s="9"/>
    </row>
    <row r="24" spans="1:17" x14ac:dyDescent="0.2">
      <c r="B24" s="21" t="s">
        <v>50</v>
      </c>
      <c r="C24" s="36">
        <f>SUM(E24:P24)</f>
        <v>3124.16</v>
      </c>
      <c r="G24">
        <f>174.66+1074.42</f>
        <v>1249.0800000000002</v>
      </c>
      <c r="K24">
        <v>937.54</v>
      </c>
      <c r="N24">
        <v>937.54</v>
      </c>
      <c r="Q24" s="9" t="s">
        <v>51</v>
      </c>
    </row>
    <row r="25" spans="1:17" x14ac:dyDescent="0.2">
      <c r="B25" s="21"/>
      <c r="C25" s="36"/>
      <c r="Q25" s="9"/>
    </row>
    <row r="27" spans="1:17" x14ac:dyDescent="0.2">
      <c r="B27" s="21" t="s">
        <v>52</v>
      </c>
      <c r="C27" s="36">
        <f>SUM(E27:P27)</f>
        <v>5001.53</v>
      </c>
      <c r="G27">
        <v>335.75</v>
      </c>
      <c r="I27">
        <v>592.5</v>
      </c>
      <c r="J27">
        <v>589.89</v>
      </c>
      <c r="K27">
        <v>587.27</v>
      </c>
      <c r="L27">
        <v>584.65</v>
      </c>
      <c r="M27">
        <v>582.02</v>
      </c>
      <c r="N27">
        <v>579.26</v>
      </c>
      <c r="O27">
        <v>576.48</v>
      </c>
      <c r="P27">
        <v>573.71</v>
      </c>
      <c r="Q27" s="9" t="s">
        <v>53</v>
      </c>
    </row>
    <row r="28" spans="1:17" x14ac:dyDescent="0.2">
      <c r="B28" s="21"/>
      <c r="C28" s="36"/>
      <c r="Q28" s="9"/>
    </row>
    <row r="30" spans="1:17" x14ac:dyDescent="0.2">
      <c r="B30" s="21" t="s">
        <v>75</v>
      </c>
      <c r="C30" s="36">
        <f>SUM(E30:P30)</f>
        <v>680</v>
      </c>
      <c r="K30" s="27">
        <v>680</v>
      </c>
      <c r="Q30" s="9" t="s">
        <v>76</v>
      </c>
    </row>
    <row r="31" spans="1:17" x14ac:dyDescent="0.2">
      <c r="B31" s="21"/>
      <c r="C31" s="36"/>
      <c r="K31" s="27"/>
      <c r="Q31" s="9"/>
    </row>
    <row r="33" spans="1:17" x14ac:dyDescent="0.2">
      <c r="B33" s="21" t="s">
        <v>154</v>
      </c>
      <c r="C33" s="36">
        <f>SUM(E33:P33)</f>
        <v>3000.36</v>
      </c>
      <c r="G33">
        <f>C3</f>
        <v>3000.36</v>
      </c>
      <c r="Q33" s="9" t="s">
        <v>155</v>
      </c>
    </row>
    <row r="34" spans="1:17" x14ac:dyDescent="0.2">
      <c r="B34" s="21"/>
      <c r="C34" s="36"/>
      <c r="Q34" s="9"/>
    </row>
    <row r="36" spans="1:17" x14ac:dyDescent="0.2">
      <c r="B36" s="21" t="s">
        <v>78</v>
      </c>
      <c r="C36" s="36">
        <f>SUM(E36:P36)</f>
        <v>1000</v>
      </c>
      <c r="K36">
        <v>1000</v>
      </c>
      <c r="Q36" s="9" t="s">
        <v>102</v>
      </c>
    </row>
    <row r="37" spans="1:17" x14ac:dyDescent="0.2">
      <c r="B37" s="21"/>
      <c r="C37" s="36"/>
      <c r="Q37" s="9"/>
    </row>
    <row r="39" spans="1:17" x14ac:dyDescent="0.2">
      <c r="B39" s="21" t="s">
        <v>77</v>
      </c>
      <c r="C39" s="36">
        <f>SUM(E39:P39)</f>
        <v>89.84</v>
      </c>
      <c r="I39">
        <v>30.44</v>
      </c>
      <c r="J39">
        <v>30.6</v>
      </c>
      <c r="K39">
        <v>28.8</v>
      </c>
      <c r="Q39" s="9" t="s">
        <v>85</v>
      </c>
    </row>
    <row r="40" spans="1:17" x14ac:dyDescent="0.2">
      <c r="B40" s="21"/>
      <c r="C40" s="36"/>
      <c r="Q40" s="9"/>
    </row>
    <row r="42" spans="1:17" x14ac:dyDescent="0.2">
      <c r="B42" s="21" t="s">
        <v>86</v>
      </c>
      <c r="C42" s="35">
        <f>H43+J44</f>
        <v>612.5</v>
      </c>
    </row>
    <row r="43" spans="1:17" x14ac:dyDescent="0.2">
      <c r="A43" s="26" t="s">
        <v>142</v>
      </c>
      <c r="B43" s="28" t="s">
        <v>144</v>
      </c>
      <c r="H43">
        <v>587.5</v>
      </c>
      <c r="Q43" s="9" t="s">
        <v>145</v>
      </c>
    </row>
    <row r="44" spans="1:17" x14ac:dyDescent="0.2">
      <c r="A44" s="9" t="s">
        <v>130</v>
      </c>
      <c r="B44" s="9" t="s">
        <v>143</v>
      </c>
      <c r="J44">
        <v>25</v>
      </c>
      <c r="Q44" s="9" t="s">
        <v>90</v>
      </c>
    </row>
    <row r="45" spans="1:17" x14ac:dyDescent="0.2">
      <c r="A45" s="9"/>
      <c r="B45" s="9"/>
      <c r="Q45" s="9"/>
    </row>
    <row r="47" spans="1:17" x14ac:dyDescent="0.2">
      <c r="B47" s="21" t="s">
        <v>54</v>
      </c>
      <c r="C47" s="35">
        <f>H48+H49+H51+H52+I50+I51+I53+I54+J55+O57</f>
        <v>14577.47</v>
      </c>
    </row>
    <row r="48" spans="1:17" x14ac:dyDescent="0.2">
      <c r="A48" s="26" t="s">
        <v>142</v>
      </c>
      <c r="B48" s="9" t="s">
        <v>79</v>
      </c>
      <c r="H48">
        <v>3000</v>
      </c>
      <c r="Q48" s="9" t="s">
        <v>162</v>
      </c>
    </row>
    <row r="49" spans="1:17" x14ac:dyDescent="0.2">
      <c r="A49" s="20" t="s">
        <v>80</v>
      </c>
      <c r="B49" s="9" t="s">
        <v>79</v>
      </c>
      <c r="H49">
        <v>4670</v>
      </c>
      <c r="Q49" s="9" t="s">
        <v>150</v>
      </c>
    </row>
    <row r="50" spans="1:17" x14ac:dyDescent="0.2">
      <c r="A50" s="20" t="s">
        <v>141</v>
      </c>
      <c r="B50" s="9" t="s">
        <v>79</v>
      </c>
      <c r="I50">
        <v>3000</v>
      </c>
      <c r="Q50" s="9" t="s">
        <v>151</v>
      </c>
    </row>
    <row r="51" spans="1:17" x14ac:dyDescent="0.2">
      <c r="A51" s="29">
        <v>41459</v>
      </c>
      <c r="B51" s="9" t="s">
        <v>164</v>
      </c>
      <c r="H51">
        <f>2691.2+109.88+5.97</f>
        <v>2807.0499999999997</v>
      </c>
      <c r="I51">
        <f>-342.83+271.63+15.84+84.58</f>
        <v>29.220000000000013</v>
      </c>
      <c r="Q51" s="9" t="s">
        <v>169</v>
      </c>
    </row>
    <row r="52" spans="1:17" x14ac:dyDescent="0.2">
      <c r="A52" s="20" t="s">
        <v>167</v>
      </c>
      <c r="B52" s="9" t="s">
        <v>168</v>
      </c>
      <c r="H52">
        <v>516</v>
      </c>
      <c r="Q52" s="9" t="s">
        <v>169</v>
      </c>
    </row>
    <row r="53" spans="1:17" x14ac:dyDescent="0.2">
      <c r="A53" s="20" t="s">
        <v>128</v>
      </c>
      <c r="B53" s="9" t="s">
        <v>163</v>
      </c>
      <c r="I53">
        <f>128.62</f>
        <v>128.62</v>
      </c>
      <c r="Q53" s="9" t="s">
        <v>171</v>
      </c>
    </row>
    <row r="54" spans="1:17" x14ac:dyDescent="0.2">
      <c r="A54" s="20" t="s">
        <v>128</v>
      </c>
      <c r="B54" s="33" t="s">
        <v>165</v>
      </c>
      <c r="I54">
        <v>98</v>
      </c>
      <c r="Q54" s="9" t="s">
        <v>170</v>
      </c>
    </row>
    <row r="55" spans="1:17" x14ac:dyDescent="0.2">
      <c r="A55" s="20" t="s">
        <v>130</v>
      </c>
      <c r="B55" t="s">
        <v>131</v>
      </c>
      <c r="J55">
        <f>219.75+37.59-60.99</f>
        <v>196.35000000000002</v>
      </c>
      <c r="Q55" s="9" t="s">
        <v>169</v>
      </c>
    </row>
    <row r="56" spans="1:17" x14ac:dyDescent="0.2">
      <c r="A56" s="31" t="s">
        <v>133</v>
      </c>
      <c r="B56" t="s">
        <v>134</v>
      </c>
      <c r="Q56" s="9"/>
    </row>
    <row r="57" spans="1:17" x14ac:dyDescent="0.2">
      <c r="A57" s="31">
        <v>41285</v>
      </c>
      <c r="B57" t="s">
        <v>135</v>
      </c>
      <c r="O57">
        <f>112.35+19.88</f>
        <v>132.22999999999999</v>
      </c>
      <c r="Q57" s="9" t="s">
        <v>166</v>
      </c>
    </row>
    <row r="58" spans="1:17" x14ac:dyDescent="0.2">
      <c r="A58" s="31"/>
      <c r="Q58" s="9"/>
    </row>
    <row r="60" spans="1:17" x14ac:dyDescent="0.2">
      <c r="B60" s="21" t="s">
        <v>73</v>
      </c>
      <c r="C60">
        <f>SUM(E60:P60)</f>
        <v>0</v>
      </c>
    </row>
    <row r="62" spans="1:17" x14ac:dyDescent="0.2">
      <c r="A62" s="9" t="s">
        <v>158</v>
      </c>
      <c r="B62" s="21" t="s">
        <v>87</v>
      </c>
      <c r="C62" s="35">
        <f>K63</f>
        <v>52.68</v>
      </c>
    </row>
    <row r="63" spans="1:17" x14ac:dyDescent="0.2">
      <c r="A63" s="31">
        <v>41371</v>
      </c>
      <c r="B63" t="s">
        <v>132</v>
      </c>
      <c r="K63">
        <f>2.25+50.43</f>
        <v>52.68</v>
      </c>
    </row>
    <row r="64" spans="1:17" x14ac:dyDescent="0.2">
      <c r="A64" s="9"/>
      <c r="B64" s="21"/>
    </row>
    <row r="66" spans="1:12" x14ac:dyDescent="0.2">
      <c r="A66" s="9" t="s">
        <v>158</v>
      </c>
      <c r="B66" s="21" t="s">
        <v>74</v>
      </c>
    </row>
    <row r="67" spans="1:12" x14ac:dyDescent="0.2">
      <c r="A67" s="31">
        <v>41552</v>
      </c>
      <c r="B67" s="9" t="s">
        <v>152</v>
      </c>
    </row>
    <row r="68" spans="1:12" x14ac:dyDescent="0.2">
      <c r="A68" s="9" t="s">
        <v>128</v>
      </c>
      <c r="B68" s="9" t="s">
        <v>161</v>
      </c>
    </row>
    <row r="69" spans="1:12" x14ac:dyDescent="0.2">
      <c r="A69" s="30" t="s">
        <v>130</v>
      </c>
      <c r="B69" s="9" t="s">
        <v>172</v>
      </c>
    </row>
    <row r="72" spans="1:12" x14ac:dyDescent="0.2">
      <c r="B72" s="21" t="s">
        <v>88</v>
      </c>
      <c r="C72" s="35">
        <f>SUM(C73:C83)</f>
        <v>369.51</v>
      </c>
    </row>
    <row r="73" spans="1:12" x14ac:dyDescent="0.2">
      <c r="A73" s="29">
        <v>41398</v>
      </c>
      <c r="B73" s="9" t="s">
        <v>137</v>
      </c>
      <c r="C73">
        <v>44.84</v>
      </c>
      <c r="H73">
        <v>44.84</v>
      </c>
    </row>
    <row r="74" spans="1:12" x14ac:dyDescent="0.2">
      <c r="A74" s="29">
        <v>41612</v>
      </c>
      <c r="B74" s="9" t="s">
        <v>137</v>
      </c>
      <c r="C74">
        <v>54</v>
      </c>
      <c r="H74">
        <v>54</v>
      </c>
    </row>
    <row r="75" spans="1:12" x14ac:dyDescent="0.2">
      <c r="A75" s="30" t="s">
        <v>124</v>
      </c>
      <c r="B75" s="9" t="s">
        <v>173</v>
      </c>
      <c r="C75">
        <v>42.27</v>
      </c>
      <c r="I75">
        <v>42.27</v>
      </c>
    </row>
    <row r="76" spans="1:12" x14ac:dyDescent="0.2">
      <c r="A76" s="30" t="s">
        <v>128</v>
      </c>
      <c r="B76" t="s">
        <v>136</v>
      </c>
      <c r="C76">
        <v>40</v>
      </c>
      <c r="I76">
        <v>40</v>
      </c>
    </row>
    <row r="77" spans="1:12" x14ac:dyDescent="0.2">
      <c r="A77" s="30" t="s">
        <v>130</v>
      </c>
      <c r="B77" t="s">
        <v>137</v>
      </c>
      <c r="C77">
        <v>22.4</v>
      </c>
      <c r="J77">
        <v>22.4</v>
      </c>
    </row>
    <row r="78" spans="1:12" x14ac:dyDescent="0.2">
      <c r="A78" t="s">
        <v>130</v>
      </c>
      <c r="B78" t="s">
        <v>138</v>
      </c>
      <c r="C78">
        <v>15.62</v>
      </c>
      <c r="J78">
        <v>15.62</v>
      </c>
    </row>
    <row r="79" spans="1:12" x14ac:dyDescent="0.2">
      <c r="A79" s="31">
        <v>41371</v>
      </c>
      <c r="B79" s="9" t="s">
        <v>174</v>
      </c>
      <c r="C79">
        <v>42</v>
      </c>
      <c r="K79">
        <v>42</v>
      </c>
    </row>
    <row r="80" spans="1:12" x14ac:dyDescent="0.2">
      <c r="A80" s="31" t="s">
        <v>133</v>
      </c>
      <c r="B80" s="9" t="s">
        <v>136</v>
      </c>
      <c r="C80">
        <v>38</v>
      </c>
      <c r="L80">
        <v>38</v>
      </c>
    </row>
    <row r="81" spans="1:15" x14ac:dyDescent="0.2">
      <c r="A81" s="19">
        <v>41285</v>
      </c>
      <c r="B81" t="s">
        <v>139</v>
      </c>
      <c r="C81">
        <v>13.67</v>
      </c>
      <c r="O81">
        <v>13.67</v>
      </c>
    </row>
    <row r="82" spans="1:15" x14ac:dyDescent="0.2">
      <c r="A82" s="19">
        <v>41285</v>
      </c>
      <c r="B82" t="s">
        <v>140</v>
      </c>
      <c r="C82">
        <v>2.4500000000000002</v>
      </c>
      <c r="O82">
        <v>2.4500000000000002</v>
      </c>
    </row>
    <row r="83" spans="1:15" x14ac:dyDescent="0.2">
      <c r="A83" s="31">
        <v>41285</v>
      </c>
      <c r="B83" t="s">
        <v>136</v>
      </c>
      <c r="C83">
        <v>54.26</v>
      </c>
      <c r="O83">
        <v>54.26</v>
      </c>
    </row>
    <row r="84" spans="1:15" x14ac:dyDescent="0.2">
      <c r="B84" s="19"/>
    </row>
    <row r="86" spans="1:15" x14ac:dyDescent="0.2">
      <c r="A86" s="21" t="s">
        <v>177</v>
      </c>
      <c r="B86" s="21" t="s">
        <v>176</v>
      </c>
      <c r="C86" s="34">
        <f>C87/2</f>
        <v>350.29999999999995</v>
      </c>
    </row>
    <row r="87" spans="1:15" x14ac:dyDescent="0.2">
      <c r="A87" s="9">
        <v>0.56499999999999995</v>
      </c>
      <c r="B87" s="9" t="s">
        <v>175</v>
      </c>
      <c r="C87">
        <f>A87*C88</f>
        <v>700.59999999999991</v>
      </c>
      <c r="D87" s="9"/>
    </row>
    <row r="88" spans="1:15" x14ac:dyDescent="0.2">
      <c r="B88" s="9" t="s">
        <v>153</v>
      </c>
      <c r="C88">
        <f>10*2*62</f>
        <v>1240</v>
      </c>
      <c r="D88" s="9"/>
    </row>
    <row r="89" spans="1:15" x14ac:dyDescent="0.2">
      <c r="A89" s="29">
        <v>41398</v>
      </c>
      <c r="B89" t="s">
        <v>121</v>
      </c>
      <c r="H89">
        <f>124*0.565/2</f>
        <v>35.029999999999994</v>
      </c>
    </row>
    <row r="90" spans="1:15" x14ac:dyDescent="0.2">
      <c r="A90" s="29">
        <v>41612</v>
      </c>
      <c r="B90" t="s">
        <v>122</v>
      </c>
      <c r="H90">
        <v>35.03</v>
      </c>
    </row>
    <row r="91" spans="1:15" x14ac:dyDescent="0.2">
      <c r="A91" s="29">
        <v>41552</v>
      </c>
      <c r="B91" t="s">
        <v>123</v>
      </c>
    </row>
    <row r="92" spans="1:15" x14ac:dyDescent="0.2">
      <c r="A92" s="30" t="s">
        <v>124</v>
      </c>
      <c r="B92" t="s">
        <v>125</v>
      </c>
      <c r="I92">
        <v>35.03</v>
      </c>
    </row>
    <row r="93" spans="1:15" x14ac:dyDescent="0.2">
      <c r="A93" s="30" t="s">
        <v>126</v>
      </c>
      <c r="B93" t="s">
        <v>127</v>
      </c>
      <c r="I93">
        <v>35.03</v>
      </c>
    </row>
    <row r="94" spans="1:15" x14ac:dyDescent="0.2">
      <c r="A94" s="30" t="s">
        <v>128</v>
      </c>
      <c r="B94" s="9" t="s">
        <v>129</v>
      </c>
    </row>
    <row r="95" spans="1:15" x14ac:dyDescent="0.2">
      <c r="A95" s="30" t="s">
        <v>130</v>
      </c>
      <c r="B95" s="9" t="s">
        <v>131</v>
      </c>
      <c r="J95">
        <v>35.03</v>
      </c>
    </row>
    <row r="96" spans="1:15" x14ac:dyDescent="0.2">
      <c r="A96" s="31">
        <v>41371</v>
      </c>
      <c r="B96" t="s">
        <v>132</v>
      </c>
      <c r="I96">
        <v>35.03</v>
      </c>
      <c r="K96">
        <v>35.03</v>
      </c>
    </row>
    <row r="97" spans="1:15" x14ac:dyDescent="0.2">
      <c r="A97" s="31" t="s">
        <v>133</v>
      </c>
      <c r="B97" t="s">
        <v>134</v>
      </c>
      <c r="I97">
        <v>35.03</v>
      </c>
      <c r="L97">
        <v>35.03</v>
      </c>
    </row>
    <row r="98" spans="1:15" x14ac:dyDescent="0.2">
      <c r="A98" s="31">
        <v>41285</v>
      </c>
      <c r="B98" t="s">
        <v>135</v>
      </c>
      <c r="O98">
        <v>35.03</v>
      </c>
    </row>
    <row r="113" spans="1:7" x14ac:dyDescent="0.2">
      <c r="A113" s="21" t="s">
        <v>54</v>
      </c>
      <c r="C113" s="21">
        <f>SUM(C114:C130)</f>
        <v>14936.369999999999</v>
      </c>
    </row>
    <row r="114" spans="1:7" x14ac:dyDescent="0.2">
      <c r="A114" s="19">
        <v>41278</v>
      </c>
      <c r="B114" s="1" t="s">
        <v>79</v>
      </c>
      <c r="C114">
        <v>3000</v>
      </c>
      <c r="E114" t="s">
        <v>103</v>
      </c>
      <c r="G114" s="9" t="s">
        <v>146</v>
      </c>
    </row>
    <row r="115" spans="1:7" x14ac:dyDescent="0.2">
      <c r="A115" s="9" t="s">
        <v>80</v>
      </c>
      <c r="B115" s="1" t="s">
        <v>79</v>
      </c>
      <c r="C115">
        <v>4670</v>
      </c>
      <c r="E115" t="s">
        <v>104</v>
      </c>
      <c r="G115" s="9" t="s">
        <v>147</v>
      </c>
    </row>
    <row r="116" spans="1:7" x14ac:dyDescent="0.2">
      <c r="A116" s="19">
        <v>41278</v>
      </c>
      <c r="B116" s="9" t="s">
        <v>144</v>
      </c>
      <c r="C116">
        <v>587.5</v>
      </c>
      <c r="E116" t="s">
        <v>105</v>
      </c>
      <c r="G116" t="s">
        <v>106</v>
      </c>
    </row>
    <row r="117" spans="1:7" x14ac:dyDescent="0.2">
      <c r="B117" s="1" t="s">
        <v>107</v>
      </c>
      <c r="C117">
        <f>2691.2-342.83</f>
        <v>2348.37</v>
      </c>
      <c r="E117" t="s">
        <v>105</v>
      </c>
      <c r="G117" t="s">
        <v>108</v>
      </c>
    </row>
    <row r="118" spans="1:7" x14ac:dyDescent="0.2">
      <c r="B118" s="1" t="s">
        <v>107</v>
      </c>
      <c r="C118">
        <v>516</v>
      </c>
      <c r="E118" t="s">
        <v>105</v>
      </c>
      <c r="G118" t="s">
        <v>109</v>
      </c>
    </row>
    <row r="119" spans="1:7" x14ac:dyDescent="0.2">
      <c r="B119" s="1" t="s">
        <v>110</v>
      </c>
      <c r="C119">
        <v>98</v>
      </c>
      <c r="E119" t="s">
        <v>105</v>
      </c>
      <c r="G119" t="s">
        <v>111</v>
      </c>
    </row>
    <row r="120" spans="1:7" x14ac:dyDescent="0.2">
      <c r="B120" s="1" t="s">
        <v>79</v>
      </c>
      <c r="C120">
        <v>3000</v>
      </c>
      <c r="E120" s="9" t="s">
        <v>148</v>
      </c>
      <c r="G120" s="9" t="s">
        <v>149</v>
      </c>
    </row>
    <row r="121" spans="1:7" x14ac:dyDescent="0.2">
      <c r="B121" s="1" t="s">
        <v>107</v>
      </c>
      <c r="C121">
        <v>271.63</v>
      </c>
      <c r="E121" t="s">
        <v>105</v>
      </c>
      <c r="G121" t="s">
        <v>112</v>
      </c>
    </row>
    <row r="122" spans="1:7" x14ac:dyDescent="0.2">
      <c r="B122" s="1" t="s">
        <v>107</v>
      </c>
      <c r="C122">
        <v>15.84</v>
      </c>
      <c r="E122" t="s">
        <v>105</v>
      </c>
      <c r="G122" t="s">
        <v>113</v>
      </c>
    </row>
    <row r="123" spans="1:7" x14ac:dyDescent="0.2">
      <c r="B123" s="1" t="s">
        <v>107</v>
      </c>
      <c r="C123">
        <v>84.58</v>
      </c>
      <c r="E123" t="s">
        <v>105</v>
      </c>
      <c r="G123" t="s">
        <v>114</v>
      </c>
    </row>
    <row r="124" spans="1:7" x14ac:dyDescent="0.2">
      <c r="B124" s="1" t="s">
        <v>110</v>
      </c>
      <c r="C124">
        <v>219.75</v>
      </c>
      <c r="E124" t="s">
        <v>105</v>
      </c>
      <c r="G124" t="s">
        <v>115</v>
      </c>
    </row>
    <row r="125" spans="1:7" x14ac:dyDescent="0.2">
      <c r="B125" s="1" t="s">
        <v>107</v>
      </c>
      <c r="C125">
        <v>128.62</v>
      </c>
      <c r="E125" t="s">
        <v>105</v>
      </c>
      <c r="G125" t="s">
        <v>116</v>
      </c>
    </row>
    <row r="126" spans="1:7" x14ac:dyDescent="0.2">
      <c r="B126" s="1" t="s">
        <v>107</v>
      </c>
      <c r="C126">
        <v>19.48</v>
      </c>
      <c r="E126" t="s">
        <v>105</v>
      </c>
      <c r="G126" t="s">
        <v>117</v>
      </c>
    </row>
    <row r="127" spans="1:7" x14ac:dyDescent="0.2">
      <c r="B127" s="1" t="s">
        <v>107</v>
      </c>
      <c r="C127">
        <v>-60.99</v>
      </c>
      <c r="E127" t="s">
        <v>105</v>
      </c>
      <c r="G127" t="s">
        <v>118</v>
      </c>
    </row>
    <row r="128" spans="1:7" x14ac:dyDescent="0.2">
      <c r="B128" s="1" t="s">
        <v>107</v>
      </c>
      <c r="C128">
        <v>37.590000000000003</v>
      </c>
      <c r="E128" t="s">
        <v>105</v>
      </c>
      <c r="G128" t="s">
        <v>119</v>
      </c>
    </row>
    <row r="130" spans="1:2" x14ac:dyDescent="0.2">
      <c r="A130" s="23" t="s">
        <v>120</v>
      </c>
    </row>
    <row r="131" spans="1:2" x14ac:dyDescent="0.2">
      <c r="A131" s="24">
        <v>41398</v>
      </c>
      <c r="B131" t="s">
        <v>121</v>
      </c>
    </row>
    <row r="132" spans="1:2" x14ac:dyDescent="0.2">
      <c r="A132" s="24">
        <v>41612</v>
      </c>
      <c r="B132" t="s">
        <v>122</v>
      </c>
    </row>
    <row r="133" spans="1:2" x14ac:dyDescent="0.2">
      <c r="A133" s="24">
        <v>41552</v>
      </c>
      <c r="B133" t="s">
        <v>123</v>
      </c>
    </row>
    <row r="134" spans="1:2" x14ac:dyDescent="0.2">
      <c r="A134" s="1" t="s">
        <v>124</v>
      </c>
      <c r="B134" t="s">
        <v>125</v>
      </c>
    </row>
    <row r="135" spans="1:2" x14ac:dyDescent="0.2">
      <c r="A135" s="1" t="s">
        <v>126</v>
      </c>
      <c r="B135" t="s">
        <v>127</v>
      </c>
    </row>
    <row r="136" spans="1:2" x14ac:dyDescent="0.2">
      <c r="A136" s="1" t="s">
        <v>128</v>
      </c>
      <c r="B136" t="s">
        <v>129</v>
      </c>
    </row>
    <row r="137" spans="1:2" x14ac:dyDescent="0.2">
      <c r="A137" s="1" t="s">
        <v>130</v>
      </c>
      <c r="B137" t="s">
        <v>131</v>
      </c>
    </row>
    <row r="138" spans="1:2" x14ac:dyDescent="0.2">
      <c r="A138" s="25">
        <v>41371</v>
      </c>
      <c r="B138" t="s">
        <v>132</v>
      </c>
    </row>
    <row r="139" spans="1:2" x14ac:dyDescent="0.2">
      <c r="A139" s="25" t="s">
        <v>133</v>
      </c>
      <c r="B139" t="s">
        <v>134</v>
      </c>
    </row>
    <row r="140" spans="1:2" x14ac:dyDescent="0.2">
      <c r="A140" s="25">
        <v>41285</v>
      </c>
      <c r="B140" t="s">
        <v>135</v>
      </c>
    </row>
    <row r="141" spans="1:2" x14ac:dyDescent="0.2">
      <c r="A141" s="25"/>
    </row>
    <row r="153" spans="1:1" x14ac:dyDescent="0.2">
      <c r="A153" s="19"/>
    </row>
    <row r="154" spans="1:1" x14ac:dyDescent="0.2">
      <c r="A154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A3" workbookViewId="0">
      <pane ySplit="1395" activePane="bottomLeft"/>
      <selection activeCell="A3" sqref="A1:XFD1048576"/>
      <selection pane="bottomLeft" activeCell="C46" sqref="C46"/>
    </sheetView>
  </sheetViews>
  <sheetFormatPr defaultRowHeight="12.75" x14ac:dyDescent="0.2"/>
  <cols>
    <col min="1" max="1" width="12.7109375" customWidth="1"/>
    <col min="2" max="2" width="31.28515625" customWidth="1"/>
    <col min="3" max="3" width="11.140625" customWidth="1"/>
    <col min="4" max="4" width="3" customWidth="1"/>
  </cols>
  <sheetData>
    <row r="1" spans="1:20" x14ac:dyDescent="0.2">
      <c r="A1" s="21" t="s">
        <v>89</v>
      </c>
      <c r="B1" s="21" t="s">
        <v>91</v>
      </c>
    </row>
    <row r="4" spans="1:20" x14ac:dyDescent="0.2">
      <c r="A4" s="9"/>
      <c r="C4" s="22" t="s">
        <v>46</v>
      </c>
      <c r="E4" s="9" t="s">
        <v>34</v>
      </c>
      <c r="F4" s="9" t="s">
        <v>35</v>
      </c>
      <c r="G4" s="9" t="s">
        <v>36</v>
      </c>
      <c r="H4" s="9" t="s">
        <v>37</v>
      </c>
      <c r="I4" s="9" t="s">
        <v>38</v>
      </c>
      <c r="J4" s="9" t="s">
        <v>39</v>
      </c>
      <c r="K4" s="9" t="s">
        <v>40</v>
      </c>
      <c r="L4" s="9" t="s">
        <v>41</v>
      </c>
      <c r="M4" s="9" t="s">
        <v>42</v>
      </c>
      <c r="N4" s="9" t="s">
        <v>43</v>
      </c>
      <c r="O4" s="9" t="s">
        <v>44</v>
      </c>
      <c r="P4" s="9" t="s">
        <v>45</v>
      </c>
    </row>
    <row r="5" spans="1:20" ht="13.5" thickBot="1" x14ac:dyDescent="0.25"/>
    <row r="6" spans="1:20" ht="13.5" thickBot="1" x14ac:dyDescent="0.25">
      <c r="A6" s="21" t="s">
        <v>83</v>
      </c>
      <c r="C6" s="49">
        <f>C8-C10</f>
        <v>7101.8659111201778</v>
      </c>
      <c r="D6" s="11"/>
      <c r="E6" s="10">
        <f t="shared" ref="E6:P6" si="0">E8-E10</f>
        <v>42.489999999999782</v>
      </c>
      <c r="F6" s="10">
        <f t="shared" si="0"/>
        <v>893.3299999999997</v>
      </c>
      <c r="G6" s="10">
        <f t="shared" si="0"/>
        <v>173.39999999999986</v>
      </c>
      <c r="H6" s="10">
        <f t="shared" si="0"/>
        <v>51.069999999999709</v>
      </c>
      <c r="I6" s="10">
        <f t="shared" si="0"/>
        <v>854.44038430138426</v>
      </c>
      <c r="J6" s="10">
        <f t="shared" si="0"/>
        <v>972.13676026213761</v>
      </c>
      <c r="K6" s="10">
        <f t="shared" si="0"/>
        <v>80.1373771627932</v>
      </c>
      <c r="L6" s="10">
        <f t="shared" si="0"/>
        <v>980.63194560569991</v>
      </c>
      <c r="M6" s="10">
        <f t="shared" si="0"/>
        <v>983.55380046971413</v>
      </c>
      <c r="N6" s="10">
        <f t="shared" si="0"/>
        <v>88.902959970888787</v>
      </c>
      <c r="O6" s="10">
        <f t="shared" si="0"/>
        <v>989.40944237081567</v>
      </c>
      <c r="P6" s="10">
        <f t="shared" si="0"/>
        <v>992.36324097674287</v>
      </c>
    </row>
    <row r="7" spans="1:20" ht="13.5" thickBot="1" x14ac:dyDescent="0.25"/>
    <row r="8" spans="1:20" x14ac:dyDescent="0.2">
      <c r="A8" s="21" t="s">
        <v>81</v>
      </c>
      <c r="C8" s="12">
        <f>SUM(E8:P8)</f>
        <v>24360</v>
      </c>
      <c r="D8" s="13"/>
      <c r="E8" s="13">
        <v>2000</v>
      </c>
      <c r="F8" s="13">
        <v>2000</v>
      </c>
      <c r="G8" s="13">
        <v>2000</v>
      </c>
      <c r="H8" s="13">
        <v>2000</v>
      </c>
      <c r="I8" s="13">
        <v>2000</v>
      </c>
      <c r="J8" s="13">
        <v>2000</v>
      </c>
      <c r="K8" s="13">
        <v>2060</v>
      </c>
      <c r="L8" s="13">
        <v>2060</v>
      </c>
      <c r="M8" s="13">
        <v>2060</v>
      </c>
      <c r="N8" s="13">
        <v>2060</v>
      </c>
      <c r="O8" s="13">
        <v>2060</v>
      </c>
      <c r="P8" s="14">
        <v>2060</v>
      </c>
    </row>
    <row r="9" spans="1:20" x14ac:dyDescent="0.2">
      <c r="C9" s="15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6"/>
    </row>
    <row r="10" spans="1:20" ht="13.5" thickBot="1" x14ac:dyDescent="0.25">
      <c r="A10" s="21" t="s">
        <v>82</v>
      </c>
      <c r="C10" s="50">
        <f>SUM(C12:C46)</f>
        <v>17258.134088879822</v>
      </c>
      <c r="D10" s="17"/>
      <c r="E10" s="17">
        <f t="shared" ref="E10:P10" si="1">SUM(E12:E50)</f>
        <v>1957.5100000000002</v>
      </c>
      <c r="F10" s="17">
        <f t="shared" si="1"/>
        <v>1106.6700000000003</v>
      </c>
      <c r="G10" s="17">
        <f t="shared" si="1"/>
        <v>1826.6000000000001</v>
      </c>
      <c r="H10" s="17">
        <f t="shared" si="1"/>
        <v>1948.9300000000003</v>
      </c>
      <c r="I10" s="17">
        <f t="shared" si="1"/>
        <v>1145.5596156986157</v>
      </c>
      <c r="J10" s="17">
        <f t="shared" si="1"/>
        <v>1027.8632397378624</v>
      </c>
      <c r="K10" s="17">
        <f t="shared" si="1"/>
        <v>1979.8626228372068</v>
      </c>
      <c r="L10" s="17">
        <f t="shared" si="1"/>
        <v>1079.3680543943001</v>
      </c>
      <c r="M10" s="17">
        <f t="shared" si="1"/>
        <v>1076.4461995302859</v>
      </c>
      <c r="N10" s="17">
        <f t="shared" si="1"/>
        <v>1971.0970400291112</v>
      </c>
      <c r="O10" s="17">
        <f t="shared" si="1"/>
        <v>1070.5905576291843</v>
      </c>
      <c r="P10" s="18">
        <f t="shared" si="1"/>
        <v>1067.6367590232571</v>
      </c>
    </row>
    <row r="11" spans="1:20" x14ac:dyDescent="0.2">
      <c r="A11" s="9"/>
      <c r="T11">
        <f>S14+N14</f>
        <v>1084</v>
      </c>
    </row>
    <row r="12" spans="1:20" x14ac:dyDescent="0.2">
      <c r="B12" s="21" t="s">
        <v>48</v>
      </c>
      <c r="C12">
        <f t="shared" ref="C12:C20" si="2">SUM(E12:P12)</f>
        <v>6647.52</v>
      </c>
      <c r="E12">
        <v>553.96</v>
      </c>
      <c r="F12">
        <v>553.96</v>
      </c>
      <c r="G12">
        <v>553.96</v>
      </c>
      <c r="H12">
        <v>553.96</v>
      </c>
      <c r="I12">
        <v>553.96</v>
      </c>
      <c r="J12">
        <v>553.96</v>
      </c>
      <c r="K12">
        <v>553.96</v>
      </c>
      <c r="L12">
        <v>553.96</v>
      </c>
      <c r="M12">
        <v>553.96</v>
      </c>
      <c r="N12">
        <v>553.96</v>
      </c>
      <c r="O12">
        <v>553.96</v>
      </c>
      <c r="P12">
        <v>553.96</v>
      </c>
      <c r="Q12" s="9" t="s">
        <v>49</v>
      </c>
    </row>
    <row r="14" spans="1:20" x14ac:dyDescent="0.2">
      <c r="B14" s="21" t="s">
        <v>50</v>
      </c>
      <c r="C14">
        <f t="shared" si="2"/>
        <v>3510.42</v>
      </c>
      <c r="E14">
        <v>857.63</v>
      </c>
      <c r="H14">
        <v>857.63</v>
      </c>
      <c r="K14">
        <v>897.58</v>
      </c>
      <c r="N14">
        <v>897.58</v>
      </c>
      <c r="Q14" s="9" t="s">
        <v>51</v>
      </c>
      <c r="S14">
        <f>3696.84-C14</f>
        <v>186.42000000000007</v>
      </c>
    </row>
    <row r="16" spans="1:20" x14ac:dyDescent="0.2">
      <c r="B16" s="21" t="s">
        <v>52</v>
      </c>
      <c r="C16" s="48">
        <f t="shared" si="2"/>
        <v>6358.1240888798238</v>
      </c>
      <c r="E16">
        <v>545.91999999999996</v>
      </c>
      <c r="F16">
        <v>543.07000000000005</v>
      </c>
      <c r="G16">
        <v>540.21</v>
      </c>
      <c r="H16">
        <v>537.34</v>
      </c>
      <c r="I16" s="48">
        <f>'Mortage Schedule'!D27</f>
        <v>591.59961569861582</v>
      </c>
      <c r="J16" s="48">
        <f>'Mortage Schedule'!D28</f>
        <v>473.90323973786224</v>
      </c>
      <c r="K16" s="48">
        <f>'Mortage Schedule'!D29</f>
        <v>528.32262283720695</v>
      </c>
      <c r="L16" s="48">
        <f>'Mortage Schedule'!D30</f>
        <v>525.40805439429994</v>
      </c>
      <c r="M16" s="48">
        <f>'Mortage Schedule'!D31</f>
        <v>522.48619953028572</v>
      </c>
      <c r="N16" s="48">
        <f>'Mortage Schedule'!D32</f>
        <v>519.55704002911136</v>
      </c>
      <c r="O16" s="48">
        <f>'Mortage Schedule'!D33</f>
        <v>516.63055762918418</v>
      </c>
      <c r="P16" s="48">
        <f>'Mortage Schedule'!D34</f>
        <v>513.6767590232572</v>
      </c>
      <c r="Q16" s="9" t="s">
        <v>53</v>
      </c>
    </row>
    <row r="18" spans="2:17" x14ac:dyDescent="0.2">
      <c r="B18" s="21" t="s">
        <v>75</v>
      </c>
      <c r="C18">
        <f t="shared" si="2"/>
        <v>680</v>
      </c>
      <c r="G18">
        <v>680</v>
      </c>
      <c r="Q18" s="9" t="s">
        <v>76</v>
      </c>
    </row>
    <row r="20" spans="2:17" x14ac:dyDescent="0.2">
      <c r="B20" s="21" t="s">
        <v>154</v>
      </c>
      <c r="C20">
        <f t="shared" si="2"/>
        <v>0</v>
      </c>
    </row>
    <row r="22" spans="2:17" x14ac:dyDescent="0.2">
      <c r="B22" s="21" t="s">
        <v>78</v>
      </c>
      <c r="C22">
        <f>SUM(E22:P22)</f>
        <v>0</v>
      </c>
      <c r="Q22" s="9" t="s">
        <v>84</v>
      </c>
    </row>
    <row r="24" spans="2:17" x14ac:dyDescent="0.2">
      <c r="B24" s="21" t="s">
        <v>77</v>
      </c>
      <c r="C24">
        <f>SUM(E24:P24)</f>
        <v>0</v>
      </c>
      <c r="Q24" s="9" t="s">
        <v>85</v>
      </c>
    </row>
    <row r="26" spans="2:17" x14ac:dyDescent="0.2">
      <c r="B26" s="21" t="s">
        <v>86</v>
      </c>
      <c r="C26">
        <f>SUM(E26:P26)</f>
        <v>0</v>
      </c>
    </row>
    <row r="27" spans="2:17" x14ac:dyDescent="0.2">
      <c r="B27" s="21"/>
    </row>
    <row r="28" spans="2:17" x14ac:dyDescent="0.2">
      <c r="B28" s="21" t="s">
        <v>54</v>
      </c>
      <c r="C28">
        <f>SUM(E28:P28)</f>
        <v>0</v>
      </c>
    </row>
    <row r="30" spans="2:17" x14ac:dyDescent="0.2">
      <c r="B30" s="21" t="s">
        <v>73</v>
      </c>
      <c r="C30">
        <f>SUM(E30:P30)</f>
        <v>0</v>
      </c>
    </row>
    <row r="31" spans="2:17" x14ac:dyDescent="0.2">
      <c r="B31" s="21"/>
    </row>
    <row r="33" spans="1:7" x14ac:dyDescent="0.2">
      <c r="A33" s="9" t="s">
        <v>159</v>
      </c>
      <c r="B33" s="21" t="s">
        <v>87</v>
      </c>
      <c r="C33">
        <f>SUM(E33:P34)</f>
        <v>9.64</v>
      </c>
    </row>
    <row r="34" spans="1:7" x14ac:dyDescent="0.2">
      <c r="A34" s="9" t="s">
        <v>180</v>
      </c>
      <c r="B34" s="9" t="s">
        <v>184</v>
      </c>
      <c r="F34">
        <v>9.64</v>
      </c>
    </row>
    <row r="35" spans="1:7" x14ac:dyDescent="0.2">
      <c r="A35" s="9"/>
      <c r="B35" s="9"/>
    </row>
    <row r="36" spans="1:7" x14ac:dyDescent="0.2">
      <c r="A36" s="9"/>
      <c r="B36" s="9"/>
    </row>
    <row r="37" spans="1:7" x14ac:dyDescent="0.2">
      <c r="A37" s="9" t="s">
        <v>158</v>
      </c>
      <c r="B37" s="21" t="s">
        <v>74</v>
      </c>
      <c r="C37">
        <f>SUM(E37:P37)</f>
        <v>0</v>
      </c>
    </row>
    <row r="38" spans="1:7" x14ac:dyDescent="0.2">
      <c r="A38" s="9" t="s">
        <v>182</v>
      </c>
      <c r="B38" s="45" t="s">
        <v>204</v>
      </c>
    </row>
    <row r="39" spans="1:7" x14ac:dyDescent="0.2">
      <c r="A39" s="45" t="s">
        <v>206</v>
      </c>
      <c r="B39" s="45" t="s">
        <v>207</v>
      </c>
    </row>
    <row r="40" spans="1:7" x14ac:dyDescent="0.2">
      <c r="B40" s="9"/>
    </row>
    <row r="41" spans="1:7" x14ac:dyDescent="0.2">
      <c r="B41" s="21" t="s">
        <v>88</v>
      </c>
      <c r="C41">
        <f>SUM(E41:P42)</f>
        <v>17.399999999999999</v>
      </c>
    </row>
    <row r="42" spans="1:7" x14ac:dyDescent="0.2">
      <c r="A42" s="45" t="s">
        <v>182</v>
      </c>
      <c r="B42" s="45" t="s">
        <v>203</v>
      </c>
      <c r="G42">
        <v>17.399999999999999</v>
      </c>
    </row>
    <row r="45" spans="1:7" x14ac:dyDescent="0.2">
      <c r="A45" s="21" t="s">
        <v>178</v>
      </c>
      <c r="B45" s="21" t="s">
        <v>176</v>
      </c>
      <c r="C45">
        <f>SUM(E45:P50)</f>
        <v>35.03</v>
      </c>
    </row>
    <row r="46" spans="1:7" x14ac:dyDescent="0.2">
      <c r="B46" s="9" t="s">
        <v>179</v>
      </c>
    </row>
    <row r="47" spans="1:7" x14ac:dyDescent="0.2">
      <c r="B47" s="32" t="s">
        <v>160</v>
      </c>
    </row>
    <row r="48" spans="1:7" x14ac:dyDescent="0.2">
      <c r="A48" s="9" t="s">
        <v>180</v>
      </c>
      <c r="B48" s="9" t="s">
        <v>181</v>
      </c>
    </row>
    <row r="49" spans="1:7" x14ac:dyDescent="0.2">
      <c r="A49" s="9" t="s">
        <v>182</v>
      </c>
      <c r="B49" s="9" t="s">
        <v>183</v>
      </c>
      <c r="G49">
        <v>35.03</v>
      </c>
    </row>
    <row r="58" spans="1:7" x14ac:dyDescent="0.2">
      <c r="A5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A11" workbookViewId="0">
      <selection activeCell="C16" sqref="C16"/>
    </sheetView>
  </sheetViews>
  <sheetFormatPr defaultRowHeight="12.75" x14ac:dyDescent="0.2"/>
  <cols>
    <col min="1" max="1" width="12.7109375" customWidth="1"/>
    <col min="2" max="2" width="31.28515625" customWidth="1"/>
    <col min="3" max="3" width="11.140625" customWidth="1"/>
    <col min="4" max="4" width="3" customWidth="1"/>
  </cols>
  <sheetData>
    <row r="1" spans="1:21" x14ac:dyDescent="0.2">
      <c r="A1" s="21" t="s">
        <v>196</v>
      </c>
      <c r="B1" s="21" t="s">
        <v>91</v>
      </c>
    </row>
    <row r="4" spans="1:21" x14ac:dyDescent="0.2">
      <c r="A4" s="9"/>
      <c r="C4" s="22" t="s">
        <v>46</v>
      </c>
      <c r="E4" s="9" t="s">
        <v>34</v>
      </c>
      <c r="F4" s="9" t="s">
        <v>35</v>
      </c>
      <c r="G4" s="9" t="s">
        <v>36</v>
      </c>
      <c r="H4" s="9" t="s">
        <v>37</v>
      </c>
      <c r="I4" s="9" t="s">
        <v>38</v>
      </c>
      <c r="J4" s="9" t="s">
        <v>39</v>
      </c>
      <c r="K4" s="9" t="s">
        <v>40</v>
      </c>
      <c r="L4" s="9" t="s">
        <v>41</v>
      </c>
      <c r="M4" s="9" t="s">
        <v>42</v>
      </c>
      <c r="N4" s="9" t="s">
        <v>43</v>
      </c>
      <c r="O4" s="9" t="s">
        <v>44</v>
      </c>
      <c r="P4" s="9" t="s">
        <v>45</v>
      </c>
    </row>
    <row r="5" spans="1:21" ht="13.5" thickBot="1" x14ac:dyDescent="0.25"/>
    <row r="6" spans="1:21" ht="13.5" thickBot="1" x14ac:dyDescent="0.25">
      <c r="A6" s="21" t="s">
        <v>83</v>
      </c>
      <c r="C6" s="49">
        <f>C8-C10</f>
        <v>2158.1811869588601</v>
      </c>
      <c r="D6" s="11"/>
      <c r="E6" s="10">
        <f t="shared" ref="E6:P6" si="0">E8-E10</f>
        <v>-420.46557592081535</v>
      </c>
      <c r="F6" s="10">
        <f t="shared" si="0"/>
        <v>988.23298513938266</v>
      </c>
      <c r="G6" s="10">
        <f t="shared" si="0"/>
        <v>363.19891760223095</v>
      </c>
      <c r="H6" s="10">
        <f t="shared" si="0"/>
        <v>-411.5677101037636</v>
      </c>
      <c r="I6" s="10">
        <f t="shared" si="0"/>
        <v>997.15309562097718</v>
      </c>
      <c r="J6" s="10">
        <f t="shared" si="0"/>
        <v>974.99767836002957</v>
      </c>
      <c r="K6" s="10">
        <f t="shared" si="0"/>
        <v>-2616.7806274440704</v>
      </c>
      <c r="L6" s="10">
        <f t="shared" si="0"/>
        <v>-1423.6318040126807</v>
      </c>
      <c r="M6" s="10">
        <f t="shared" si="0"/>
        <v>950.89416647728763</v>
      </c>
      <c r="N6" s="10">
        <f t="shared" si="0"/>
        <v>983.76730189348086</v>
      </c>
      <c r="O6" s="10">
        <f t="shared" si="0"/>
        <v>302.66762014821461</v>
      </c>
      <c r="P6" s="10">
        <f t="shared" si="0"/>
        <v>1469.7151391985851</v>
      </c>
    </row>
    <row r="7" spans="1:21" ht="13.5" thickBot="1" x14ac:dyDescent="0.25"/>
    <row r="8" spans="1:21" x14ac:dyDescent="0.2">
      <c r="A8" s="21" t="s">
        <v>81</v>
      </c>
      <c r="C8" s="12">
        <f>SUM(E8:P8)</f>
        <v>24860</v>
      </c>
      <c r="D8" s="13"/>
      <c r="E8" s="13">
        <v>2060</v>
      </c>
      <c r="F8" s="13">
        <v>2060</v>
      </c>
      <c r="G8" s="13">
        <v>2060</v>
      </c>
      <c r="H8" s="13">
        <v>2060</v>
      </c>
      <c r="I8" s="13">
        <v>2060</v>
      </c>
      <c r="J8" s="13">
        <v>2060</v>
      </c>
      <c r="K8" s="13">
        <v>0</v>
      </c>
      <c r="L8" s="13">
        <v>2500</v>
      </c>
      <c r="M8" s="13">
        <v>2500</v>
      </c>
      <c r="N8" s="13">
        <v>2500</v>
      </c>
      <c r="O8" s="13">
        <v>2500</v>
      </c>
      <c r="P8" s="14">
        <v>2500</v>
      </c>
    </row>
    <row r="9" spans="1:21" x14ac:dyDescent="0.2">
      <c r="C9" s="15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6"/>
    </row>
    <row r="10" spans="1:21" ht="13.5" thickBot="1" x14ac:dyDescent="0.25">
      <c r="A10" s="21" t="s">
        <v>82</v>
      </c>
      <c r="C10" s="50">
        <f>SUM(C12:C45)</f>
        <v>22701.81881304114</v>
      </c>
      <c r="D10" s="17"/>
      <c r="E10" s="17">
        <f t="shared" ref="E10:P10" si="1">SUM(E12:E49)</f>
        <v>2480.4655759208154</v>
      </c>
      <c r="F10" s="17">
        <f t="shared" si="1"/>
        <v>1071.7670148606173</v>
      </c>
      <c r="G10" s="17">
        <f t="shared" si="1"/>
        <v>1696.8010823977691</v>
      </c>
      <c r="H10" s="17">
        <f t="shared" si="1"/>
        <v>2471.5677101037636</v>
      </c>
      <c r="I10" s="17">
        <f t="shared" si="1"/>
        <v>1062.8469043790228</v>
      </c>
      <c r="J10" s="17">
        <f t="shared" si="1"/>
        <v>1085.0023216399704</v>
      </c>
      <c r="K10" s="17">
        <f t="shared" si="1"/>
        <v>2616.7806274440704</v>
      </c>
      <c r="L10" s="17">
        <f t="shared" si="1"/>
        <v>3923.6318040126807</v>
      </c>
      <c r="M10" s="17">
        <f t="shared" si="1"/>
        <v>1549.1058335227124</v>
      </c>
      <c r="N10" s="17">
        <f t="shared" si="1"/>
        <v>1516.2326981065191</v>
      </c>
      <c r="O10" s="17">
        <f t="shared" si="1"/>
        <v>2197.3323798517854</v>
      </c>
      <c r="P10" s="18">
        <f t="shared" si="1"/>
        <v>1030.2848608014149</v>
      </c>
    </row>
    <row r="11" spans="1:21" x14ac:dyDescent="0.2">
      <c r="A11" s="9"/>
      <c r="B11">
        <f>C12+C14</f>
        <v>8171.04</v>
      </c>
    </row>
    <row r="12" spans="1:21" x14ac:dyDescent="0.2">
      <c r="B12" s="21" t="s">
        <v>211</v>
      </c>
      <c r="C12">
        <f t="shared" ref="C12:C22" si="2">SUM(E12:P12)</f>
        <v>6768</v>
      </c>
      <c r="E12">
        <v>564</v>
      </c>
      <c r="F12">
        <v>564</v>
      </c>
      <c r="G12">
        <v>564</v>
      </c>
      <c r="H12">
        <v>564</v>
      </c>
      <c r="I12">
        <v>564</v>
      </c>
      <c r="J12">
        <v>564</v>
      </c>
      <c r="K12">
        <v>564</v>
      </c>
      <c r="L12">
        <f>564</f>
        <v>564</v>
      </c>
      <c r="M12">
        <f>564</f>
        <v>564</v>
      </c>
      <c r="N12">
        <f>564</f>
        <v>564</v>
      </c>
      <c r="O12">
        <v>564</v>
      </c>
      <c r="P12">
        <v>564</v>
      </c>
      <c r="Q12" s="9" t="s">
        <v>49</v>
      </c>
    </row>
    <row r="13" spans="1:21" x14ac:dyDescent="0.2">
      <c r="B13" s="21"/>
      <c r="Q13" s="9"/>
    </row>
    <row r="14" spans="1:21" x14ac:dyDescent="0.2">
      <c r="B14" s="21" t="s">
        <v>210</v>
      </c>
      <c r="C14">
        <f t="shared" si="2"/>
        <v>1403.04</v>
      </c>
      <c r="L14">
        <v>467.68</v>
      </c>
      <c r="M14">
        <v>467.68</v>
      </c>
      <c r="N14">
        <v>467.68</v>
      </c>
      <c r="Q14" s="45" t="s">
        <v>212</v>
      </c>
      <c r="U14">
        <f>3*467.68</f>
        <v>1403.04</v>
      </c>
    </row>
    <row r="15" spans="1:21" x14ac:dyDescent="0.2">
      <c r="B15" s="21"/>
      <c r="Q15" s="45"/>
    </row>
    <row r="16" spans="1:21" x14ac:dyDescent="0.2">
      <c r="B16" s="21" t="s">
        <v>50</v>
      </c>
      <c r="C16">
        <f t="shared" si="2"/>
        <v>5114.8</v>
      </c>
      <c r="E16">
        <v>1405.74</v>
      </c>
      <c r="H16">
        <v>1405.74</v>
      </c>
      <c r="L16">
        <v>1151.6600000000001</v>
      </c>
      <c r="O16">
        <v>1151.6600000000001</v>
      </c>
      <c r="Q16" s="9" t="s">
        <v>51</v>
      </c>
    </row>
    <row r="18" spans="2:17" x14ac:dyDescent="0.2">
      <c r="B18" s="21" t="s">
        <v>52</v>
      </c>
      <c r="C18" s="48">
        <f t="shared" si="2"/>
        <v>5923.3488130411397</v>
      </c>
      <c r="E18" s="48">
        <f>'Mortage Schedule'!D35</f>
        <v>510.72557592081534</v>
      </c>
      <c r="F18" s="48">
        <f>'Mortage Schedule'!D36</f>
        <v>507.76701486061739</v>
      </c>
      <c r="G18" s="48">
        <f>'Mortage Schedule'!D37</f>
        <v>504.80108239776899</v>
      </c>
      <c r="H18" s="48">
        <f>'Mortage Schedule'!D38</f>
        <v>501.82771010376342</v>
      </c>
      <c r="I18" s="48">
        <f>'Mortage Schedule'!D39</f>
        <v>498.84690437902287</v>
      </c>
      <c r="J18" s="48">
        <f>'Mortage Schedule'!D40</f>
        <v>496.00232163997043</v>
      </c>
      <c r="K18" s="48">
        <f>'Mortage Schedule'!D41</f>
        <v>493.15062744407038</v>
      </c>
      <c r="L18" s="48">
        <f>'Mortage Schedule'!D42</f>
        <v>490.29180401268059</v>
      </c>
      <c r="M18" s="48">
        <f>'Mortage Schedule'!D43</f>
        <v>487.42583352271225</v>
      </c>
      <c r="N18" s="48">
        <f>'Mortage Schedule'!D44</f>
        <v>484.55269810651907</v>
      </c>
      <c r="O18" s="48">
        <f>'Mortage Schedule'!D45</f>
        <v>481.67237985178537</v>
      </c>
      <c r="P18" s="48">
        <f>'Mortage Schedule'!D46</f>
        <v>466.28486080141482</v>
      </c>
      <c r="Q18" s="9" t="s">
        <v>53</v>
      </c>
    </row>
    <row r="20" spans="2:17" x14ac:dyDescent="0.2">
      <c r="B20" s="21" t="s">
        <v>75</v>
      </c>
      <c r="C20">
        <f t="shared" si="2"/>
        <v>628</v>
      </c>
      <c r="G20">
        <v>628</v>
      </c>
      <c r="Q20" s="45" t="s">
        <v>208</v>
      </c>
    </row>
    <row r="22" spans="2:17" x14ac:dyDescent="0.2">
      <c r="B22" s="21" t="s">
        <v>154</v>
      </c>
      <c r="C22">
        <f t="shared" si="2"/>
        <v>0</v>
      </c>
    </row>
    <row r="24" spans="2:17" x14ac:dyDescent="0.2">
      <c r="B24" s="21" t="s">
        <v>78</v>
      </c>
      <c r="C24">
        <f>SUM(E24:P24)</f>
        <v>1250</v>
      </c>
      <c r="L24">
        <v>1250</v>
      </c>
      <c r="Q24" s="45" t="s">
        <v>228</v>
      </c>
    </row>
    <row r="26" spans="2:17" x14ac:dyDescent="0.2">
      <c r="B26" s="21" t="s">
        <v>77</v>
      </c>
      <c r="C26">
        <f>SUM(E26:P26)</f>
        <v>0</v>
      </c>
      <c r="Q26" s="9" t="s">
        <v>85</v>
      </c>
    </row>
    <row r="28" spans="2:17" x14ac:dyDescent="0.2">
      <c r="B28" s="21" t="s">
        <v>213</v>
      </c>
      <c r="C28">
        <f>SUM(E28:P31)</f>
        <v>1534.63</v>
      </c>
      <c r="K28">
        <v>1509.63</v>
      </c>
      <c r="Q28" s="45" t="s">
        <v>215</v>
      </c>
    </row>
    <row r="29" spans="2:17" x14ac:dyDescent="0.2">
      <c r="B29" s="45" t="s">
        <v>214</v>
      </c>
      <c r="J29">
        <v>25</v>
      </c>
      <c r="Q29" s="45"/>
    </row>
    <row r="30" spans="2:17" x14ac:dyDescent="0.2">
      <c r="B30" s="21"/>
      <c r="Q30" s="45"/>
    </row>
    <row r="31" spans="2:17" x14ac:dyDescent="0.2">
      <c r="B31" s="21"/>
    </row>
    <row r="32" spans="2:17" x14ac:dyDescent="0.2">
      <c r="B32" s="21" t="s">
        <v>54</v>
      </c>
      <c r="C32">
        <f t="shared" ref="C32:C44" si="3">SUM(E32:P32)</f>
        <v>0</v>
      </c>
    </row>
    <row r="34" spans="1:17" x14ac:dyDescent="0.2">
      <c r="B34" s="21" t="s">
        <v>73</v>
      </c>
      <c r="C34">
        <f t="shared" si="3"/>
        <v>80</v>
      </c>
      <c r="K34">
        <f>50</f>
        <v>50</v>
      </c>
      <c r="M34">
        <v>30</v>
      </c>
      <c r="Q34" s="45" t="s">
        <v>230</v>
      </c>
    </row>
    <row r="36" spans="1:17" x14ac:dyDescent="0.2">
      <c r="A36" s="9" t="s">
        <v>159</v>
      </c>
      <c r="B36" s="21" t="s">
        <v>87</v>
      </c>
      <c r="C36">
        <f t="shared" si="3"/>
        <v>0</v>
      </c>
    </row>
    <row r="37" spans="1:17" x14ac:dyDescent="0.2">
      <c r="A37" s="9"/>
      <c r="B37" s="9"/>
    </row>
    <row r="38" spans="1:17" x14ac:dyDescent="0.2">
      <c r="A38" s="9"/>
      <c r="B38" s="9"/>
    </row>
    <row r="39" spans="1:17" x14ac:dyDescent="0.2">
      <c r="A39" s="9" t="s">
        <v>158</v>
      </c>
      <c r="B39" s="21" t="s">
        <v>74</v>
      </c>
      <c r="C39">
        <f t="shared" si="3"/>
        <v>0</v>
      </c>
    </row>
    <row r="40" spans="1:17" x14ac:dyDescent="0.2">
      <c r="A40" s="9"/>
      <c r="B40" s="9"/>
    </row>
    <row r="41" spans="1:17" x14ac:dyDescent="0.2">
      <c r="B41" s="9"/>
    </row>
    <row r="42" spans="1:17" x14ac:dyDescent="0.2">
      <c r="B42" s="21" t="s">
        <v>88</v>
      </c>
      <c r="C42">
        <f t="shared" si="3"/>
        <v>0</v>
      </c>
    </row>
    <row r="44" spans="1:17" x14ac:dyDescent="0.2">
      <c r="A44" s="21" t="s">
        <v>178</v>
      </c>
      <c r="B44" s="21" t="s">
        <v>176</v>
      </c>
      <c r="C44">
        <f t="shared" si="3"/>
        <v>0</v>
      </c>
    </row>
    <row r="45" spans="1:17" x14ac:dyDescent="0.2">
      <c r="B45" s="9" t="s">
        <v>179</v>
      </c>
    </row>
    <row r="46" spans="1:17" x14ac:dyDescent="0.2">
      <c r="B46" s="32" t="s">
        <v>160</v>
      </c>
    </row>
    <row r="47" spans="1:17" x14ac:dyDescent="0.2">
      <c r="A47" s="9"/>
      <c r="B47" s="9"/>
    </row>
    <row r="48" spans="1:17" x14ac:dyDescent="0.2">
      <c r="A48" s="9"/>
      <c r="B48" s="9"/>
    </row>
    <row r="57" spans="1:1" x14ac:dyDescent="0.2">
      <c r="A57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topLeftCell="A2" workbookViewId="0">
      <selection activeCell="I15" sqref="I15"/>
    </sheetView>
  </sheetViews>
  <sheetFormatPr defaultRowHeight="12.75" x14ac:dyDescent="0.2"/>
  <cols>
    <col min="1" max="1" width="12.7109375" customWidth="1"/>
    <col min="2" max="2" width="31.28515625" customWidth="1"/>
    <col min="3" max="3" width="11.140625" customWidth="1"/>
    <col min="4" max="4" width="3" customWidth="1"/>
  </cols>
  <sheetData>
    <row r="1" spans="1:17" x14ac:dyDescent="0.2">
      <c r="A1" s="21" t="s">
        <v>209</v>
      </c>
      <c r="B1" s="21" t="s">
        <v>91</v>
      </c>
    </row>
    <row r="2" spans="1:17" x14ac:dyDescent="0.2">
      <c r="A2" s="118" t="s">
        <v>232</v>
      </c>
    </row>
    <row r="4" spans="1:17" x14ac:dyDescent="0.2">
      <c r="A4" s="9"/>
      <c r="C4" s="22" t="s">
        <v>46</v>
      </c>
      <c r="E4" s="9" t="s">
        <v>34</v>
      </c>
      <c r="F4" s="9" t="s">
        <v>35</v>
      </c>
      <c r="G4" s="9" t="s">
        <v>36</v>
      </c>
      <c r="H4" s="9" t="s">
        <v>37</v>
      </c>
      <c r="I4" s="9" t="s">
        <v>38</v>
      </c>
      <c r="J4" s="9" t="s">
        <v>39</v>
      </c>
      <c r="K4" s="9" t="s">
        <v>40</v>
      </c>
      <c r="L4" s="9" t="s">
        <v>41</v>
      </c>
      <c r="M4" s="9" t="s">
        <v>42</v>
      </c>
      <c r="N4" s="9" t="s">
        <v>43</v>
      </c>
      <c r="O4" s="9" t="s">
        <v>44</v>
      </c>
      <c r="P4" s="9" t="s">
        <v>45</v>
      </c>
    </row>
    <row r="5" spans="1:17" ht="13.5" thickBot="1" x14ac:dyDescent="0.25"/>
    <row r="6" spans="1:17" ht="13.5" thickBot="1" x14ac:dyDescent="0.25">
      <c r="A6" s="21" t="s">
        <v>83</v>
      </c>
      <c r="C6" s="49">
        <f>C8-C10</f>
        <v>12394.268320396954</v>
      </c>
      <c r="D6" s="11"/>
      <c r="E6" s="10">
        <f t="shared" ref="E6:P6" si="0">E8-E10</f>
        <v>1433.9712520465816</v>
      </c>
      <c r="F6" s="10">
        <f t="shared" si="0"/>
        <v>614.43290517669811</v>
      </c>
      <c r="G6" s="10">
        <f t="shared" si="0"/>
        <v>853.90066243963975</v>
      </c>
      <c r="H6" s="10">
        <f t="shared" si="0"/>
        <v>1457.9046140957389</v>
      </c>
      <c r="I6" s="10">
        <f t="shared" si="0"/>
        <v>663.42605063097812</v>
      </c>
      <c r="J6" s="10">
        <f t="shared" si="0"/>
        <v>1331.5162907575557</v>
      </c>
      <c r="K6" s="10">
        <f t="shared" si="0"/>
        <v>1524.6242814844495</v>
      </c>
      <c r="L6" s="10">
        <f t="shared" si="0"/>
        <v>536.97254218816056</v>
      </c>
      <c r="M6" s="10">
        <f t="shared" si="0"/>
        <v>1538.4887485436309</v>
      </c>
      <c r="N6" s="10">
        <f t="shared" si="0"/>
        <v>299.20167041499008</v>
      </c>
      <c r="O6" s="10">
        <f t="shared" si="0"/>
        <v>569.12137459102723</v>
      </c>
      <c r="P6" s="10">
        <f t="shared" si="0"/>
        <v>1570.707928027505</v>
      </c>
    </row>
    <row r="7" spans="1:17" ht="13.5" thickBot="1" x14ac:dyDescent="0.25"/>
    <row r="8" spans="1:17" x14ac:dyDescent="0.2">
      <c r="A8" s="21" t="s">
        <v>81</v>
      </c>
      <c r="C8" s="12">
        <f>SUM(E8:P8)</f>
        <v>30000</v>
      </c>
      <c r="D8" s="13"/>
      <c r="E8" s="13">
        <v>2500</v>
      </c>
      <c r="F8" s="13">
        <v>2500</v>
      </c>
      <c r="G8" s="13">
        <v>2500</v>
      </c>
      <c r="H8" s="13">
        <v>2500</v>
      </c>
      <c r="I8" s="13">
        <v>2500</v>
      </c>
      <c r="J8" s="13">
        <v>2500</v>
      </c>
      <c r="K8" s="13">
        <v>2500</v>
      </c>
      <c r="L8" s="13">
        <v>2500</v>
      </c>
      <c r="M8" s="13">
        <v>2500</v>
      </c>
      <c r="N8" s="13">
        <v>2500</v>
      </c>
      <c r="O8" s="13">
        <v>2500</v>
      </c>
      <c r="P8" s="14">
        <v>2500</v>
      </c>
    </row>
    <row r="9" spans="1:17" x14ac:dyDescent="0.2">
      <c r="C9" s="15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6"/>
    </row>
    <row r="10" spans="1:17" ht="13.5" thickBot="1" x14ac:dyDescent="0.25">
      <c r="A10" s="21" t="s">
        <v>82</v>
      </c>
      <c r="C10" s="50">
        <f>SUM(C12:C41)</f>
        <v>17605.731679603046</v>
      </c>
      <c r="D10" s="17"/>
      <c r="E10" s="17">
        <f t="shared" ref="E10:P10" si="1">SUM(E12:E45)</f>
        <v>1066.0287479534184</v>
      </c>
      <c r="F10" s="17">
        <f t="shared" si="1"/>
        <v>1885.5670948233019</v>
      </c>
      <c r="G10" s="17">
        <f t="shared" si="1"/>
        <v>1646.0993375603603</v>
      </c>
      <c r="H10" s="17">
        <f t="shared" si="1"/>
        <v>1042.0953859042611</v>
      </c>
      <c r="I10" s="17">
        <f t="shared" si="1"/>
        <v>1836.5739493690219</v>
      </c>
      <c r="J10" s="17">
        <f t="shared" si="1"/>
        <v>1168.4837092424443</v>
      </c>
      <c r="K10" s="17">
        <f t="shared" si="1"/>
        <v>975.37571851555049</v>
      </c>
      <c r="L10" s="17">
        <f t="shared" si="1"/>
        <v>1963.0274578118394</v>
      </c>
      <c r="M10" s="17">
        <f t="shared" si="1"/>
        <v>961.51125145636911</v>
      </c>
      <c r="N10" s="17">
        <f t="shared" si="1"/>
        <v>2200.7983295850099</v>
      </c>
      <c r="O10" s="17">
        <f t="shared" si="1"/>
        <v>1930.8786254089728</v>
      </c>
      <c r="P10" s="18">
        <f t="shared" si="1"/>
        <v>929.29207197249502</v>
      </c>
    </row>
    <row r="11" spans="1:17" x14ac:dyDescent="0.2">
      <c r="A11" s="9"/>
    </row>
    <row r="12" spans="1:17" x14ac:dyDescent="0.2">
      <c r="B12" s="21" t="s">
        <v>48</v>
      </c>
      <c r="C12">
        <f t="shared" ref="C12:C20" si="2">SUM(E12:P12)</f>
        <v>7320</v>
      </c>
      <c r="E12">
        <v>610</v>
      </c>
      <c r="F12">
        <v>610</v>
      </c>
      <c r="G12">
        <v>610</v>
      </c>
      <c r="H12">
        <v>610</v>
      </c>
      <c r="I12">
        <v>610</v>
      </c>
      <c r="J12">
        <v>610</v>
      </c>
      <c r="K12">
        <v>610</v>
      </c>
      <c r="L12">
        <v>610</v>
      </c>
      <c r="M12">
        <v>610</v>
      </c>
      <c r="N12">
        <v>610</v>
      </c>
      <c r="O12">
        <v>610</v>
      </c>
      <c r="P12">
        <v>610</v>
      </c>
      <c r="Q12" s="9" t="s">
        <v>49</v>
      </c>
    </row>
    <row r="14" spans="1:17" x14ac:dyDescent="0.2">
      <c r="B14" s="21" t="s">
        <v>50</v>
      </c>
      <c r="C14">
        <f t="shared" si="2"/>
        <v>3641.63</v>
      </c>
      <c r="E14" s="45"/>
      <c r="F14">
        <v>829.99</v>
      </c>
      <c r="I14">
        <v>829.99</v>
      </c>
      <c r="L14">
        <v>990.83</v>
      </c>
      <c r="O14">
        <v>990.82</v>
      </c>
      <c r="Q14" s="9" t="s">
        <v>51</v>
      </c>
    </row>
    <row r="16" spans="1:17" x14ac:dyDescent="0.2">
      <c r="B16" s="21" t="s">
        <v>52</v>
      </c>
      <c r="C16" s="48">
        <f t="shared" si="2"/>
        <v>4628.1016796030444</v>
      </c>
      <c r="E16" s="48">
        <f>'Mortage Schedule'!D47</f>
        <v>456.02874795341842</v>
      </c>
      <c r="F16" s="48">
        <f>'Mortage Schedule'!D48</f>
        <v>445.57709482330193</v>
      </c>
      <c r="G16" s="48">
        <f>'Mortage Schedule'!D49</f>
        <v>435.0993375603602</v>
      </c>
      <c r="H16" s="48">
        <f>'Mortage Schedule'!D50</f>
        <v>432.09538590426109</v>
      </c>
      <c r="I16" s="48">
        <f>'Mortage Schedule'!D51</f>
        <v>396.58394936902181</v>
      </c>
      <c r="J16" s="48">
        <f>'Mortage Schedule'!D52</f>
        <v>393.48370924244438</v>
      </c>
      <c r="K16" s="48">
        <f>'Mortage Schedule'!D53</f>
        <v>365.37571851555055</v>
      </c>
      <c r="L16" s="48">
        <f>'Mortage Schedule'!D54</f>
        <v>362.19745781183946</v>
      </c>
      <c r="M16" s="48">
        <f>'Mortage Schedule'!D55</f>
        <v>351.51125145636905</v>
      </c>
      <c r="N16" s="48">
        <f>'Mortage Schedule'!D56</f>
        <v>340.79832958500998</v>
      </c>
      <c r="O16" s="48">
        <f>'Mortage Schedule'!D57</f>
        <v>330.05862540897249</v>
      </c>
      <c r="P16" s="48">
        <f>'Mortage Schedule'!D58</f>
        <v>319.29207197249497</v>
      </c>
      <c r="Q16" s="9" t="s">
        <v>53</v>
      </c>
    </row>
    <row r="18" spans="1:17" x14ac:dyDescent="0.2">
      <c r="B18" s="21" t="s">
        <v>75</v>
      </c>
      <c r="C18">
        <f t="shared" si="2"/>
        <v>601</v>
      </c>
      <c r="G18">
        <v>601</v>
      </c>
      <c r="Q18" s="45" t="s">
        <v>208</v>
      </c>
    </row>
    <row r="20" spans="1:17" x14ac:dyDescent="0.2">
      <c r="B20" s="21" t="s">
        <v>154</v>
      </c>
      <c r="C20">
        <f t="shared" si="2"/>
        <v>0</v>
      </c>
    </row>
    <row r="22" spans="1:17" x14ac:dyDescent="0.2">
      <c r="B22" s="21" t="s">
        <v>78</v>
      </c>
      <c r="C22">
        <f>SUM(E22:P22)</f>
        <v>1250</v>
      </c>
      <c r="N22">
        <v>1250</v>
      </c>
      <c r="Q22" s="45" t="s">
        <v>235</v>
      </c>
    </row>
    <row r="24" spans="1:17" x14ac:dyDescent="0.2">
      <c r="B24" s="21" t="s">
        <v>77</v>
      </c>
      <c r="C24">
        <f>SUM(E24:P24)</f>
        <v>0</v>
      </c>
      <c r="Q24" s="9" t="s">
        <v>85</v>
      </c>
    </row>
    <row r="26" spans="1:17" x14ac:dyDescent="0.2">
      <c r="B26" s="21" t="s">
        <v>86</v>
      </c>
      <c r="C26">
        <f t="shared" ref="C26:C40" si="3">SUM(E26:P26)</f>
        <v>0</v>
      </c>
    </row>
    <row r="27" spans="1:17" x14ac:dyDescent="0.2">
      <c r="B27" s="21"/>
    </row>
    <row r="28" spans="1:17" x14ac:dyDescent="0.2">
      <c r="B28" s="21" t="s">
        <v>54</v>
      </c>
      <c r="C28">
        <f t="shared" si="3"/>
        <v>0</v>
      </c>
    </row>
    <row r="30" spans="1:17" x14ac:dyDescent="0.2">
      <c r="B30" s="21" t="s">
        <v>73</v>
      </c>
      <c r="C30">
        <f t="shared" si="3"/>
        <v>0</v>
      </c>
    </row>
    <row r="32" spans="1:17" x14ac:dyDescent="0.2">
      <c r="A32" s="9"/>
      <c r="B32" s="21" t="s">
        <v>87</v>
      </c>
      <c r="C32">
        <f t="shared" si="3"/>
        <v>165</v>
      </c>
      <c r="J32">
        <v>165</v>
      </c>
      <c r="Q32" t="s">
        <v>234</v>
      </c>
    </row>
    <row r="33" spans="1:3" x14ac:dyDescent="0.2">
      <c r="A33" s="9"/>
      <c r="B33" s="9"/>
    </row>
    <row r="34" spans="1:3" x14ac:dyDescent="0.2">
      <c r="A34" s="9"/>
      <c r="B34" s="9"/>
    </row>
    <row r="35" spans="1:3" x14ac:dyDescent="0.2">
      <c r="A35" s="9"/>
      <c r="B35" s="21" t="s">
        <v>74</v>
      </c>
      <c r="C35">
        <f t="shared" si="3"/>
        <v>0</v>
      </c>
    </row>
    <row r="36" spans="1:3" x14ac:dyDescent="0.2">
      <c r="A36" s="9"/>
      <c r="B36" s="9"/>
    </row>
    <row r="37" spans="1:3" x14ac:dyDescent="0.2">
      <c r="B37" s="9"/>
    </row>
    <row r="38" spans="1:3" x14ac:dyDescent="0.2">
      <c r="B38" s="21" t="s">
        <v>88</v>
      </c>
      <c r="C38">
        <f t="shared" si="3"/>
        <v>0</v>
      </c>
    </row>
    <row r="40" spans="1:3" x14ac:dyDescent="0.2">
      <c r="A40" s="21" t="s">
        <v>178</v>
      </c>
      <c r="B40" s="21" t="s">
        <v>176</v>
      </c>
      <c r="C40">
        <f t="shared" si="3"/>
        <v>0</v>
      </c>
    </row>
    <row r="41" spans="1:3" x14ac:dyDescent="0.2">
      <c r="B41" s="9" t="s">
        <v>179</v>
      </c>
    </row>
    <row r="42" spans="1:3" x14ac:dyDescent="0.2">
      <c r="B42" s="32" t="s">
        <v>160</v>
      </c>
    </row>
    <row r="43" spans="1:3" x14ac:dyDescent="0.2">
      <c r="A43" s="9"/>
      <c r="B43" s="9"/>
    </row>
    <row r="44" spans="1:3" x14ac:dyDescent="0.2">
      <c r="A44" s="9"/>
      <c r="B44" s="9"/>
    </row>
    <row r="53" spans="1:1" x14ac:dyDescent="0.2">
      <c r="A53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E17" sqref="E17"/>
    </sheetView>
  </sheetViews>
  <sheetFormatPr defaultRowHeight="12.75" x14ac:dyDescent="0.2"/>
  <cols>
    <col min="1" max="1" width="12.7109375" customWidth="1"/>
    <col min="2" max="2" width="31.28515625" customWidth="1"/>
    <col min="3" max="3" width="11.140625" customWidth="1"/>
    <col min="4" max="4" width="3" customWidth="1"/>
  </cols>
  <sheetData>
    <row r="1" spans="1:17" x14ac:dyDescent="0.2">
      <c r="A1" s="21" t="s">
        <v>233</v>
      </c>
      <c r="B1" s="21" t="s">
        <v>91</v>
      </c>
    </row>
    <row r="2" spans="1:17" x14ac:dyDescent="0.2">
      <c r="A2" s="118" t="s">
        <v>232</v>
      </c>
    </row>
    <row r="4" spans="1:17" x14ac:dyDescent="0.2">
      <c r="A4" s="9"/>
      <c r="C4" s="22" t="s">
        <v>46</v>
      </c>
      <c r="E4" s="9" t="s">
        <v>34</v>
      </c>
      <c r="F4" s="9" t="s">
        <v>35</v>
      </c>
      <c r="G4" s="9" t="s">
        <v>36</v>
      </c>
      <c r="H4" s="9" t="s">
        <v>37</v>
      </c>
      <c r="I4" s="9" t="s">
        <v>38</v>
      </c>
      <c r="J4" s="9" t="s">
        <v>39</v>
      </c>
      <c r="K4" s="9" t="s">
        <v>40</v>
      </c>
      <c r="L4" s="9" t="s">
        <v>41</v>
      </c>
      <c r="M4" s="9" t="s">
        <v>42</v>
      </c>
      <c r="N4" s="9" t="s">
        <v>43</v>
      </c>
      <c r="O4" s="9" t="s">
        <v>44</v>
      </c>
      <c r="P4" s="9" t="s">
        <v>45</v>
      </c>
    </row>
    <row r="5" spans="1:17" ht="13.5" thickBot="1" x14ac:dyDescent="0.25"/>
    <row r="6" spans="1:17" ht="13.5" thickBot="1" x14ac:dyDescent="0.25">
      <c r="A6" s="21" t="s">
        <v>83</v>
      </c>
      <c r="C6" s="49">
        <f>C8-C10</f>
        <v>28290.501397847573</v>
      </c>
      <c r="D6" s="11"/>
      <c r="E6" s="10">
        <f t="shared" ref="E6:P6" si="0">E8-E10</f>
        <v>2191.5013978475736</v>
      </c>
      <c r="F6" s="10">
        <f t="shared" si="0"/>
        <v>2500</v>
      </c>
      <c r="G6" s="10">
        <f t="shared" si="0"/>
        <v>1899</v>
      </c>
      <c r="H6" s="10">
        <f t="shared" si="0"/>
        <v>2500</v>
      </c>
      <c r="I6" s="10">
        <f t="shared" si="0"/>
        <v>2500</v>
      </c>
      <c r="J6" s="10">
        <f t="shared" si="0"/>
        <v>2500</v>
      </c>
      <c r="K6" s="10">
        <f t="shared" si="0"/>
        <v>2500</v>
      </c>
      <c r="L6" s="10">
        <f t="shared" si="0"/>
        <v>2500</v>
      </c>
      <c r="M6" s="10">
        <f t="shared" si="0"/>
        <v>2300</v>
      </c>
      <c r="N6" s="10">
        <f t="shared" si="0"/>
        <v>2300</v>
      </c>
      <c r="O6" s="10">
        <f t="shared" si="0"/>
        <v>2300</v>
      </c>
      <c r="P6" s="10">
        <f t="shared" si="0"/>
        <v>2300</v>
      </c>
    </row>
    <row r="7" spans="1:17" ht="13.5" thickBot="1" x14ac:dyDescent="0.25"/>
    <row r="8" spans="1:17" x14ac:dyDescent="0.2">
      <c r="A8" s="21" t="s">
        <v>81</v>
      </c>
      <c r="C8" s="12">
        <f>SUM(E8:P8)</f>
        <v>29200</v>
      </c>
      <c r="D8" s="13"/>
      <c r="E8" s="13">
        <v>2500</v>
      </c>
      <c r="F8" s="13">
        <v>2500</v>
      </c>
      <c r="G8" s="13">
        <v>2500</v>
      </c>
      <c r="H8" s="13">
        <v>2500</v>
      </c>
      <c r="I8" s="13">
        <v>2500</v>
      </c>
      <c r="J8" s="13">
        <v>2500</v>
      </c>
      <c r="K8" s="13">
        <v>2500</v>
      </c>
      <c r="L8" s="13">
        <v>2500</v>
      </c>
      <c r="M8" s="13">
        <v>2300</v>
      </c>
      <c r="N8" s="13">
        <v>2300</v>
      </c>
      <c r="O8" s="13">
        <v>2300</v>
      </c>
      <c r="P8" s="14">
        <v>2300</v>
      </c>
    </row>
    <row r="9" spans="1:17" x14ac:dyDescent="0.2">
      <c r="C9" s="15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6"/>
    </row>
    <row r="10" spans="1:17" ht="13.5" thickBot="1" x14ac:dyDescent="0.25">
      <c r="A10" s="21" t="s">
        <v>82</v>
      </c>
      <c r="C10" s="50">
        <f>SUM(C12:C41)</f>
        <v>909.4986021524262</v>
      </c>
      <c r="D10" s="17"/>
      <c r="E10" s="17">
        <f t="shared" ref="E10:P10" si="1">SUM(E12:E45)</f>
        <v>308.4986021524262</v>
      </c>
      <c r="F10" s="17">
        <f t="shared" si="1"/>
        <v>0</v>
      </c>
      <c r="G10" s="17">
        <f t="shared" si="1"/>
        <v>601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7">
        <f t="shared" si="1"/>
        <v>0</v>
      </c>
      <c r="M10" s="17">
        <f t="shared" si="1"/>
        <v>0</v>
      </c>
      <c r="N10" s="17">
        <f t="shared" si="1"/>
        <v>0</v>
      </c>
      <c r="O10" s="17">
        <f t="shared" si="1"/>
        <v>0</v>
      </c>
      <c r="P10" s="18">
        <f t="shared" si="1"/>
        <v>0</v>
      </c>
    </row>
    <row r="11" spans="1:17" x14ac:dyDescent="0.2">
      <c r="A11" s="9"/>
    </row>
    <row r="12" spans="1:17" x14ac:dyDescent="0.2">
      <c r="B12" s="21" t="s">
        <v>48</v>
      </c>
      <c r="C12">
        <f t="shared" ref="C12:C20" si="2">SUM(E12:P12)</f>
        <v>0</v>
      </c>
      <c r="Q12" s="9" t="s">
        <v>49</v>
      </c>
    </row>
    <row r="14" spans="1:17" x14ac:dyDescent="0.2">
      <c r="B14" s="21" t="s">
        <v>50</v>
      </c>
      <c r="C14">
        <f t="shared" si="2"/>
        <v>0</v>
      </c>
      <c r="E14" s="45"/>
      <c r="Q14" s="9" t="s">
        <v>51</v>
      </c>
    </row>
    <row r="16" spans="1:17" x14ac:dyDescent="0.2">
      <c r="B16" s="21" t="s">
        <v>52</v>
      </c>
      <c r="C16" s="48">
        <f t="shared" si="2"/>
        <v>308.4986021524262</v>
      </c>
      <c r="E16" s="48">
        <f>'Mortage Schedule'!D59</f>
        <v>308.4986021524262</v>
      </c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9" t="s">
        <v>53</v>
      </c>
    </row>
    <row r="18" spans="1:17" x14ac:dyDescent="0.2">
      <c r="B18" s="21" t="s">
        <v>75</v>
      </c>
      <c r="C18">
        <f t="shared" si="2"/>
        <v>601</v>
      </c>
      <c r="G18">
        <v>601</v>
      </c>
      <c r="Q18" s="45" t="s">
        <v>208</v>
      </c>
    </row>
    <row r="20" spans="1:17" x14ac:dyDescent="0.2">
      <c r="B20" s="21" t="s">
        <v>154</v>
      </c>
      <c r="C20">
        <f t="shared" si="2"/>
        <v>0</v>
      </c>
    </row>
    <row r="22" spans="1:17" x14ac:dyDescent="0.2">
      <c r="B22" s="21" t="s">
        <v>78</v>
      </c>
      <c r="C22">
        <f>SUM(E22:P22)</f>
        <v>0</v>
      </c>
      <c r="Q22" s="9" t="s">
        <v>84</v>
      </c>
    </row>
    <row r="24" spans="1:17" x14ac:dyDescent="0.2">
      <c r="B24" s="21" t="s">
        <v>77</v>
      </c>
      <c r="C24">
        <f>SUM(E24:P24)</f>
        <v>0</v>
      </c>
      <c r="Q24" s="9" t="s">
        <v>85</v>
      </c>
    </row>
    <row r="26" spans="1:17" x14ac:dyDescent="0.2">
      <c r="B26" s="21" t="s">
        <v>86</v>
      </c>
      <c r="C26">
        <f t="shared" ref="C26:C40" si="3">SUM(E26:P26)</f>
        <v>0</v>
      </c>
    </row>
    <row r="27" spans="1:17" x14ac:dyDescent="0.2">
      <c r="B27" s="21"/>
    </row>
    <row r="28" spans="1:17" x14ac:dyDescent="0.2">
      <c r="B28" s="21" t="s">
        <v>54</v>
      </c>
      <c r="C28">
        <f t="shared" si="3"/>
        <v>0</v>
      </c>
    </row>
    <row r="30" spans="1:17" x14ac:dyDescent="0.2">
      <c r="B30" s="21" t="s">
        <v>73</v>
      </c>
      <c r="C30">
        <f t="shared" si="3"/>
        <v>0</v>
      </c>
    </row>
    <row r="32" spans="1:17" x14ac:dyDescent="0.2">
      <c r="A32" s="9" t="s">
        <v>159</v>
      </c>
      <c r="B32" s="21" t="s">
        <v>87</v>
      </c>
      <c r="C32">
        <f t="shared" si="3"/>
        <v>0</v>
      </c>
    </row>
    <row r="33" spans="1:3" x14ac:dyDescent="0.2">
      <c r="A33" s="9"/>
      <c r="B33" s="9"/>
    </row>
    <row r="34" spans="1:3" x14ac:dyDescent="0.2">
      <c r="A34" s="9"/>
      <c r="B34" s="9"/>
    </row>
    <row r="35" spans="1:3" x14ac:dyDescent="0.2">
      <c r="A35" s="9" t="s">
        <v>158</v>
      </c>
      <c r="B35" s="21" t="s">
        <v>74</v>
      </c>
      <c r="C35">
        <f t="shared" si="3"/>
        <v>0</v>
      </c>
    </row>
    <row r="36" spans="1:3" x14ac:dyDescent="0.2">
      <c r="A36" s="9"/>
      <c r="B36" s="9"/>
    </row>
    <row r="37" spans="1:3" x14ac:dyDescent="0.2">
      <c r="B37" s="9"/>
    </row>
    <row r="38" spans="1:3" x14ac:dyDescent="0.2">
      <c r="B38" s="21" t="s">
        <v>88</v>
      </c>
      <c r="C38">
        <f t="shared" si="3"/>
        <v>0</v>
      </c>
    </row>
    <row r="40" spans="1:3" x14ac:dyDescent="0.2">
      <c r="A40" s="21" t="s">
        <v>178</v>
      </c>
      <c r="B40" s="21" t="s">
        <v>176</v>
      </c>
      <c r="C40">
        <f t="shared" si="3"/>
        <v>0</v>
      </c>
    </row>
    <row r="41" spans="1:3" x14ac:dyDescent="0.2">
      <c r="B41" s="9" t="s">
        <v>179</v>
      </c>
    </row>
    <row r="42" spans="1:3" x14ac:dyDescent="0.2">
      <c r="B42" s="32" t="s">
        <v>160</v>
      </c>
    </row>
    <row r="43" spans="1:3" x14ac:dyDescent="0.2">
      <c r="A43" s="9"/>
      <c r="B43" s="9"/>
    </row>
    <row r="44" spans="1:3" x14ac:dyDescent="0.2">
      <c r="A44" s="9"/>
      <c r="B44" s="9"/>
    </row>
    <row r="53" spans="1:1" x14ac:dyDescent="0.2">
      <c r="A53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Mortage Schedule</vt:lpstr>
      <vt:lpstr>Summary</vt:lpstr>
      <vt:lpstr>2013</vt:lpstr>
      <vt:lpstr>2014</vt:lpstr>
      <vt:lpstr>2015</vt:lpstr>
      <vt:lpstr>2016</vt:lpstr>
      <vt:lpstr>2017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</dc:creator>
  <cp:lastModifiedBy>chris</cp:lastModifiedBy>
  <dcterms:created xsi:type="dcterms:W3CDTF">1998-02-10T03:09:36Z</dcterms:created>
  <dcterms:modified xsi:type="dcterms:W3CDTF">2016-07-06T21:30:12Z</dcterms:modified>
</cp:coreProperties>
</file>