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Finance\Baker Square Condo\"/>
    </mc:Choice>
  </mc:AlternateContent>
  <bookViews>
    <workbookView xWindow="0" yWindow="0" windowWidth="24000" windowHeight="9735" tabRatio="879" activeTab="2"/>
  </bookViews>
  <sheets>
    <sheet name="10 Wasserman Hts" sheetId="4" r:id="rId1"/>
    <sheet name="Property Tax" sheetId="2" r:id="rId2"/>
    <sheet name="Sale" sheetId="3" r:id="rId3"/>
  </sheets>
  <definedNames>
    <definedName name="Beg_Bal">'10 Wasserman Hts'!$C$18:$C$377</definedName>
    <definedName name="Data">'10 Wasserman Hts'!$A$18:$I$377</definedName>
    <definedName name="End_Bal">'10 Wasserman Hts'!$I$18:$I$377</definedName>
    <definedName name="Extra_Pay">'10 Wasserman Hts'!$E$18:$E$377</definedName>
    <definedName name="Full_Print">'10 Wasserman Hts'!$A$1:$I$377</definedName>
    <definedName name="Header_Row">ROW('10 Wasserman Hts'!$17:$17)</definedName>
    <definedName name="Int">'10 Wasserman Hts'!$H$18:$H$377</definedName>
    <definedName name="Interest_Rate">'10 Wasserman Hts'!$D$7</definedName>
    <definedName name="Last_Row">IF(Values_Entered,Header_Row+Number_of_Payments,Header_Row)</definedName>
    <definedName name="Loan_Amount">'10 Wasserman Hts'!$D$6</definedName>
    <definedName name="Loan_Start">'10 Wasserman Hts'!$D$10</definedName>
    <definedName name="Loan_Years">'10 Wasserman Hts'!$D$8</definedName>
    <definedName name="Num_Pmt_Per_Year">'10 Wasserman Hts'!$D$9</definedName>
    <definedName name="Number_of_Payments">MATCH(0.01,End_Bal,-1)+1</definedName>
    <definedName name="Pay_Date">'10 Wasserman Hts'!$B$18:$B$377</definedName>
    <definedName name="Pay_Num">'10 Wasserman Hts'!$A$18:$A$377</definedName>
    <definedName name="Payment_Date">DATE(YEAR(Loan_Start),MONTH(Loan_Start)+Payment_Number,DAY(Loan_Start))</definedName>
    <definedName name="Princ">'10 Wasserman Hts'!$G$18:$G$377</definedName>
    <definedName name="_xlnm.Print_Area" localSheetId="0">OFFSET(Full_Print,0,0,Last_Row)</definedName>
    <definedName name="Print_Area_Reset">OFFSET(Full_Print,0,0,Last_Row)</definedName>
    <definedName name="_xlnm.Print_Titles" localSheetId="0">'10 Wasserman Hts'!$15:$17</definedName>
    <definedName name="Sched_Pay">'10 Wasserman Hts'!$D$18:$D$377</definedName>
    <definedName name="Scheduled_Extra_Payments">'10 Wasserman Hts'!$D$11</definedName>
    <definedName name="Scheduled_Interest_Rate">'10 Wasserman Hts'!$D$7</definedName>
    <definedName name="Scheduled_Monthly_Payment">'10 Wasserman Hts'!$H$6</definedName>
    <definedName name="Total_Interest">'10 Wasserman Hts'!$H$10</definedName>
    <definedName name="Total_Pay">'10 Wasserman Hts'!$F$18:$F$377</definedName>
    <definedName name="Total_Payment">Scheduled_Payment+Extra_Payment</definedName>
    <definedName name="Values_Entered">IF(Loan_Amount*Interest_Rate*Loan_Years*Loan_Start&gt;0,1,0)</definedName>
  </definedNames>
  <calcPr calcId="152511"/>
</workbook>
</file>

<file path=xl/calcChain.xml><?xml version="1.0" encoding="utf-8"?>
<calcChain xmlns="http://schemas.openxmlformats.org/spreadsheetml/2006/main">
  <c r="L97" i="3" l="1"/>
  <c r="M141" i="3"/>
  <c r="M142" i="3"/>
  <c r="M143" i="3"/>
  <c r="M140" i="3"/>
  <c r="J4" i="3"/>
  <c r="J3" i="3"/>
  <c r="F17" i="2" l="1"/>
  <c r="F16" i="2"/>
  <c r="F19" i="2" s="1"/>
  <c r="F7" i="3"/>
  <c r="F5" i="3"/>
  <c r="L141" i="3"/>
  <c r="L142" i="3"/>
  <c r="L143" i="3"/>
  <c r="L140" i="3"/>
  <c r="K141" i="3"/>
  <c r="K142" i="3"/>
  <c r="K143" i="3"/>
  <c r="K140" i="3"/>
  <c r="K97" i="3"/>
  <c r="O140" i="3"/>
  <c r="N140" i="3"/>
  <c r="J141" i="3"/>
  <c r="J142" i="3"/>
  <c r="J143" i="3"/>
  <c r="J140" i="3"/>
  <c r="O97" i="3"/>
  <c r="N97" i="3"/>
  <c r="K10" i="4"/>
  <c r="K9" i="4"/>
  <c r="J97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21" i="3"/>
  <c r="A22" i="3" s="1"/>
  <c r="D20" i="3"/>
  <c r="H20" i="3" s="1"/>
  <c r="G14" i="3"/>
  <c r="H14" i="3" s="1"/>
  <c r="C20" i="3" s="1"/>
  <c r="G20" i="3" s="1"/>
  <c r="D21" i="3" l="1"/>
  <c r="H21" i="3" s="1"/>
  <c r="E20" i="3"/>
  <c r="C21" i="3"/>
  <c r="E21" i="3" s="1"/>
  <c r="G21" i="3" l="1"/>
  <c r="C22" i="3" l="1"/>
  <c r="G22" i="3" s="1"/>
  <c r="D22" i="3"/>
  <c r="H22" i="3" s="1"/>
  <c r="D23" i="3" l="1"/>
  <c r="C23" i="3"/>
  <c r="G23" i="3" s="1"/>
  <c r="E22" i="3"/>
  <c r="E23" i="3" l="1"/>
  <c r="C24" i="3"/>
  <c r="G24" i="3" s="1"/>
  <c r="D24" i="3"/>
  <c r="H23" i="3"/>
  <c r="H24" i="3" s="1"/>
  <c r="D25" i="3" l="1"/>
  <c r="C25" i="3"/>
  <c r="G25" i="3" s="1"/>
  <c r="H25" i="3"/>
  <c r="E24" i="3"/>
  <c r="E25" i="3" l="1"/>
  <c r="C26" i="3"/>
  <c r="G26" i="3" s="1"/>
  <c r="D26" i="3"/>
  <c r="H26" i="3"/>
  <c r="D27" i="3" l="1"/>
  <c r="H27" i="3" s="1"/>
  <c r="C27" i="3"/>
  <c r="G27" i="3" s="1"/>
  <c r="E26" i="3"/>
  <c r="E27" i="3" l="1"/>
  <c r="C28" i="3"/>
  <c r="G28" i="3" s="1"/>
  <c r="D28" i="3"/>
  <c r="H28" i="3"/>
  <c r="D29" i="3" l="1"/>
  <c r="H29" i="3" s="1"/>
  <c r="C29" i="3"/>
  <c r="G29" i="3" s="1"/>
  <c r="E28" i="3"/>
  <c r="E29" i="3" l="1"/>
  <c r="C30" i="3"/>
  <c r="G30" i="3" s="1"/>
  <c r="D30" i="3"/>
  <c r="H30" i="3"/>
  <c r="D31" i="3" l="1"/>
  <c r="C31" i="3"/>
  <c r="G31" i="3" s="1"/>
  <c r="E30" i="3"/>
  <c r="E31" i="3" l="1"/>
  <c r="C32" i="3"/>
  <c r="G32" i="3" s="1"/>
  <c r="D32" i="3"/>
  <c r="H31" i="3"/>
  <c r="H32" i="3" s="1"/>
  <c r="D33" i="3" l="1"/>
  <c r="C33" i="3"/>
  <c r="G33" i="3" s="1"/>
  <c r="E32" i="3"/>
  <c r="H33" i="3"/>
  <c r="C34" i="3" l="1"/>
  <c r="G34" i="3"/>
  <c r="D34" i="3"/>
  <c r="H34" i="3" s="1"/>
  <c r="E33" i="3"/>
  <c r="E34" i="3" l="1"/>
  <c r="D35" i="3"/>
  <c r="H35" i="3" s="1"/>
  <c r="C35" i="3"/>
  <c r="E35" i="3" s="1"/>
  <c r="G35" i="3" l="1"/>
  <c r="C36" i="3" l="1"/>
  <c r="G36" i="3"/>
  <c r="D36" i="3"/>
  <c r="H36" i="3" s="1"/>
  <c r="E36" i="3" l="1"/>
  <c r="D37" i="3"/>
  <c r="H37" i="3" s="1"/>
  <c r="C37" i="3"/>
  <c r="E37" i="3" s="1"/>
  <c r="G37" i="3" l="1"/>
  <c r="C38" i="3" l="1"/>
  <c r="G38" i="3" s="1"/>
  <c r="D38" i="3"/>
  <c r="H38" i="3" s="1"/>
  <c r="D39" i="3" l="1"/>
  <c r="C39" i="3"/>
  <c r="G39" i="3" s="1"/>
  <c r="E38" i="3"/>
  <c r="H39" i="3"/>
  <c r="E39" i="3" l="1"/>
  <c r="C40" i="3"/>
  <c r="G40" i="3" s="1"/>
  <c r="D40" i="3"/>
  <c r="H40" i="3"/>
  <c r="D41" i="3" l="1"/>
  <c r="C41" i="3"/>
  <c r="E41" i="3" s="1"/>
  <c r="H41" i="3"/>
  <c r="E40" i="3"/>
  <c r="G41" i="3" l="1"/>
  <c r="C42" i="3" l="1"/>
  <c r="G42" i="3"/>
  <c r="D42" i="3"/>
  <c r="H42" i="3" s="1"/>
  <c r="E42" i="3"/>
  <c r="D43" i="3" l="1"/>
  <c r="H43" i="3" s="1"/>
  <c r="C43" i="3"/>
  <c r="E43" i="3" s="1"/>
  <c r="G43" i="3" l="1"/>
  <c r="C44" i="3" l="1"/>
  <c r="G44" i="3"/>
  <c r="D44" i="3"/>
  <c r="H44" i="3" s="1"/>
  <c r="E44" i="3" l="1"/>
  <c r="D45" i="3"/>
  <c r="C45" i="3"/>
  <c r="G45" i="3" s="1"/>
  <c r="E45" i="3" l="1"/>
  <c r="C46" i="3"/>
  <c r="G46" i="3" s="1"/>
  <c r="D46" i="3"/>
  <c r="H45" i="3"/>
  <c r="H46" i="3" s="1"/>
  <c r="D47" i="3" l="1"/>
  <c r="C47" i="3"/>
  <c r="G47" i="3" s="1"/>
  <c r="E46" i="3"/>
  <c r="E47" i="3" l="1"/>
  <c r="C48" i="3"/>
  <c r="G48" i="3" s="1"/>
  <c r="D48" i="3"/>
  <c r="H47" i="3"/>
  <c r="H48" i="3" s="1"/>
  <c r="D49" i="3" l="1"/>
  <c r="C49" i="3"/>
  <c r="E49" i="3" s="1"/>
  <c r="E48" i="3"/>
  <c r="H49" i="3"/>
  <c r="G49" i="3" l="1"/>
  <c r="C50" i="3" l="1"/>
  <c r="G50" i="3"/>
  <c r="D50" i="3"/>
  <c r="H50" i="3" s="1"/>
  <c r="E50" i="3" l="1"/>
  <c r="D51" i="3"/>
  <c r="H51" i="3" s="1"/>
  <c r="C51" i="3"/>
  <c r="G51" i="3" s="1"/>
  <c r="C52" i="3" l="1"/>
  <c r="G52" i="3"/>
  <c r="D52" i="3"/>
  <c r="H52" i="3" s="1"/>
  <c r="E51" i="3"/>
  <c r="E52" i="3" l="1"/>
  <c r="D53" i="3"/>
  <c r="H53" i="3" s="1"/>
  <c r="C53" i="3"/>
  <c r="G53" i="3" s="1"/>
  <c r="C54" i="3" l="1"/>
  <c r="G54" i="3"/>
  <c r="D54" i="3"/>
  <c r="H54" i="3" s="1"/>
  <c r="E54" i="3"/>
  <c r="E53" i="3"/>
  <c r="D55" i="3" l="1"/>
  <c r="H55" i="3" s="1"/>
  <c r="C55" i="3"/>
  <c r="G55" i="3" s="1"/>
  <c r="C56" i="3" l="1"/>
  <c r="G56" i="3"/>
  <c r="D56" i="3"/>
  <c r="H56" i="3" s="1"/>
  <c r="E55" i="3"/>
  <c r="E56" i="3" l="1"/>
  <c r="D57" i="3"/>
  <c r="H57" i="3" s="1"/>
  <c r="C57" i="3"/>
  <c r="G57" i="3" s="1"/>
  <c r="C58" i="3" l="1"/>
  <c r="G58" i="3"/>
  <c r="D58" i="3"/>
  <c r="H58" i="3" s="1"/>
  <c r="E57" i="3"/>
  <c r="E58" i="3" l="1"/>
  <c r="D59" i="3"/>
  <c r="H59" i="3" s="1"/>
  <c r="C59" i="3"/>
  <c r="G59" i="3" s="1"/>
  <c r="C60" i="3" l="1"/>
  <c r="G60" i="3"/>
  <c r="D60" i="3"/>
  <c r="H60" i="3" s="1"/>
  <c r="E59" i="3"/>
  <c r="E60" i="3" l="1"/>
  <c r="D61" i="3"/>
  <c r="H61" i="3" s="1"/>
  <c r="C61" i="3"/>
  <c r="G61" i="3"/>
  <c r="E61" i="3" l="1"/>
  <c r="C62" i="3"/>
  <c r="G62" i="3"/>
  <c r="D62" i="3"/>
  <c r="H62" i="3" s="1"/>
  <c r="E62" i="3" l="1"/>
  <c r="D63" i="3"/>
  <c r="H63" i="3" s="1"/>
  <c r="C63" i="3"/>
  <c r="G63" i="3" s="1"/>
  <c r="C64" i="3" l="1"/>
  <c r="G64" i="3"/>
  <c r="D64" i="3"/>
  <c r="H64" i="3" s="1"/>
  <c r="E63" i="3"/>
  <c r="E64" i="3" l="1"/>
  <c r="D65" i="3"/>
  <c r="C65" i="3"/>
  <c r="G65" i="3" s="1"/>
  <c r="E65" i="3" l="1"/>
  <c r="C66" i="3"/>
  <c r="G66" i="3" s="1"/>
  <c r="D66" i="3"/>
  <c r="H65" i="3"/>
  <c r="H66" i="3" s="1"/>
  <c r="D67" i="3" l="1"/>
  <c r="C67" i="3"/>
  <c r="G67" i="3" s="1"/>
  <c r="E66" i="3"/>
  <c r="H67" i="3"/>
  <c r="E67" i="3" l="1"/>
  <c r="C68" i="3"/>
  <c r="G68" i="3" s="1"/>
  <c r="D68" i="3"/>
  <c r="H68" i="3"/>
  <c r="D69" i="3" l="1"/>
  <c r="C69" i="3"/>
  <c r="G69" i="3" s="1"/>
  <c r="E68" i="3"/>
  <c r="H69" i="3"/>
  <c r="E69" i="3" l="1"/>
  <c r="C70" i="3"/>
  <c r="G70" i="3" s="1"/>
  <c r="D70" i="3"/>
  <c r="H70" i="3"/>
  <c r="D71" i="3" l="1"/>
  <c r="C71" i="3"/>
  <c r="E71" i="3" s="1"/>
  <c r="E70" i="3"/>
  <c r="H71" i="3"/>
  <c r="G71" i="3" l="1"/>
  <c r="C72" i="3" l="1"/>
  <c r="G72" i="3"/>
  <c r="D72" i="3"/>
  <c r="H72" i="3" s="1"/>
  <c r="E72" i="3" l="1"/>
  <c r="D73" i="3"/>
  <c r="H73" i="3" s="1"/>
  <c r="C73" i="3"/>
  <c r="E73" i="3" s="1"/>
  <c r="G73" i="3" l="1"/>
  <c r="C74" i="3" l="1"/>
  <c r="G74" i="3"/>
  <c r="D74" i="3"/>
  <c r="H74" i="3" s="1"/>
  <c r="E74" i="3" l="1"/>
  <c r="D75" i="3"/>
  <c r="H75" i="3" s="1"/>
  <c r="C75" i="3"/>
  <c r="E75" i="3" s="1"/>
  <c r="G75" i="3" l="1"/>
  <c r="C76" i="3" l="1"/>
  <c r="G76" i="3"/>
  <c r="D76" i="3"/>
  <c r="H76" i="3" s="1"/>
  <c r="E76" i="3" l="1"/>
  <c r="D77" i="3"/>
  <c r="H77" i="3" s="1"/>
  <c r="C77" i="3"/>
  <c r="G77" i="3" s="1"/>
  <c r="C78" i="3" l="1"/>
  <c r="G78" i="3"/>
  <c r="D78" i="3"/>
  <c r="H78" i="3" s="1"/>
  <c r="E77" i="3"/>
  <c r="D79" i="3" l="1"/>
  <c r="H79" i="3" s="1"/>
  <c r="C79" i="3"/>
  <c r="G79" i="3" s="1"/>
  <c r="E78" i="3"/>
  <c r="C80" i="3" l="1"/>
  <c r="G80" i="3"/>
  <c r="D80" i="3"/>
  <c r="H80" i="3" s="1"/>
  <c r="E79" i="3"/>
  <c r="E80" i="3" l="1"/>
  <c r="D81" i="3"/>
  <c r="H81" i="3" s="1"/>
  <c r="C81" i="3"/>
  <c r="G81" i="3"/>
  <c r="E81" i="3" l="1"/>
  <c r="C82" i="3"/>
  <c r="G82" i="3"/>
  <c r="D82" i="3"/>
  <c r="H82" i="3" s="1"/>
  <c r="E82" i="3" l="1"/>
  <c r="D83" i="3"/>
  <c r="H83" i="3" s="1"/>
  <c r="C83" i="3"/>
  <c r="E83" i="3" s="1"/>
  <c r="G83" i="3" l="1"/>
  <c r="C84" i="3" l="1"/>
  <c r="G84" i="3"/>
  <c r="D84" i="3"/>
  <c r="H84" i="3" s="1"/>
  <c r="E84" i="3" l="1"/>
  <c r="D85" i="3"/>
  <c r="C85" i="3"/>
  <c r="G85" i="3" s="1"/>
  <c r="E85" i="3" l="1"/>
  <c r="C86" i="3"/>
  <c r="G86" i="3" s="1"/>
  <c r="D86" i="3"/>
  <c r="H85" i="3"/>
  <c r="H86" i="3" s="1"/>
  <c r="D87" i="3" l="1"/>
  <c r="C87" i="3"/>
  <c r="G87" i="3" s="1"/>
  <c r="E86" i="3"/>
  <c r="H87" i="3"/>
  <c r="E87" i="3" l="1"/>
  <c r="C88" i="3"/>
  <c r="G88" i="3" s="1"/>
  <c r="D88" i="3"/>
  <c r="H88" i="3"/>
  <c r="D89" i="3" l="1"/>
  <c r="C89" i="3"/>
  <c r="E89" i="3" s="1"/>
  <c r="H89" i="3"/>
  <c r="E88" i="3"/>
  <c r="G89" i="3" l="1"/>
  <c r="C90" i="3" l="1"/>
  <c r="G90" i="3" s="1"/>
  <c r="D90" i="3"/>
  <c r="H90" i="3" s="1"/>
  <c r="E90" i="3"/>
  <c r="D91" i="3" l="1"/>
  <c r="C91" i="3"/>
  <c r="G91" i="3" s="1"/>
  <c r="E91" i="3" l="1"/>
  <c r="C92" i="3"/>
  <c r="G92" i="3" s="1"/>
  <c r="D92" i="3"/>
  <c r="H91" i="3"/>
  <c r="H92" i="3" s="1"/>
  <c r="D93" i="3" l="1"/>
  <c r="C93" i="3"/>
  <c r="G93" i="3" s="1"/>
  <c r="E92" i="3"/>
  <c r="E93" i="3" l="1"/>
  <c r="C94" i="3"/>
  <c r="G94" i="3" s="1"/>
  <c r="D94" i="3"/>
  <c r="H93" i="3"/>
  <c r="H94" i="3" s="1"/>
  <c r="D95" i="3" l="1"/>
  <c r="C95" i="3"/>
  <c r="G95" i="3" s="1"/>
  <c r="E94" i="3"/>
  <c r="H95" i="3"/>
  <c r="E95" i="3" l="1"/>
  <c r="C96" i="3"/>
  <c r="G96" i="3" s="1"/>
  <c r="D96" i="3"/>
  <c r="H96" i="3"/>
  <c r="D97" i="3" l="1"/>
  <c r="C97" i="3"/>
  <c r="E97" i="3" s="1"/>
  <c r="H97" i="3"/>
  <c r="E96" i="3"/>
  <c r="G97" i="3" l="1"/>
  <c r="C98" i="3" l="1"/>
  <c r="G98" i="3" s="1"/>
  <c r="D98" i="3"/>
  <c r="H98" i="3" s="1"/>
  <c r="D99" i="3" l="1"/>
  <c r="C99" i="3"/>
  <c r="E99" i="3" s="1"/>
  <c r="E98" i="3"/>
  <c r="H99" i="3"/>
  <c r="G99" i="3" l="1"/>
  <c r="C100" i="3" l="1"/>
  <c r="G100" i="3" s="1"/>
  <c r="D100" i="3"/>
  <c r="H100" i="3" s="1"/>
  <c r="D101" i="3" l="1"/>
  <c r="C101" i="3"/>
  <c r="E101" i="3" s="1"/>
  <c r="G101" i="3"/>
  <c r="H101" i="3"/>
  <c r="E100" i="3"/>
  <c r="C102" i="3" l="1"/>
  <c r="G102" i="3"/>
  <c r="D102" i="3"/>
  <c r="H102" i="3" s="1"/>
  <c r="E102" i="3" l="1"/>
  <c r="D103" i="3"/>
  <c r="H103" i="3" s="1"/>
  <c r="C103" i="3"/>
  <c r="G103" i="3" s="1"/>
  <c r="C104" i="3" l="1"/>
  <c r="G104" i="3"/>
  <c r="D104" i="3"/>
  <c r="H104" i="3" s="1"/>
  <c r="E103" i="3"/>
  <c r="E104" i="3" l="1"/>
  <c r="D105" i="3"/>
  <c r="H105" i="3" s="1"/>
  <c r="C105" i="3"/>
  <c r="G105" i="3" s="1"/>
  <c r="E105" i="3" l="1"/>
  <c r="C106" i="3"/>
  <c r="G106" i="3"/>
  <c r="D106" i="3"/>
  <c r="H106" i="3" s="1"/>
  <c r="E106" i="3" l="1"/>
  <c r="D107" i="3"/>
  <c r="H107" i="3" s="1"/>
  <c r="C107" i="3"/>
  <c r="G107" i="3" s="1"/>
  <c r="C108" i="3" l="1"/>
  <c r="G108" i="3"/>
  <c r="D108" i="3"/>
  <c r="H108" i="3" s="1"/>
  <c r="E107" i="3"/>
  <c r="E108" i="3" l="1"/>
  <c r="D109" i="3"/>
  <c r="H109" i="3" s="1"/>
  <c r="C109" i="3"/>
  <c r="G109" i="3" s="1"/>
  <c r="C110" i="3" l="1"/>
  <c r="G110" i="3"/>
  <c r="D110" i="3"/>
  <c r="H110" i="3" s="1"/>
  <c r="E109" i="3"/>
  <c r="E110" i="3" l="1"/>
  <c r="D111" i="3"/>
  <c r="H111" i="3" s="1"/>
  <c r="C111" i="3"/>
  <c r="G111" i="3" s="1"/>
  <c r="C112" i="3" l="1"/>
  <c r="G112" i="3"/>
  <c r="D112" i="3"/>
  <c r="H112" i="3" s="1"/>
  <c r="E111" i="3"/>
  <c r="E112" i="3" l="1"/>
  <c r="D113" i="3"/>
  <c r="H113" i="3" s="1"/>
  <c r="C113" i="3"/>
  <c r="G113" i="3" s="1"/>
  <c r="C114" i="3" l="1"/>
  <c r="G114" i="3"/>
  <c r="D114" i="3"/>
  <c r="H114" i="3" s="1"/>
  <c r="E113" i="3"/>
  <c r="D115" i="3" l="1"/>
  <c r="H115" i="3" s="1"/>
  <c r="C115" i="3"/>
  <c r="G115" i="3" s="1"/>
  <c r="E114" i="3"/>
  <c r="C116" i="3" l="1"/>
  <c r="G116" i="3"/>
  <c r="D116" i="3"/>
  <c r="H116" i="3" s="1"/>
  <c r="E115" i="3"/>
  <c r="E116" i="3" l="1"/>
  <c r="D117" i="3"/>
  <c r="C117" i="3"/>
  <c r="G117" i="3" s="1"/>
  <c r="E117" i="3" l="1"/>
  <c r="C118" i="3"/>
  <c r="G118" i="3" s="1"/>
  <c r="D118" i="3"/>
  <c r="H117" i="3"/>
  <c r="H118" i="3" s="1"/>
  <c r="D119" i="3" l="1"/>
  <c r="C119" i="3"/>
  <c r="E119" i="3" s="1"/>
  <c r="H119" i="3"/>
  <c r="E118" i="3"/>
  <c r="G119" i="3" l="1"/>
  <c r="C120" i="3" l="1"/>
  <c r="G120" i="3"/>
  <c r="D120" i="3"/>
  <c r="H120" i="3" s="1"/>
  <c r="E120" i="3" l="1"/>
  <c r="D121" i="3"/>
  <c r="H121" i="3" s="1"/>
  <c r="C121" i="3"/>
  <c r="G121" i="3" s="1"/>
  <c r="C122" i="3" l="1"/>
  <c r="G122" i="3"/>
  <c r="D122" i="3"/>
  <c r="H122" i="3" s="1"/>
  <c r="E121" i="3"/>
  <c r="E122" i="3" l="1"/>
  <c r="D123" i="3"/>
  <c r="H123" i="3" s="1"/>
  <c r="C123" i="3"/>
  <c r="G123" i="3" s="1"/>
  <c r="C124" i="3" l="1"/>
  <c r="G124" i="3"/>
  <c r="D124" i="3"/>
  <c r="H124" i="3" s="1"/>
  <c r="E123" i="3"/>
  <c r="E124" i="3" l="1"/>
  <c r="D125" i="3"/>
  <c r="H125" i="3" s="1"/>
  <c r="C125" i="3"/>
  <c r="G125" i="3" s="1"/>
  <c r="C126" i="3" l="1"/>
  <c r="G126" i="3"/>
  <c r="D126" i="3"/>
  <c r="H126" i="3" s="1"/>
  <c r="E125" i="3"/>
  <c r="E126" i="3" l="1"/>
  <c r="C127" i="3"/>
  <c r="D127" i="3"/>
  <c r="E127" i="3" s="1"/>
  <c r="G127" i="3"/>
  <c r="H127" i="3" l="1"/>
  <c r="C128" i="3"/>
  <c r="G128" i="3" s="1"/>
  <c r="D128" i="3"/>
  <c r="H128" i="3" s="1"/>
  <c r="E128" i="3" l="1"/>
  <c r="D129" i="3"/>
  <c r="C129" i="3"/>
  <c r="G129" i="3" s="1"/>
  <c r="H129" i="3"/>
  <c r="D130" i="3" l="1"/>
  <c r="C130" i="3"/>
  <c r="G130" i="3" s="1"/>
  <c r="E129" i="3"/>
  <c r="H130" i="3"/>
  <c r="E130" i="3" l="1"/>
  <c r="D131" i="3"/>
  <c r="H131" i="3" s="1"/>
  <c r="C131" i="3"/>
  <c r="G131" i="3"/>
  <c r="E131" i="3" l="1"/>
  <c r="C132" i="3"/>
  <c r="G132" i="3" s="1"/>
  <c r="D132" i="3"/>
  <c r="H132" i="3" s="1"/>
  <c r="D133" i="3" l="1"/>
  <c r="H133" i="3" s="1"/>
  <c r="C133" i="3"/>
  <c r="G133" i="3" s="1"/>
  <c r="E132" i="3"/>
  <c r="C134" i="3" l="1"/>
  <c r="G134" i="3" s="1"/>
  <c r="D134" i="3"/>
  <c r="H134" i="3"/>
  <c r="E133" i="3"/>
  <c r="D135" i="3" l="1"/>
  <c r="H135" i="3" s="1"/>
  <c r="C135" i="3"/>
  <c r="G135" i="3" s="1"/>
  <c r="E134" i="3"/>
  <c r="C136" i="3" l="1"/>
  <c r="G136" i="3" s="1"/>
  <c r="D136" i="3"/>
  <c r="H136" i="3"/>
  <c r="E135" i="3"/>
  <c r="D137" i="3" l="1"/>
  <c r="H137" i="3" s="1"/>
  <c r="C137" i="3"/>
  <c r="G137" i="3" s="1"/>
  <c r="E136" i="3"/>
  <c r="C138" i="3" l="1"/>
  <c r="G138" i="3"/>
  <c r="D138" i="3"/>
  <c r="H138" i="3" s="1"/>
  <c r="E137" i="3"/>
  <c r="E138" i="3" l="1"/>
  <c r="D139" i="3"/>
  <c r="H139" i="3" s="1"/>
  <c r="C139" i="3"/>
  <c r="G139" i="3" s="1"/>
  <c r="C140" i="3" l="1"/>
  <c r="G140" i="3" s="1"/>
  <c r="D140" i="3"/>
  <c r="H140" i="3"/>
  <c r="E139" i="3"/>
  <c r="D141" i="3" l="1"/>
  <c r="H141" i="3" s="1"/>
  <c r="C141" i="3"/>
  <c r="G141" i="3" s="1"/>
  <c r="E140" i="3"/>
  <c r="C142" i="3" l="1"/>
  <c r="G142" i="3"/>
  <c r="D142" i="3"/>
  <c r="H142" i="3" s="1"/>
  <c r="E141" i="3"/>
  <c r="E142" i="3" l="1"/>
  <c r="D143" i="3"/>
  <c r="H143" i="3" s="1"/>
  <c r="C143" i="3"/>
  <c r="G143" i="3" s="1"/>
  <c r="C144" i="3" l="1"/>
  <c r="G144" i="3"/>
  <c r="D144" i="3"/>
  <c r="H144" i="3" s="1"/>
  <c r="E143" i="3"/>
  <c r="E144" i="3" l="1"/>
  <c r="D145" i="3"/>
  <c r="H145" i="3" s="1"/>
  <c r="C145" i="3"/>
  <c r="G145" i="3" s="1"/>
  <c r="C146" i="3" l="1"/>
  <c r="G146" i="3"/>
  <c r="D146" i="3"/>
  <c r="H146" i="3" s="1"/>
  <c r="E145" i="3"/>
  <c r="E146" i="3" l="1"/>
  <c r="D147" i="3"/>
  <c r="H147" i="3" s="1"/>
  <c r="C147" i="3"/>
  <c r="G147" i="3" s="1"/>
  <c r="E147" i="3" l="1"/>
  <c r="C148" i="3"/>
  <c r="G148" i="3" s="1"/>
  <c r="D148" i="3"/>
  <c r="H148" i="3"/>
  <c r="D149" i="3" l="1"/>
  <c r="C149" i="3"/>
  <c r="G149" i="3" s="1"/>
  <c r="E148" i="3"/>
  <c r="H149" i="3"/>
  <c r="C150" i="3" l="1"/>
  <c r="G150" i="3" s="1"/>
  <c r="D150" i="3"/>
  <c r="H150" i="3"/>
  <c r="E149" i="3"/>
  <c r="D151" i="3" l="1"/>
  <c r="C151" i="3"/>
  <c r="G151" i="3" s="1"/>
  <c r="E150" i="3"/>
  <c r="E151" i="3" l="1"/>
  <c r="C152" i="3"/>
  <c r="G152" i="3" s="1"/>
  <c r="D152" i="3"/>
  <c r="H151" i="3"/>
  <c r="H152" i="3" s="1"/>
  <c r="D153" i="3" l="1"/>
  <c r="H153" i="3" s="1"/>
  <c r="C153" i="3"/>
  <c r="G153" i="3" s="1"/>
  <c r="E152" i="3"/>
  <c r="C154" i="3" l="1"/>
  <c r="G154" i="3"/>
  <c r="D154" i="3"/>
  <c r="H154" i="3" s="1"/>
  <c r="E153" i="3"/>
  <c r="E154" i="3" l="1"/>
  <c r="D155" i="3"/>
  <c r="H155" i="3" s="1"/>
  <c r="C155" i="3"/>
  <c r="G155" i="3" s="1"/>
  <c r="C156" i="3" l="1"/>
  <c r="G156" i="3"/>
  <c r="D156" i="3"/>
  <c r="H156" i="3" s="1"/>
  <c r="E155" i="3"/>
  <c r="E156" i="3" l="1"/>
  <c r="D157" i="3"/>
  <c r="H157" i="3" s="1"/>
  <c r="C157" i="3"/>
  <c r="G157" i="3" s="1"/>
  <c r="C158" i="3" l="1"/>
  <c r="G158" i="3"/>
  <c r="D158" i="3"/>
  <c r="H158" i="3" s="1"/>
  <c r="E157" i="3"/>
  <c r="E158" i="3" l="1"/>
  <c r="D159" i="3"/>
  <c r="H159" i="3" s="1"/>
  <c r="C159" i="3"/>
  <c r="G159" i="3" s="1"/>
  <c r="C160" i="3" l="1"/>
  <c r="G160" i="3"/>
  <c r="D160" i="3"/>
  <c r="H160" i="3" s="1"/>
  <c r="E159" i="3"/>
  <c r="E160" i="3" l="1"/>
  <c r="D161" i="3"/>
  <c r="H161" i="3" s="1"/>
  <c r="C161" i="3"/>
  <c r="G161" i="3" s="1"/>
  <c r="C162" i="3" l="1"/>
  <c r="G162" i="3"/>
  <c r="D162" i="3"/>
  <c r="H162" i="3" s="1"/>
  <c r="E161" i="3"/>
  <c r="E162" i="3" l="1"/>
  <c r="D163" i="3"/>
  <c r="H163" i="3" s="1"/>
  <c r="C163" i="3"/>
  <c r="G163" i="3" s="1"/>
  <c r="C164" i="3" l="1"/>
  <c r="G164" i="3"/>
  <c r="D164" i="3"/>
  <c r="H164" i="3" s="1"/>
  <c r="E163" i="3"/>
  <c r="E164" i="3" l="1"/>
  <c r="D165" i="3"/>
  <c r="H165" i="3" s="1"/>
  <c r="C165" i="3"/>
  <c r="G165" i="3" s="1"/>
  <c r="C166" i="3" l="1"/>
  <c r="G166" i="3"/>
  <c r="D166" i="3"/>
  <c r="H166" i="3" s="1"/>
  <c r="E165" i="3"/>
  <c r="E166" i="3" l="1"/>
  <c r="D167" i="3"/>
  <c r="H167" i="3" s="1"/>
  <c r="C167" i="3"/>
  <c r="G167" i="3" s="1"/>
  <c r="C168" i="3" l="1"/>
  <c r="G168" i="3"/>
  <c r="D168" i="3"/>
  <c r="H168" i="3" s="1"/>
  <c r="E167" i="3"/>
  <c r="E168" i="3" l="1"/>
  <c r="D169" i="3"/>
  <c r="H169" i="3" s="1"/>
  <c r="C169" i="3"/>
  <c r="G169" i="3" s="1"/>
  <c r="C170" i="3" l="1"/>
  <c r="G170" i="3"/>
  <c r="D170" i="3"/>
  <c r="H170" i="3" s="1"/>
  <c r="E169" i="3"/>
  <c r="E170" i="3" l="1"/>
  <c r="D171" i="3"/>
  <c r="H171" i="3" s="1"/>
  <c r="C171" i="3"/>
  <c r="E171" i="3" s="1"/>
  <c r="G171" i="3"/>
  <c r="C172" i="3" l="1"/>
  <c r="G172" i="3"/>
  <c r="D172" i="3"/>
  <c r="H172" i="3" s="1"/>
  <c r="E172" i="3" l="1"/>
  <c r="D173" i="3"/>
  <c r="H173" i="3" s="1"/>
  <c r="C173" i="3"/>
  <c r="G173" i="3" s="1"/>
  <c r="C174" i="3" l="1"/>
  <c r="G174" i="3"/>
  <c r="D174" i="3"/>
  <c r="H174" i="3" s="1"/>
  <c r="E173" i="3"/>
  <c r="E174" i="3" l="1"/>
  <c r="D175" i="3"/>
  <c r="H175" i="3" s="1"/>
  <c r="C175" i="3"/>
  <c r="G175" i="3"/>
  <c r="E175" i="3" l="1"/>
  <c r="C176" i="3"/>
  <c r="G176" i="3"/>
  <c r="D176" i="3"/>
  <c r="H176" i="3" s="1"/>
  <c r="E176" i="3" l="1"/>
  <c r="D177" i="3"/>
  <c r="H177" i="3" s="1"/>
  <c r="C177" i="3"/>
  <c r="G177" i="3" s="1"/>
  <c r="C178" i="3" l="1"/>
  <c r="G178" i="3" s="1"/>
  <c r="D178" i="3"/>
  <c r="H178" i="3"/>
  <c r="E177" i="3"/>
  <c r="D179" i="3" l="1"/>
  <c r="C179" i="3"/>
  <c r="G179" i="3" s="1"/>
  <c r="E178" i="3"/>
  <c r="H179" i="3"/>
  <c r="C180" i="3" l="1"/>
  <c r="G180" i="3"/>
  <c r="D180" i="3"/>
  <c r="H180" i="3" s="1"/>
  <c r="E179" i="3"/>
  <c r="E180" i="3" l="1"/>
  <c r="D181" i="3"/>
  <c r="H181" i="3" s="1"/>
  <c r="C181" i="3"/>
  <c r="G181" i="3" s="1"/>
  <c r="C182" i="3" l="1"/>
  <c r="G182" i="3"/>
  <c r="D182" i="3"/>
  <c r="H182" i="3" s="1"/>
  <c r="E181" i="3"/>
  <c r="E182" i="3" l="1"/>
  <c r="D183" i="3"/>
  <c r="H183" i="3" s="1"/>
  <c r="C183" i="3"/>
  <c r="G183" i="3" s="1"/>
  <c r="C184" i="3" l="1"/>
  <c r="G184" i="3"/>
  <c r="D184" i="3"/>
  <c r="H184" i="3" s="1"/>
  <c r="E183" i="3"/>
  <c r="E184" i="3" l="1"/>
  <c r="D185" i="3"/>
  <c r="H185" i="3" s="1"/>
  <c r="C185" i="3"/>
  <c r="G185" i="3" s="1"/>
  <c r="E185" i="3" l="1"/>
  <c r="D186" i="3"/>
  <c r="H186" i="3" s="1"/>
  <c r="C186" i="3"/>
  <c r="G186" i="3" s="1"/>
  <c r="D187" i="3" l="1"/>
  <c r="H187" i="3" s="1"/>
  <c r="C187" i="3"/>
  <c r="G187" i="3" s="1"/>
  <c r="E186" i="3"/>
  <c r="D188" i="3" l="1"/>
  <c r="C188" i="3"/>
  <c r="E188" i="3" s="1"/>
  <c r="G188" i="3"/>
  <c r="H188" i="3"/>
  <c r="E187" i="3"/>
  <c r="D189" i="3" l="1"/>
  <c r="H189" i="3" s="1"/>
  <c r="C189" i="3"/>
  <c r="G189" i="3" s="1"/>
  <c r="E189" i="3" l="1"/>
  <c r="D190" i="3"/>
  <c r="H190" i="3" s="1"/>
  <c r="C190" i="3"/>
  <c r="E190" i="3" s="1"/>
  <c r="G190" i="3"/>
  <c r="D191" i="3" l="1"/>
  <c r="H191" i="3" s="1"/>
  <c r="C191" i="3"/>
  <c r="G191" i="3" s="1"/>
  <c r="D192" i="3" l="1"/>
  <c r="C192" i="3"/>
  <c r="E192" i="3" s="1"/>
  <c r="G192" i="3"/>
  <c r="E191" i="3"/>
  <c r="H192" i="3"/>
  <c r="D193" i="3" l="1"/>
  <c r="H193" i="3" s="1"/>
  <c r="C193" i="3"/>
  <c r="G193" i="3" s="1"/>
  <c r="D194" i="3" l="1"/>
  <c r="C194" i="3"/>
  <c r="G194" i="3"/>
  <c r="E194" i="3"/>
  <c r="H194" i="3"/>
  <c r="E193" i="3"/>
  <c r="D195" i="3" l="1"/>
  <c r="H195" i="3" s="1"/>
  <c r="C195" i="3"/>
  <c r="G195" i="3" s="1"/>
  <c r="D196" i="3" l="1"/>
  <c r="C196" i="3"/>
  <c r="G196" i="3"/>
  <c r="E196" i="3"/>
  <c r="H196" i="3"/>
  <c r="E195" i="3"/>
  <c r="D197" i="3" l="1"/>
  <c r="H197" i="3" s="1"/>
  <c r="C197" i="3"/>
  <c r="G197" i="3" s="1"/>
  <c r="D198" i="3" l="1"/>
  <c r="C198" i="3"/>
  <c r="G198" i="3"/>
  <c r="E198" i="3"/>
  <c r="H198" i="3"/>
  <c r="E197" i="3"/>
  <c r="D199" i="3" l="1"/>
  <c r="H199" i="3" s="1"/>
  <c r="C199" i="3"/>
  <c r="G199" i="3" s="1"/>
  <c r="D200" i="3" l="1"/>
  <c r="C200" i="3"/>
  <c r="G200" i="3"/>
  <c r="E200" i="3"/>
  <c r="H200" i="3"/>
  <c r="E199" i="3"/>
  <c r="D201" i="3" l="1"/>
  <c r="H201" i="3" s="1"/>
  <c r="C201" i="3"/>
  <c r="G201" i="3" s="1"/>
  <c r="D202" i="3" l="1"/>
  <c r="C202" i="3"/>
  <c r="G202" i="3"/>
  <c r="E202" i="3"/>
  <c r="H202" i="3"/>
  <c r="E201" i="3"/>
  <c r="D203" i="3" l="1"/>
  <c r="H203" i="3" s="1"/>
  <c r="C203" i="3"/>
  <c r="G203" i="3" s="1"/>
  <c r="D204" i="3" l="1"/>
  <c r="C204" i="3"/>
  <c r="G204" i="3"/>
  <c r="E204" i="3"/>
  <c r="H204" i="3"/>
  <c r="E203" i="3"/>
  <c r="D205" i="3" l="1"/>
  <c r="H205" i="3" s="1"/>
  <c r="C205" i="3"/>
  <c r="G205" i="3" s="1"/>
  <c r="D206" i="3" l="1"/>
  <c r="C206" i="3"/>
  <c r="G206" i="3"/>
  <c r="E206" i="3"/>
  <c r="H206" i="3"/>
  <c r="E205" i="3"/>
  <c r="D207" i="3" l="1"/>
  <c r="H207" i="3" s="1"/>
  <c r="C207" i="3"/>
  <c r="G207" i="3" s="1"/>
  <c r="D208" i="3" l="1"/>
  <c r="C208" i="3"/>
  <c r="G208" i="3"/>
  <c r="E208" i="3"/>
  <c r="H208" i="3"/>
  <c r="E207" i="3"/>
  <c r="D209" i="3" l="1"/>
  <c r="H209" i="3" s="1"/>
  <c r="C209" i="3"/>
  <c r="G209" i="3" s="1"/>
  <c r="D210" i="3" l="1"/>
  <c r="C210" i="3"/>
  <c r="G210" i="3"/>
  <c r="E210" i="3"/>
  <c r="H210" i="3"/>
  <c r="E209" i="3"/>
  <c r="D211" i="3" l="1"/>
  <c r="H211" i="3" s="1"/>
  <c r="C211" i="3"/>
  <c r="G211" i="3" s="1"/>
  <c r="D212" i="3" l="1"/>
  <c r="C212" i="3"/>
  <c r="G212" i="3"/>
  <c r="E212" i="3"/>
  <c r="H212" i="3"/>
  <c r="E211" i="3"/>
  <c r="D213" i="3" l="1"/>
  <c r="H213" i="3" s="1"/>
  <c r="C213" i="3"/>
  <c r="G213" i="3" s="1"/>
  <c r="D214" i="3" l="1"/>
  <c r="C214" i="3"/>
  <c r="G214" i="3"/>
  <c r="E214" i="3"/>
  <c r="H214" i="3"/>
  <c r="E213" i="3"/>
  <c r="D215" i="3" l="1"/>
  <c r="H215" i="3" s="1"/>
  <c r="C215" i="3"/>
  <c r="G215" i="3" s="1"/>
  <c r="D216" i="3" l="1"/>
  <c r="C216" i="3"/>
  <c r="G216" i="3"/>
  <c r="E216" i="3"/>
  <c r="H216" i="3"/>
  <c r="E215" i="3"/>
  <c r="D217" i="3" l="1"/>
  <c r="H217" i="3" s="1"/>
  <c r="C217" i="3"/>
  <c r="G217" i="3" s="1"/>
  <c r="D218" i="3" l="1"/>
  <c r="C218" i="3"/>
  <c r="G218" i="3"/>
  <c r="E218" i="3"/>
  <c r="H218" i="3"/>
  <c r="E217" i="3"/>
  <c r="D219" i="3" l="1"/>
  <c r="H219" i="3" s="1"/>
  <c r="C219" i="3"/>
  <c r="G219" i="3" s="1"/>
  <c r="D220" i="3" l="1"/>
  <c r="C220" i="3"/>
  <c r="G220" i="3"/>
  <c r="E220" i="3"/>
  <c r="H220" i="3"/>
  <c r="E219" i="3"/>
  <c r="D221" i="3" l="1"/>
  <c r="H221" i="3" s="1"/>
  <c r="C221" i="3"/>
  <c r="G221" i="3" s="1"/>
  <c r="D222" i="3" l="1"/>
  <c r="C222" i="3"/>
  <c r="G222" i="3"/>
  <c r="E222" i="3"/>
  <c r="H222" i="3"/>
  <c r="E221" i="3"/>
  <c r="D223" i="3" l="1"/>
  <c r="H223" i="3" s="1"/>
  <c r="C223" i="3"/>
  <c r="G223" i="3" s="1"/>
  <c r="D224" i="3" l="1"/>
  <c r="C224" i="3"/>
  <c r="G224" i="3"/>
  <c r="E224" i="3"/>
  <c r="H224" i="3"/>
  <c r="E223" i="3"/>
  <c r="D225" i="3" l="1"/>
  <c r="H225" i="3" s="1"/>
  <c r="C225" i="3"/>
  <c r="G225" i="3" s="1"/>
  <c r="D226" i="3" l="1"/>
  <c r="C226" i="3"/>
  <c r="G226" i="3"/>
  <c r="E226" i="3"/>
  <c r="H226" i="3"/>
  <c r="E225" i="3"/>
  <c r="D227" i="3" l="1"/>
  <c r="H227" i="3" s="1"/>
  <c r="C227" i="3"/>
  <c r="G227" i="3" s="1"/>
  <c r="D228" i="3" l="1"/>
  <c r="C228" i="3"/>
  <c r="G228" i="3"/>
  <c r="E228" i="3"/>
  <c r="H228" i="3"/>
  <c r="E227" i="3"/>
  <c r="D229" i="3" l="1"/>
  <c r="H229" i="3" s="1"/>
  <c r="C229" i="3"/>
  <c r="G229" i="3" s="1"/>
  <c r="D230" i="3" l="1"/>
  <c r="C230" i="3"/>
  <c r="G230" i="3"/>
  <c r="E230" i="3"/>
  <c r="H230" i="3"/>
  <c r="E229" i="3"/>
  <c r="D231" i="3" l="1"/>
  <c r="H231" i="3" s="1"/>
  <c r="C231" i="3"/>
  <c r="G231" i="3" s="1"/>
  <c r="D232" i="3" l="1"/>
  <c r="C232" i="3"/>
  <c r="G232" i="3"/>
  <c r="E232" i="3"/>
  <c r="H232" i="3"/>
  <c r="E231" i="3"/>
  <c r="D233" i="3" l="1"/>
  <c r="H233" i="3" s="1"/>
  <c r="C233" i="3"/>
  <c r="G233" i="3" s="1"/>
  <c r="D234" i="3" l="1"/>
  <c r="C234" i="3"/>
  <c r="G234" i="3"/>
  <c r="E234" i="3"/>
  <c r="H234" i="3"/>
  <c r="E233" i="3"/>
  <c r="D235" i="3" l="1"/>
  <c r="H235" i="3" s="1"/>
  <c r="C235" i="3"/>
  <c r="G235" i="3" s="1"/>
  <c r="D236" i="3" l="1"/>
  <c r="C236" i="3"/>
  <c r="G236" i="3"/>
  <c r="E236" i="3"/>
  <c r="H236" i="3"/>
  <c r="E235" i="3"/>
  <c r="D237" i="3" l="1"/>
  <c r="H237" i="3" s="1"/>
  <c r="C237" i="3"/>
  <c r="G237" i="3" s="1"/>
  <c r="D238" i="3" l="1"/>
  <c r="C238" i="3"/>
  <c r="G238" i="3"/>
  <c r="E238" i="3"/>
  <c r="H238" i="3"/>
  <c r="E237" i="3"/>
  <c r="D239" i="3" l="1"/>
  <c r="H239" i="3" s="1"/>
  <c r="C239" i="3"/>
  <c r="G239" i="3" s="1"/>
  <c r="D240" i="3" l="1"/>
  <c r="C240" i="3"/>
  <c r="G240" i="3"/>
  <c r="E240" i="3"/>
  <c r="H240" i="3"/>
  <c r="E239" i="3"/>
  <c r="D241" i="3" l="1"/>
  <c r="H241" i="3" s="1"/>
  <c r="C241" i="3"/>
  <c r="G241" i="3" s="1"/>
  <c r="D242" i="3" l="1"/>
  <c r="C242" i="3"/>
  <c r="G242" i="3"/>
  <c r="E242" i="3"/>
  <c r="H242" i="3"/>
  <c r="E241" i="3"/>
  <c r="D243" i="3" l="1"/>
  <c r="H243" i="3" s="1"/>
  <c r="C243" i="3"/>
  <c r="G243" i="3" s="1"/>
  <c r="D244" i="3" l="1"/>
  <c r="C244" i="3"/>
  <c r="G244" i="3"/>
  <c r="E244" i="3"/>
  <c r="H244" i="3"/>
  <c r="E243" i="3"/>
  <c r="D245" i="3" l="1"/>
  <c r="H245" i="3" s="1"/>
  <c r="C245" i="3"/>
  <c r="G245" i="3" s="1"/>
  <c r="D246" i="3" l="1"/>
  <c r="C246" i="3"/>
  <c r="G246" i="3"/>
  <c r="E246" i="3"/>
  <c r="H246" i="3"/>
  <c r="E245" i="3"/>
  <c r="D247" i="3" l="1"/>
  <c r="H247" i="3" s="1"/>
  <c r="C247" i="3"/>
  <c r="G247" i="3" s="1"/>
  <c r="D248" i="3" l="1"/>
  <c r="C248" i="3"/>
  <c r="G248" i="3"/>
  <c r="E248" i="3"/>
  <c r="H248" i="3"/>
  <c r="E247" i="3"/>
  <c r="D249" i="3" l="1"/>
  <c r="H249" i="3" s="1"/>
  <c r="C249" i="3"/>
  <c r="G249" i="3" s="1"/>
  <c r="D250" i="3" l="1"/>
  <c r="C250" i="3"/>
  <c r="G250" i="3"/>
  <c r="E250" i="3"/>
  <c r="H250" i="3"/>
  <c r="E249" i="3"/>
  <c r="D251" i="3" l="1"/>
  <c r="C251" i="3" s="1"/>
  <c r="H251" i="3"/>
  <c r="E251" i="3" l="1"/>
  <c r="G251" i="3"/>
  <c r="D252" i="3" l="1"/>
  <c r="H252" i="3" s="1"/>
  <c r="C252" i="3"/>
  <c r="G252" i="3"/>
  <c r="E252" i="3"/>
  <c r="D253" i="3" l="1"/>
  <c r="H253" i="3" s="1"/>
  <c r="C253" i="3"/>
  <c r="G253" i="3" s="1"/>
  <c r="D254" i="3" l="1"/>
  <c r="C254" i="3"/>
  <c r="G254" i="3"/>
  <c r="E254" i="3"/>
  <c r="H254" i="3"/>
  <c r="E253" i="3"/>
  <c r="D255" i="3" l="1"/>
  <c r="H255" i="3" s="1"/>
  <c r="C255" i="3"/>
  <c r="G255" i="3" s="1"/>
  <c r="D256" i="3" l="1"/>
  <c r="C256" i="3"/>
  <c r="G256" i="3"/>
  <c r="E256" i="3"/>
  <c r="H256" i="3"/>
  <c r="E255" i="3"/>
  <c r="D257" i="3" l="1"/>
  <c r="H257" i="3" s="1"/>
  <c r="C257" i="3"/>
  <c r="G257" i="3" s="1"/>
  <c r="D258" i="3" l="1"/>
  <c r="C258" i="3"/>
  <c r="G258" i="3"/>
  <c r="E258" i="3"/>
  <c r="H258" i="3"/>
  <c r="E257" i="3"/>
  <c r="D259" i="3" l="1"/>
  <c r="H259" i="3" s="1"/>
  <c r="C259" i="3"/>
  <c r="G259" i="3" s="1"/>
  <c r="D260" i="3" l="1"/>
  <c r="C260" i="3"/>
  <c r="G260" i="3"/>
  <c r="E260" i="3"/>
  <c r="H260" i="3"/>
  <c r="E259" i="3"/>
  <c r="D261" i="3" l="1"/>
  <c r="H261" i="3" s="1"/>
  <c r="C261" i="3"/>
  <c r="G261" i="3" s="1"/>
  <c r="D262" i="3" l="1"/>
  <c r="C262" i="3"/>
  <c r="G262" i="3" s="1"/>
  <c r="H262" i="3"/>
  <c r="E261" i="3"/>
  <c r="D263" i="3" l="1"/>
  <c r="H263" i="3" s="1"/>
  <c r="C263" i="3"/>
  <c r="G263" i="3" s="1"/>
  <c r="E262" i="3"/>
  <c r="D264" i="3" l="1"/>
  <c r="C264" i="3"/>
  <c r="E264" i="3" s="1"/>
  <c r="G264" i="3"/>
  <c r="H264" i="3"/>
  <c r="E263" i="3"/>
  <c r="D265" i="3" l="1"/>
  <c r="H265" i="3" s="1"/>
  <c r="C265" i="3"/>
  <c r="G265" i="3" s="1"/>
  <c r="E265" i="3"/>
  <c r="D266" i="3" l="1"/>
  <c r="C266" i="3"/>
  <c r="G266" i="3"/>
  <c r="E266" i="3"/>
  <c r="H266" i="3"/>
  <c r="D267" i="3" l="1"/>
  <c r="H267" i="3" s="1"/>
  <c r="C267" i="3" l="1"/>
  <c r="G267" i="3" l="1"/>
  <c r="E267" i="3"/>
  <c r="D268" i="3" l="1"/>
  <c r="H268" i="3" s="1"/>
  <c r="C268" i="3" l="1"/>
  <c r="G268" i="3" s="1"/>
  <c r="D269" i="3"/>
  <c r="H269" i="3" s="1"/>
  <c r="C269" i="3"/>
  <c r="G269" i="3" s="1"/>
  <c r="E268" i="3" l="1"/>
  <c r="D270" i="3"/>
  <c r="C270" i="3" s="1"/>
  <c r="H270" i="3"/>
  <c r="E269" i="3"/>
  <c r="G270" i="3" l="1"/>
  <c r="E270" i="3"/>
  <c r="D271" i="3" l="1"/>
  <c r="H271" i="3" s="1"/>
  <c r="C271" i="3"/>
  <c r="G271" i="3" s="1"/>
  <c r="D272" i="3" l="1"/>
  <c r="H272" i="3" s="1"/>
  <c r="C272" i="3"/>
  <c r="E272" i="3" s="1"/>
  <c r="G272" i="3"/>
  <c r="E271" i="3"/>
  <c r="D273" i="3" l="1"/>
  <c r="H273" i="3" s="1"/>
  <c r="C273" i="3" l="1"/>
  <c r="G273" i="3" l="1"/>
  <c r="E273" i="3"/>
  <c r="D274" i="3" l="1"/>
  <c r="H274" i="3" s="1"/>
  <c r="C274" i="3" l="1"/>
  <c r="G274" i="3" l="1"/>
  <c r="E274" i="3"/>
  <c r="D275" i="3" l="1"/>
  <c r="H275" i="3" s="1"/>
  <c r="C275" i="3"/>
  <c r="E275" i="3" s="1"/>
  <c r="G275" i="3"/>
  <c r="D276" i="3" l="1"/>
  <c r="H276" i="3" s="1"/>
  <c r="C276" i="3" l="1"/>
  <c r="G276" i="3" l="1"/>
  <c r="E276" i="3"/>
  <c r="D277" i="3" l="1"/>
  <c r="H277" i="3" s="1"/>
  <c r="C277" i="3"/>
  <c r="G277" i="3" s="1"/>
  <c r="D278" i="3" l="1"/>
  <c r="H278" i="3" s="1"/>
  <c r="C278" i="3"/>
  <c r="G278" i="3" s="1"/>
  <c r="E278" i="3"/>
  <c r="E277" i="3"/>
  <c r="D279" i="3" l="1"/>
  <c r="H279" i="3" s="1"/>
  <c r="C279" i="3"/>
  <c r="E279" i="3" s="1"/>
  <c r="G279" i="3"/>
  <c r="D280" i="3" l="1"/>
  <c r="H280" i="3" s="1"/>
  <c r="C280" i="3"/>
  <c r="G280" i="3" s="1"/>
  <c r="D281" i="3" l="1"/>
  <c r="H281" i="3" s="1"/>
  <c r="E280" i="3"/>
  <c r="C281" i="3" l="1"/>
  <c r="G281" i="3" l="1"/>
  <c r="E281" i="3"/>
  <c r="D282" i="3" l="1"/>
  <c r="H282" i="3" s="1"/>
  <c r="C282" i="3"/>
  <c r="G282" i="3" s="1"/>
  <c r="E282" i="3"/>
  <c r="D283" i="3" l="1"/>
  <c r="H283" i="3" s="1"/>
  <c r="C283" i="3" l="1"/>
  <c r="E283" i="3" l="1"/>
  <c r="G283" i="3"/>
  <c r="D284" i="3" l="1"/>
  <c r="H284" i="3" s="1"/>
  <c r="C284" i="3" l="1"/>
  <c r="G284" i="3" l="1"/>
  <c r="E284" i="3"/>
  <c r="D285" i="3" l="1"/>
  <c r="H285" i="3" s="1"/>
  <c r="C285" i="3"/>
  <c r="G285" i="3" s="1"/>
  <c r="D286" i="3" l="1"/>
  <c r="H286" i="3" s="1"/>
  <c r="C286" i="3"/>
  <c r="G286" i="3" s="1"/>
  <c r="E286" i="3"/>
  <c r="E285" i="3"/>
  <c r="D287" i="3" l="1"/>
  <c r="H287" i="3" s="1"/>
  <c r="C287" i="3"/>
  <c r="E287" i="3" s="1"/>
  <c r="G287" i="3"/>
  <c r="D288" i="3" l="1"/>
  <c r="H288" i="3" s="1"/>
  <c r="C288" i="3"/>
  <c r="G288" i="3" s="1"/>
  <c r="D289" i="3" l="1"/>
  <c r="C289" i="3" s="1"/>
  <c r="G289" i="3"/>
  <c r="E289" i="3"/>
  <c r="E288" i="3"/>
  <c r="H289" i="3"/>
  <c r="D290" i="3" l="1"/>
  <c r="H290" i="3" s="1"/>
  <c r="C290" i="3" l="1"/>
  <c r="E290" i="3" l="1"/>
  <c r="G290" i="3"/>
  <c r="D291" i="3" l="1"/>
  <c r="H291" i="3" s="1"/>
  <c r="C291" i="3"/>
  <c r="G291" i="3" s="1"/>
  <c r="E291" i="3"/>
  <c r="D292" i="3" l="1"/>
  <c r="C292" i="3" s="1"/>
  <c r="G292" i="3"/>
  <c r="E292" i="3"/>
  <c r="D293" i="3" l="1"/>
  <c r="H292" i="3"/>
  <c r="H293" i="3" l="1"/>
  <c r="C293" i="3"/>
  <c r="E293" i="3" l="1"/>
  <c r="G293" i="3"/>
  <c r="D294" i="3" l="1"/>
  <c r="H294" i="3" s="1"/>
  <c r="C294" i="3"/>
  <c r="E294" i="3" s="1"/>
  <c r="G294" i="3"/>
  <c r="D295" i="3" s="1"/>
  <c r="H295" i="3" s="1"/>
  <c r="C295" i="3" l="1"/>
  <c r="G295" i="3" l="1"/>
  <c r="E295" i="3"/>
  <c r="D296" i="3" l="1"/>
  <c r="H296" i="3" s="1"/>
  <c r="C296" i="3"/>
  <c r="E296" i="3" s="1"/>
  <c r="G296" i="3" l="1"/>
  <c r="D297" i="3" l="1"/>
  <c r="H297" i="3" s="1"/>
  <c r="C297" i="3" l="1"/>
  <c r="E297" i="3" l="1"/>
  <c r="G297" i="3"/>
  <c r="D298" i="3" l="1"/>
  <c r="H298" i="3" s="1"/>
  <c r="C298" i="3" l="1"/>
  <c r="E298" i="3" s="1"/>
  <c r="G298" i="3"/>
  <c r="D299" i="3" l="1"/>
  <c r="H299" i="3" s="1"/>
  <c r="C299" i="3" l="1"/>
  <c r="G299" i="3" l="1"/>
  <c r="E299" i="3"/>
  <c r="D300" i="3" l="1"/>
  <c r="H300" i="3" s="1"/>
  <c r="C300" i="3" l="1"/>
  <c r="G300" i="3" l="1"/>
  <c r="E300" i="3"/>
  <c r="D301" i="3" l="1"/>
  <c r="H301" i="3" s="1"/>
  <c r="C301" i="3" l="1"/>
  <c r="E301" i="3" l="1"/>
  <c r="G301" i="3"/>
  <c r="D302" i="3" l="1"/>
  <c r="H302" i="3" s="1"/>
  <c r="C302" i="3" l="1"/>
  <c r="E302" i="3" l="1"/>
  <c r="G302" i="3"/>
  <c r="D303" i="3" l="1"/>
  <c r="H303" i="3" s="1"/>
  <c r="C303" i="3" l="1"/>
  <c r="G303" i="3" s="1"/>
  <c r="D304" i="3"/>
  <c r="C304" i="3" s="1"/>
  <c r="E303" i="3"/>
  <c r="H304" i="3" l="1"/>
  <c r="E304" i="3"/>
  <c r="G304" i="3"/>
  <c r="D305" i="3" l="1"/>
  <c r="H305" i="3" s="1"/>
  <c r="C305" i="3" l="1"/>
  <c r="E305" i="3" l="1"/>
  <c r="G305" i="3"/>
  <c r="D306" i="3" l="1"/>
  <c r="H306" i="3" s="1"/>
  <c r="C306" i="3"/>
  <c r="E306" i="3" s="1"/>
  <c r="G306" i="3" l="1"/>
  <c r="D307" i="3" l="1"/>
  <c r="H307" i="3" s="1"/>
  <c r="C307" i="3" l="1"/>
  <c r="G307" i="3" l="1"/>
  <c r="E307" i="3"/>
  <c r="D308" i="3" l="1"/>
  <c r="H308" i="3" s="1"/>
  <c r="C308" i="3"/>
  <c r="G308" i="3" s="1"/>
  <c r="E308" i="3" l="1"/>
  <c r="D309" i="3"/>
  <c r="C309" i="3" s="1"/>
  <c r="E309" i="3" l="1"/>
  <c r="G309" i="3"/>
  <c r="H309" i="3"/>
  <c r="D310" i="3" l="1"/>
  <c r="H310" i="3" s="1"/>
  <c r="C310" i="3"/>
  <c r="E310" i="3" s="1"/>
  <c r="G310" i="3" l="1"/>
  <c r="D311" i="3" l="1"/>
  <c r="H311" i="3" s="1"/>
  <c r="C311" i="3" l="1"/>
  <c r="E311" i="3" l="1"/>
  <c r="G311" i="3"/>
  <c r="D312" i="3" l="1"/>
  <c r="H312" i="3" s="1"/>
  <c r="C312" i="3" l="1"/>
  <c r="E312" i="3" l="1"/>
  <c r="G312" i="3"/>
  <c r="D313" i="3" l="1"/>
  <c r="H313" i="3" s="1"/>
  <c r="C313" i="3" l="1"/>
  <c r="G313" i="3" s="1"/>
  <c r="D314" i="3"/>
  <c r="C314" i="3" s="1"/>
  <c r="E313" i="3"/>
  <c r="E314" i="3" l="1"/>
  <c r="G314" i="3"/>
  <c r="H314" i="3"/>
  <c r="D315" i="3" l="1"/>
  <c r="H315" i="3" s="1"/>
  <c r="C315" i="3" l="1"/>
  <c r="G315" i="3" l="1"/>
  <c r="E315" i="3"/>
  <c r="D316" i="3" l="1"/>
  <c r="H316" i="3" s="1"/>
  <c r="C316" i="3"/>
  <c r="G316" i="3" s="1"/>
  <c r="E316" i="3" l="1"/>
  <c r="D317" i="3"/>
  <c r="H317" i="3" s="1"/>
  <c r="C317" i="3" l="1"/>
  <c r="G317" i="3" s="1"/>
  <c r="D318" i="3"/>
  <c r="C318" i="3" s="1"/>
  <c r="E317" i="3"/>
  <c r="E318" i="3" l="1"/>
  <c r="G318" i="3"/>
  <c r="H318" i="3"/>
  <c r="D319" i="3" l="1"/>
  <c r="H319" i="3" s="1"/>
  <c r="C319" i="3" l="1"/>
  <c r="G319" i="3" l="1"/>
  <c r="E319" i="3"/>
  <c r="D320" i="3" l="1"/>
  <c r="H320" i="3" s="1"/>
  <c r="C320" i="3"/>
  <c r="E320" i="3" s="1"/>
  <c r="G320" i="3" l="1"/>
  <c r="D321" i="3" l="1"/>
  <c r="H321" i="3" s="1"/>
  <c r="C321" i="3" l="1"/>
  <c r="E321" i="3" l="1"/>
  <c r="G321" i="3"/>
  <c r="D322" i="3" l="1"/>
  <c r="H322" i="3" s="1"/>
  <c r="C322" i="3"/>
  <c r="G322" i="3" s="1"/>
  <c r="E322" i="3" l="1"/>
  <c r="D323" i="3"/>
  <c r="H323" i="3" s="1"/>
  <c r="C323" i="3" l="1"/>
  <c r="G323" i="3" s="1"/>
  <c r="D324" i="3" s="1"/>
  <c r="E323" i="3"/>
  <c r="H324" i="3" l="1"/>
  <c r="C324" i="3"/>
  <c r="E324" i="3" l="1"/>
  <c r="G324" i="3"/>
  <c r="D325" i="3" l="1"/>
  <c r="H325" i="3" s="1"/>
  <c r="C325" i="3" l="1"/>
  <c r="G325" i="3" l="1"/>
  <c r="E325" i="3"/>
  <c r="D326" i="3" l="1"/>
  <c r="H326" i="3" s="1"/>
  <c r="C326" i="3"/>
  <c r="G326" i="3" s="1"/>
  <c r="E326" i="3"/>
  <c r="D327" i="3" l="1"/>
  <c r="H327" i="3" s="1"/>
  <c r="C327" i="3"/>
  <c r="G327" i="3" s="1"/>
  <c r="D328" i="3" l="1"/>
  <c r="H328" i="3" s="1"/>
  <c r="E327" i="3"/>
  <c r="C328" i="3" l="1"/>
  <c r="E328" i="3" l="1"/>
  <c r="G328" i="3"/>
  <c r="D329" i="3" l="1"/>
  <c r="H329" i="3" s="1"/>
  <c r="C329" i="3"/>
  <c r="E329" i="3" s="1"/>
  <c r="G329" i="3"/>
  <c r="D330" i="3" l="1"/>
  <c r="H330" i="3" s="1"/>
  <c r="C330" i="3"/>
  <c r="E330" i="3"/>
  <c r="G330" i="3"/>
  <c r="D331" i="3" s="1"/>
  <c r="H331" i="3" s="1"/>
  <c r="C331" i="3" l="1"/>
  <c r="E331" i="3"/>
  <c r="G331" i="3"/>
  <c r="D332" i="3" l="1"/>
  <c r="H332" i="3" s="1"/>
  <c r="C332" i="3" l="1"/>
  <c r="E332" i="3" l="1"/>
  <c r="G332" i="3"/>
  <c r="D333" i="3" s="1"/>
  <c r="C333" i="3" s="1"/>
  <c r="G333" i="3"/>
  <c r="H333" i="3" l="1"/>
  <c r="E333" i="3"/>
  <c r="D334" i="3"/>
  <c r="H334" i="3" s="1"/>
  <c r="C334" i="3" l="1"/>
  <c r="E334" i="3" l="1"/>
  <c r="G334" i="3"/>
  <c r="C335" i="3" l="1"/>
  <c r="G335" i="3"/>
  <c r="D335" i="3"/>
  <c r="H335" i="3" s="1"/>
  <c r="E335" i="3" l="1"/>
  <c r="D336" i="3"/>
  <c r="C336" i="3" s="1"/>
  <c r="E336" i="3" l="1"/>
  <c r="G336" i="3"/>
  <c r="H336" i="3"/>
  <c r="D337" i="3" l="1"/>
  <c r="H337" i="3" s="1"/>
  <c r="C337" i="3" l="1"/>
  <c r="E337" i="3" l="1"/>
  <c r="G337" i="3"/>
  <c r="D338" i="3" l="1"/>
  <c r="H338" i="3" s="1"/>
  <c r="C338" i="3" l="1"/>
  <c r="G338" i="3" l="1"/>
  <c r="E338" i="3"/>
  <c r="D339" i="3" l="1"/>
  <c r="H339" i="3" s="1"/>
  <c r="C339" i="3" l="1"/>
  <c r="E339" i="3" l="1"/>
  <c r="G339" i="3"/>
  <c r="D340" i="3" l="1"/>
  <c r="H340" i="3" s="1"/>
  <c r="C340" i="3" l="1"/>
  <c r="E340" i="3" l="1"/>
  <c r="G340" i="3"/>
  <c r="D341" i="3" l="1"/>
  <c r="H341" i="3" s="1"/>
  <c r="C341" i="3"/>
  <c r="E341" i="3" s="1"/>
  <c r="G341" i="3" l="1"/>
  <c r="D342" i="3" l="1"/>
  <c r="C342" i="3" l="1"/>
  <c r="H342" i="3"/>
  <c r="E342" i="3" l="1"/>
  <c r="G342" i="3"/>
  <c r="D343" i="3" l="1"/>
  <c r="H343" i="3" s="1"/>
  <c r="C343" i="3"/>
  <c r="G343" i="3" s="1"/>
  <c r="D344" i="3" l="1"/>
  <c r="H344" i="3" s="1"/>
  <c r="C344" i="3"/>
  <c r="E344" i="3" s="1"/>
  <c r="E343" i="3"/>
  <c r="G344" i="3" l="1"/>
  <c r="D345" i="3"/>
  <c r="H345" i="3" s="1"/>
  <c r="C345" i="3" l="1"/>
  <c r="G345" i="3" l="1"/>
  <c r="E345" i="3"/>
  <c r="D346" i="3" l="1"/>
  <c r="H346" i="3" s="1"/>
  <c r="C346" i="3" l="1"/>
  <c r="G346" i="3" l="1"/>
  <c r="E346" i="3"/>
  <c r="D347" i="3" l="1"/>
  <c r="H347" i="3" s="1"/>
  <c r="C347" i="3" l="1"/>
  <c r="E347" i="3" l="1"/>
  <c r="G347" i="3"/>
  <c r="D348" i="3" l="1"/>
  <c r="H348" i="3" s="1"/>
  <c r="C348" i="3" l="1"/>
  <c r="E348" i="3" l="1"/>
  <c r="G348" i="3"/>
  <c r="D349" i="3" s="1"/>
  <c r="H349" i="3" s="1"/>
  <c r="C349" i="3"/>
  <c r="G349" i="3" l="1"/>
  <c r="E349" i="3"/>
  <c r="D350" i="3" l="1"/>
  <c r="H350" i="3" s="1"/>
  <c r="C350" i="3"/>
  <c r="G350" i="3" s="1"/>
  <c r="E350" i="3"/>
  <c r="D351" i="3" l="1"/>
  <c r="C351" i="3" s="1"/>
  <c r="G351" i="3" s="1"/>
  <c r="H351" i="3"/>
  <c r="D352" i="3" l="1"/>
  <c r="C352" i="3"/>
  <c r="G352" i="3" s="1"/>
  <c r="E352" i="3"/>
  <c r="E351" i="3"/>
  <c r="H352" i="3"/>
  <c r="D353" i="3" l="1"/>
  <c r="C353" i="3" s="1"/>
  <c r="G353" i="3" s="1"/>
  <c r="H353" i="3"/>
  <c r="D354" i="3" l="1"/>
  <c r="C354" i="3"/>
  <c r="G354" i="3" s="1"/>
  <c r="E354" i="3"/>
  <c r="E353" i="3"/>
  <c r="H354" i="3"/>
  <c r="D355" i="3" l="1"/>
  <c r="C355" i="3" s="1"/>
  <c r="G355" i="3" s="1"/>
  <c r="H355" i="3"/>
  <c r="D356" i="3" l="1"/>
  <c r="C356" i="3"/>
  <c r="G356" i="3" s="1"/>
  <c r="E356" i="3"/>
  <c r="E355" i="3"/>
  <c r="H356" i="3"/>
  <c r="D357" i="3" l="1"/>
  <c r="C357" i="3" s="1"/>
  <c r="G357" i="3" s="1"/>
  <c r="H357" i="3"/>
  <c r="D358" i="3" l="1"/>
  <c r="C358" i="3"/>
  <c r="G358" i="3" s="1"/>
  <c r="E358" i="3"/>
  <c r="E357" i="3"/>
  <c r="H358" i="3"/>
  <c r="D359" i="3" l="1"/>
  <c r="C359" i="3" s="1"/>
  <c r="G359" i="3" s="1"/>
  <c r="H359" i="3"/>
  <c r="D360" i="3" l="1"/>
  <c r="C360" i="3"/>
  <c r="G360" i="3" s="1"/>
  <c r="E360" i="3"/>
  <c r="E359" i="3"/>
  <c r="H360" i="3"/>
  <c r="D361" i="3" l="1"/>
  <c r="C361" i="3" s="1"/>
  <c r="H361" i="3"/>
  <c r="G361" i="3" l="1"/>
  <c r="E361" i="3"/>
  <c r="D362" i="3" l="1"/>
  <c r="H362" i="3" s="1"/>
  <c r="C362" i="3"/>
  <c r="G362" i="3" s="1"/>
  <c r="E362" i="3"/>
  <c r="D363" i="3" l="1"/>
  <c r="C363" i="3" s="1"/>
  <c r="G363" i="3" s="1"/>
  <c r="H363" i="3"/>
  <c r="D364" i="3" l="1"/>
  <c r="C364" i="3"/>
  <c r="G364" i="3" s="1"/>
  <c r="E364" i="3"/>
  <c r="E363" i="3"/>
  <c r="H364" i="3"/>
  <c r="D365" i="3" l="1"/>
  <c r="C365" i="3" s="1"/>
  <c r="H365" i="3"/>
  <c r="G365" i="3" l="1"/>
  <c r="E365" i="3"/>
  <c r="D366" i="3" l="1"/>
  <c r="H366" i="3" s="1"/>
  <c r="C366" i="3"/>
  <c r="G366" i="3" s="1"/>
  <c r="E366" i="3"/>
  <c r="D367" i="3" l="1"/>
  <c r="C367" i="3" s="1"/>
  <c r="G367" i="3" s="1"/>
  <c r="H367" i="3"/>
  <c r="D368" i="3" l="1"/>
  <c r="C368" i="3"/>
  <c r="G368" i="3" s="1"/>
  <c r="E368" i="3"/>
  <c r="E367" i="3"/>
  <c r="H368" i="3"/>
  <c r="D369" i="3" l="1"/>
  <c r="C369" i="3" s="1"/>
  <c r="G369" i="3" s="1"/>
  <c r="H369" i="3"/>
  <c r="D370" i="3" l="1"/>
  <c r="C370" i="3"/>
  <c r="G370" i="3" s="1"/>
  <c r="E370" i="3"/>
  <c r="E369" i="3"/>
  <c r="H370" i="3"/>
  <c r="D371" i="3" l="1"/>
  <c r="C371" i="3" s="1"/>
  <c r="H371" i="3"/>
  <c r="E371" i="3" l="1"/>
  <c r="G371" i="3"/>
  <c r="D372" i="3" l="1"/>
  <c r="H372" i="3" s="1"/>
  <c r="C372" i="3"/>
  <c r="G372" i="3" s="1"/>
  <c r="E372" i="3"/>
  <c r="D373" i="3" l="1"/>
  <c r="C373" i="3" s="1"/>
  <c r="G373" i="3" s="1"/>
  <c r="H373" i="3"/>
  <c r="D374" i="3" l="1"/>
  <c r="C374" i="3"/>
  <c r="G374" i="3" s="1"/>
  <c r="E374" i="3"/>
  <c r="E373" i="3"/>
  <c r="H374" i="3"/>
  <c r="D375" i="3" l="1"/>
  <c r="C375" i="3" s="1"/>
  <c r="G375" i="3" s="1"/>
  <c r="H375" i="3"/>
  <c r="D376" i="3" l="1"/>
  <c r="C376" i="3"/>
  <c r="G376" i="3" s="1"/>
  <c r="E376" i="3"/>
  <c r="E375" i="3"/>
  <c r="H376" i="3"/>
  <c r="D377" i="3" l="1"/>
  <c r="C377" i="3" s="1"/>
  <c r="G377" i="3" s="1"/>
  <c r="H377" i="3"/>
  <c r="D378" i="3" l="1"/>
  <c r="C378" i="3"/>
  <c r="G378" i="3" s="1"/>
  <c r="E378" i="3"/>
  <c r="E377" i="3"/>
  <c r="H378" i="3"/>
  <c r="D379" i="3" l="1"/>
  <c r="C379" i="3" s="1"/>
  <c r="G379" i="3" s="1"/>
  <c r="H379" i="3"/>
  <c r="H380" i="3" s="1"/>
  <c r="C380" i="3" l="1"/>
  <c r="E380" i="3" s="1"/>
  <c r="E379" i="3"/>
  <c r="J16" i="2" l="1"/>
  <c r="J15" i="2"/>
  <c r="F15" i="2"/>
  <c r="J14" i="2"/>
  <c r="F14" i="2"/>
  <c r="E10" i="2"/>
  <c r="J8" i="2"/>
  <c r="J9" i="2"/>
  <c r="J10" i="2"/>
  <c r="J11" i="2"/>
  <c r="J12" i="2"/>
  <c r="J13" i="2"/>
  <c r="F8" i="2"/>
  <c r="F9" i="2"/>
  <c r="F10" i="2"/>
  <c r="F11" i="2"/>
  <c r="F12" i="2"/>
  <c r="F13" i="2"/>
  <c r="F7" i="2"/>
  <c r="J7" i="2"/>
  <c r="H6" i="4"/>
  <c r="H7" i="4"/>
  <c r="A18" i="4"/>
  <c r="D18" i="4" s="1"/>
  <c r="E18" i="4" s="1"/>
  <c r="C18" i="4"/>
  <c r="A19" i="4" l="1"/>
  <c r="H18" i="4"/>
  <c r="J18" i="4" s="1"/>
  <c r="B18" i="4"/>
  <c r="F18" i="4"/>
  <c r="A20" i="4" l="1"/>
  <c r="B19" i="4"/>
  <c r="D19" i="4"/>
  <c r="G18" i="4"/>
  <c r="A21" i="4" l="1"/>
  <c r="B20" i="4"/>
  <c r="D20" i="4"/>
  <c r="I18" i="4"/>
  <c r="D21" i="4" l="1"/>
  <c r="A22" i="4"/>
  <c r="B21" i="4"/>
  <c r="C19" i="4"/>
  <c r="B22" i="4" l="1"/>
  <c r="D22" i="4"/>
  <c r="A23" i="4"/>
  <c r="E19" i="4"/>
  <c r="H19" i="4"/>
  <c r="D23" i="4" l="1"/>
  <c r="B23" i="4"/>
  <c r="A24" i="4"/>
  <c r="J19" i="4"/>
  <c r="F19" i="4"/>
  <c r="B24" i="4" l="1"/>
  <c r="D24" i="4"/>
  <c r="A25" i="4"/>
  <c r="G19" i="4"/>
  <c r="D25" i="4" l="1"/>
  <c r="A26" i="4"/>
  <c r="B25" i="4"/>
  <c r="I19" i="4"/>
  <c r="A27" i="4" l="1"/>
  <c r="B26" i="4"/>
  <c r="D26" i="4"/>
  <c r="C20" i="4"/>
  <c r="B27" i="4" l="1"/>
  <c r="D27" i="4"/>
  <c r="A28" i="4"/>
  <c r="H20" i="4"/>
  <c r="E20" i="4"/>
  <c r="D28" i="4" l="1"/>
  <c r="A29" i="4"/>
  <c r="B28" i="4"/>
  <c r="J20" i="4"/>
  <c r="F20" i="4"/>
  <c r="B29" i="4" l="1"/>
  <c r="D29" i="4"/>
  <c r="A30" i="4"/>
  <c r="G20" i="4"/>
  <c r="A31" i="4" l="1"/>
  <c r="D30" i="4"/>
  <c r="B30" i="4"/>
  <c r="I20" i="4"/>
  <c r="B31" i="4" l="1"/>
  <c r="D31" i="4"/>
  <c r="A32" i="4"/>
  <c r="C21" i="4"/>
  <c r="A33" i="4" l="1"/>
  <c r="D32" i="4"/>
  <c r="B32" i="4"/>
  <c r="E21" i="4"/>
  <c r="H21" i="4"/>
  <c r="B33" i="4" l="1"/>
  <c r="A34" i="4"/>
  <c r="D33" i="4"/>
  <c r="J21" i="4"/>
  <c r="F21" i="4"/>
  <c r="B34" i="4" l="1"/>
  <c r="D34" i="4"/>
  <c r="A35" i="4"/>
  <c r="G21" i="4"/>
  <c r="D35" i="4" l="1"/>
  <c r="B35" i="4"/>
  <c r="A36" i="4"/>
  <c r="I21" i="4"/>
  <c r="B36" i="4" l="1"/>
  <c r="A37" i="4"/>
  <c r="D36" i="4"/>
  <c r="C22" i="4"/>
  <c r="D37" i="4" l="1"/>
  <c r="A38" i="4"/>
  <c r="B37" i="4"/>
  <c r="H22" i="4"/>
  <c r="E22" i="4"/>
  <c r="A39" i="4" l="1"/>
  <c r="D38" i="4"/>
  <c r="B38" i="4"/>
  <c r="J22" i="4"/>
  <c r="F22" i="4"/>
  <c r="B39" i="4" l="1"/>
  <c r="A40" i="4"/>
  <c r="D39" i="4"/>
  <c r="G22" i="4"/>
  <c r="A41" i="4" l="1"/>
  <c r="D40" i="4"/>
  <c r="B40" i="4"/>
  <c r="I22" i="4"/>
  <c r="B41" i="4" l="1"/>
  <c r="D41" i="4"/>
  <c r="A42" i="4"/>
  <c r="C23" i="4"/>
  <c r="A43" i="4" l="1"/>
  <c r="D42" i="4"/>
  <c r="B42" i="4"/>
  <c r="E23" i="4"/>
  <c r="H23" i="4"/>
  <c r="A44" i="4" l="1"/>
  <c r="D43" i="4"/>
  <c r="B43" i="4"/>
  <c r="F23" i="4"/>
  <c r="J23" i="4"/>
  <c r="D44" i="4" l="1"/>
  <c r="B44" i="4"/>
  <c r="A45" i="4"/>
  <c r="G23" i="4"/>
  <c r="B45" i="4" l="1"/>
  <c r="A46" i="4"/>
  <c r="D45" i="4"/>
  <c r="I23" i="4"/>
  <c r="C24" i="4" s="1"/>
  <c r="A47" i="4" l="1"/>
  <c r="D46" i="4"/>
  <c r="B46" i="4"/>
  <c r="E24" i="4"/>
  <c r="H24" i="4"/>
  <c r="J24" i="4" s="1"/>
  <c r="D47" i="4" l="1"/>
  <c r="B47" i="4"/>
  <c r="A48" i="4"/>
  <c r="F24" i="4"/>
  <c r="A49" i="4" l="1"/>
  <c r="D48" i="4"/>
  <c r="B48" i="4"/>
  <c r="G24" i="4"/>
  <c r="B49" i="4" l="1"/>
  <c r="A50" i="4"/>
  <c r="D49" i="4"/>
  <c r="I24" i="4"/>
  <c r="C25" i="4" s="1"/>
  <c r="D50" i="4" l="1"/>
  <c r="A51" i="4"/>
  <c r="B50" i="4"/>
  <c r="H25" i="4"/>
  <c r="E25" i="4"/>
  <c r="A52" i="4" l="1"/>
  <c r="B51" i="4"/>
  <c r="D51" i="4"/>
  <c r="K25" i="4"/>
  <c r="J25" i="4"/>
  <c r="F25" i="4"/>
  <c r="D52" i="4" l="1"/>
  <c r="B52" i="4"/>
  <c r="A53" i="4"/>
  <c r="G25" i="4"/>
  <c r="A54" i="4" l="1"/>
  <c r="B53" i="4"/>
  <c r="D53" i="4"/>
  <c r="L25" i="4"/>
  <c r="N25" i="4" s="1"/>
  <c r="I25" i="4"/>
  <c r="C26" i="4" s="1"/>
  <c r="A55" i="4" l="1"/>
  <c r="B54" i="4"/>
  <c r="D54" i="4"/>
  <c r="H26" i="4"/>
  <c r="E26" i="4"/>
  <c r="B55" i="4" l="1"/>
  <c r="A56" i="4"/>
  <c r="D55" i="4"/>
  <c r="F26" i="4"/>
  <c r="J26" i="4"/>
  <c r="D56" i="4" l="1"/>
  <c r="B56" i="4"/>
  <c r="A57" i="4"/>
  <c r="G26" i="4"/>
  <c r="B57" i="4" l="1"/>
  <c r="A58" i="4"/>
  <c r="D57" i="4"/>
  <c r="I26" i="4"/>
  <c r="C27" i="4" s="1"/>
  <c r="B58" i="4" l="1"/>
  <c r="A59" i="4"/>
  <c r="D58" i="4"/>
  <c r="H27" i="4"/>
  <c r="E27" i="4"/>
  <c r="B59" i="4" l="1"/>
  <c r="A60" i="4"/>
  <c r="D59" i="4"/>
  <c r="F27" i="4"/>
  <c r="J27" i="4"/>
  <c r="D60" i="4" l="1"/>
  <c r="B60" i="4"/>
  <c r="A61" i="4"/>
  <c r="G27" i="4"/>
  <c r="D61" i="4" l="1"/>
  <c r="B61" i="4"/>
  <c r="A62" i="4"/>
  <c r="I27" i="4"/>
  <c r="C28" i="4" s="1"/>
  <c r="A63" i="4" l="1"/>
  <c r="D62" i="4"/>
  <c r="B62" i="4"/>
  <c r="H28" i="4"/>
  <c r="E28" i="4"/>
  <c r="B63" i="4" l="1"/>
  <c r="A64" i="4"/>
  <c r="D63" i="4"/>
  <c r="F28" i="4"/>
  <c r="J28" i="4"/>
  <c r="D64" i="4" l="1"/>
  <c r="A65" i="4"/>
  <c r="B64" i="4"/>
  <c r="G28" i="4"/>
  <c r="B65" i="4" l="1"/>
  <c r="A66" i="4"/>
  <c r="D65" i="4"/>
  <c r="I28" i="4"/>
  <c r="C29" i="4" s="1"/>
  <c r="B66" i="4" l="1"/>
  <c r="A67" i="4"/>
  <c r="D66" i="4"/>
  <c r="H29" i="4"/>
  <c r="E29" i="4"/>
  <c r="B67" i="4" l="1"/>
  <c r="A68" i="4"/>
  <c r="D67" i="4"/>
  <c r="F29" i="4"/>
  <c r="J29" i="4"/>
  <c r="B68" i="4" l="1"/>
  <c r="D68" i="4"/>
  <c r="A69" i="4"/>
  <c r="G29" i="4"/>
  <c r="B69" i="4" l="1"/>
  <c r="D69" i="4"/>
  <c r="A70" i="4"/>
  <c r="I29" i="4"/>
  <c r="C30" i="4" s="1"/>
  <c r="D70" i="4" l="1"/>
  <c r="A71" i="4"/>
  <c r="B70" i="4"/>
  <c r="E30" i="4"/>
  <c r="H30" i="4"/>
  <c r="A72" i="4" l="1"/>
  <c r="D71" i="4"/>
  <c r="B71" i="4"/>
  <c r="J30" i="4"/>
  <c r="F30" i="4"/>
  <c r="B72" i="4" l="1"/>
  <c r="D72" i="4"/>
  <c r="A73" i="4"/>
  <c r="G30" i="4"/>
  <c r="D73" i="4" l="1"/>
  <c r="B73" i="4"/>
  <c r="A74" i="4"/>
  <c r="I30" i="4"/>
  <c r="C31" i="4" s="1"/>
  <c r="A75" i="4" l="1"/>
  <c r="B74" i="4"/>
  <c r="D74" i="4"/>
  <c r="H31" i="4"/>
  <c r="J31" i="4" s="1"/>
  <c r="E31" i="4"/>
  <c r="B75" i="4" l="1"/>
  <c r="D75" i="4"/>
  <c r="A76" i="4"/>
  <c r="F31" i="4"/>
  <c r="B76" i="4" l="1"/>
  <c r="A77" i="4"/>
  <c r="D76" i="4"/>
  <c r="G31" i="4"/>
  <c r="B77" i="4" l="1"/>
  <c r="D77" i="4"/>
  <c r="A78" i="4"/>
  <c r="I31" i="4"/>
  <c r="C32" i="4" s="1"/>
  <c r="D78" i="4" l="1"/>
  <c r="B78" i="4"/>
  <c r="A79" i="4"/>
  <c r="E32" i="4"/>
  <c r="H32" i="4"/>
  <c r="J32" i="4" s="1"/>
  <c r="B79" i="4" l="1"/>
  <c r="D79" i="4"/>
  <c r="A80" i="4"/>
  <c r="F32" i="4"/>
  <c r="B80" i="4" l="1"/>
  <c r="D80" i="4"/>
  <c r="A81" i="4"/>
  <c r="G32" i="4"/>
  <c r="A82" i="4" l="1"/>
  <c r="B81" i="4"/>
  <c r="D81" i="4"/>
  <c r="I32" i="4"/>
  <c r="C33" i="4" s="1"/>
  <c r="A83" i="4" l="1"/>
  <c r="B82" i="4"/>
  <c r="D82" i="4"/>
  <c r="H33" i="4"/>
  <c r="J33" i="4" s="1"/>
  <c r="E33" i="4"/>
  <c r="A84" i="4" l="1"/>
  <c r="D83" i="4"/>
  <c r="B83" i="4"/>
  <c r="F33" i="4"/>
  <c r="B84" i="4" l="1"/>
  <c r="A85" i="4"/>
  <c r="D84" i="4"/>
  <c r="G33" i="4"/>
  <c r="D85" i="4" l="1"/>
  <c r="B85" i="4"/>
  <c r="A86" i="4"/>
  <c r="I33" i="4"/>
  <c r="C34" i="4" s="1"/>
  <c r="A87" i="4" l="1"/>
  <c r="B86" i="4"/>
  <c r="D86" i="4"/>
  <c r="H34" i="4"/>
  <c r="J34" i="4" s="1"/>
  <c r="E34" i="4"/>
  <c r="B87" i="4" l="1"/>
  <c r="A88" i="4"/>
  <c r="D87" i="4"/>
  <c r="F34" i="4"/>
  <c r="D88" i="4" l="1"/>
  <c r="A89" i="4"/>
  <c r="B88" i="4"/>
  <c r="G34" i="4"/>
  <c r="B89" i="4" l="1"/>
  <c r="A90" i="4"/>
  <c r="D89" i="4"/>
  <c r="I34" i="4"/>
  <c r="C35" i="4" s="1"/>
  <c r="A91" i="4" l="1"/>
  <c r="D90" i="4"/>
  <c r="B90" i="4"/>
  <c r="H35" i="4"/>
  <c r="J35" i="4" s="1"/>
  <c r="E35" i="4"/>
  <c r="A92" i="4" l="1"/>
  <c r="B91" i="4"/>
  <c r="D91" i="4"/>
  <c r="F35" i="4"/>
  <c r="B92" i="4" l="1"/>
  <c r="A93" i="4"/>
  <c r="D92" i="4"/>
  <c r="G35" i="4"/>
  <c r="B93" i="4" l="1"/>
  <c r="A94" i="4"/>
  <c r="D93" i="4"/>
  <c r="I35" i="4"/>
  <c r="C36" i="4" s="1"/>
  <c r="A95" i="4" l="1"/>
  <c r="B94" i="4"/>
  <c r="D94" i="4"/>
  <c r="H36" i="4"/>
  <c r="J36" i="4" s="1"/>
  <c r="E36" i="4"/>
  <c r="B95" i="4" l="1"/>
  <c r="D95" i="4"/>
  <c r="A96" i="4"/>
  <c r="F36" i="4"/>
  <c r="B96" i="4" l="1"/>
  <c r="D96" i="4"/>
  <c r="A97" i="4"/>
  <c r="G36" i="4"/>
  <c r="B97" i="4" l="1"/>
  <c r="D97" i="4"/>
  <c r="I36" i="4"/>
  <c r="C37" i="4" s="1"/>
  <c r="E37" i="4" l="1"/>
  <c r="H37" i="4"/>
  <c r="K37" i="4" l="1"/>
  <c r="J37" i="4"/>
  <c r="F37" i="4"/>
  <c r="G37" i="4" l="1"/>
  <c r="L37" i="4" l="1"/>
  <c r="N37" i="4" s="1"/>
  <c r="I37" i="4"/>
  <c r="C38" i="4" s="1"/>
  <c r="H38" i="4" l="1"/>
  <c r="E38" i="4"/>
  <c r="J38" i="4" l="1"/>
  <c r="F38" i="4"/>
  <c r="G38" i="4" l="1"/>
  <c r="I38" i="4" l="1"/>
  <c r="C39" i="4" s="1"/>
  <c r="E39" i="4" l="1"/>
  <c r="H39" i="4"/>
  <c r="J39" i="4" l="1"/>
  <c r="F39" i="4"/>
  <c r="G39" i="4" l="1"/>
  <c r="I39" i="4" l="1"/>
  <c r="C40" i="4" s="1"/>
  <c r="H40" i="4" l="1"/>
  <c r="E40" i="4"/>
  <c r="F40" i="4" l="1"/>
  <c r="J40" i="4"/>
  <c r="G40" i="4" l="1"/>
  <c r="I40" i="4" l="1"/>
  <c r="C41" i="4" s="1"/>
  <c r="E41" i="4" l="1"/>
  <c r="H41" i="4"/>
  <c r="J41" i="4" l="1"/>
  <c r="F41" i="4"/>
  <c r="G41" i="4" l="1"/>
  <c r="I41" i="4" l="1"/>
  <c r="C42" i="4" s="1"/>
  <c r="E42" i="4" l="1"/>
  <c r="H42" i="4"/>
  <c r="J42" i="4" l="1"/>
  <c r="F42" i="4"/>
  <c r="G42" i="4" l="1"/>
  <c r="I42" i="4" l="1"/>
  <c r="C43" i="4" s="1"/>
  <c r="H43" i="4" l="1"/>
  <c r="J43" i="4" s="1"/>
  <c r="E43" i="4"/>
  <c r="F43" i="4" l="1"/>
  <c r="G43" i="4" l="1"/>
  <c r="I43" i="4" l="1"/>
  <c r="C44" i="4" s="1"/>
  <c r="E44" i="4" l="1"/>
  <c r="H44" i="4"/>
  <c r="J44" i="4" s="1"/>
  <c r="F44" i="4" l="1"/>
  <c r="G44" i="4" l="1"/>
  <c r="I44" i="4" l="1"/>
  <c r="C45" i="4" s="1"/>
  <c r="E45" i="4" l="1"/>
  <c r="H45" i="4"/>
  <c r="J45" i="4" s="1"/>
  <c r="F45" i="4" l="1"/>
  <c r="G45" i="4" l="1"/>
  <c r="I45" i="4" l="1"/>
  <c r="C46" i="4" s="1"/>
  <c r="H46" i="4" l="1"/>
  <c r="J46" i="4" s="1"/>
  <c r="E46" i="4"/>
  <c r="F46" i="4" l="1"/>
  <c r="G46" i="4" l="1"/>
  <c r="I46" i="4" l="1"/>
  <c r="C47" i="4" s="1"/>
  <c r="E47" i="4" l="1"/>
  <c r="H47" i="4"/>
  <c r="J47" i="4" s="1"/>
  <c r="F47" i="4" l="1"/>
  <c r="G47" i="4" l="1"/>
  <c r="I47" i="4" l="1"/>
  <c r="C48" i="4" s="1"/>
  <c r="E48" i="4" l="1"/>
  <c r="H48" i="4"/>
  <c r="J48" i="4" s="1"/>
  <c r="F48" i="4" l="1"/>
  <c r="G48" i="4" l="1"/>
  <c r="I48" i="4" l="1"/>
  <c r="C49" i="4" s="1"/>
  <c r="E49" i="4" l="1"/>
  <c r="H49" i="4"/>
  <c r="F49" i="4" l="1"/>
  <c r="K49" i="4"/>
  <c r="J49" i="4"/>
  <c r="G49" i="4" l="1"/>
  <c r="L49" i="4" l="1"/>
  <c r="N49" i="4" s="1"/>
  <c r="I49" i="4"/>
  <c r="C50" i="4" s="1"/>
  <c r="E50" i="4" l="1"/>
  <c r="H50" i="4"/>
  <c r="J50" i="4" l="1"/>
  <c r="F50" i="4"/>
  <c r="G50" i="4" l="1"/>
  <c r="I50" i="4" l="1"/>
  <c r="C51" i="4" s="1"/>
  <c r="E51" i="4" l="1"/>
  <c r="H51" i="4"/>
  <c r="F51" i="4" l="1"/>
  <c r="J51" i="4"/>
  <c r="G51" i="4" l="1"/>
  <c r="I51" i="4" l="1"/>
  <c r="C52" i="4" s="1"/>
  <c r="H52" i="4" l="1"/>
  <c r="E52" i="4"/>
  <c r="F52" i="4" l="1"/>
  <c r="J52" i="4"/>
  <c r="G52" i="4" l="1"/>
  <c r="I52" i="4" l="1"/>
  <c r="C53" i="4" s="1"/>
  <c r="E53" i="4" l="1"/>
  <c r="H53" i="4"/>
  <c r="F53" i="4" l="1"/>
  <c r="J53" i="4"/>
  <c r="G53" i="4" l="1"/>
  <c r="I53" i="4" l="1"/>
  <c r="C54" i="4" s="1"/>
  <c r="H54" i="4" l="1"/>
  <c r="E54" i="4"/>
  <c r="J54" i="4" l="1"/>
  <c r="F54" i="4"/>
  <c r="G54" i="4" l="1"/>
  <c r="I54" i="4" l="1"/>
  <c r="C55" i="4" s="1"/>
  <c r="H55" i="4" l="1"/>
  <c r="J55" i="4" s="1"/>
  <c r="E55" i="4"/>
  <c r="F55" i="4" l="1"/>
  <c r="G55" i="4" l="1"/>
  <c r="I55" i="4" l="1"/>
  <c r="C56" i="4" s="1"/>
  <c r="H56" i="4" l="1"/>
  <c r="J56" i="4" s="1"/>
  <c r="E56" i="4"/>
  <c r="F56" i="4" l="1"/>
  <c r="G56" i="4" l="1"/>
  <c r="I56" i="4" l="1"/>
  <c r="C57" i="4" s="1"/>
  <c r="H57" i="4" l="1"/>
  <c r="J57" i="4" s="1"/>
  <c r="E57" i="4"/>
  <c r="F57" i="4" l="1"/>
  <c r="G57" i="4" l="1"/>
  <c r="I57" i="4" l="1"/>
  <c r="C58" i="4" s="1"/>
  <c r="H58" i="4" l="1"/>
  <c r="J58" i="4" s="1"/>
  <c r="E58" i="4"/>
  <c r="F58" i="4" l="1"/>
  <c r="G58" i="4" l="1"/>
  <c r="I58" i="4" l="1"/>
  <c r="C59" i="4" s="1"/>
  <c r="H59" i="4" l="1"/>
  <c r="J59" i="4" s="1"/>
  <c r="E59" i="4"/>
  <c r="F59" i="4" l="1"/>
  <c r="G59" i="4" l="1"/>
  <c r="I59" i="4" l="1"/>
  <c r="C60" i="4" s="1"/>
  <c r="H60" i="4" l="1"/>
  <c r="J60" i="4" s="1"/>
  <c r="E60" i="4"/>
  <c r="F60" i="4" l="1"/>
  <c r="G60" i="4" l="1"/>
  <c r="I60" i="4" l="1"/>
  <c r="C61" i="4" s="1"/>
  <c r="H61" i="4" l="1"/>
  <c r="E61" i="4"/>
  <c r="K61" i="4" l="1"/>
  <c r="J61" i="4"/>
  <c r="F61" i="4"/>
  <c r="G61" i="4" l="1"/>
  <c r="L61" i="4" l="1"/>
  <c r="N61" i="4" s="1"/>
  <c r="I61" i="4"/>
  <c r="C62" i="4" s="1"/>
  <c r="H62" i="4" l="1"/>
  <c r="E62" i="4"/>
  <c r="F62" i="4" l="1"/>
  <c r="J62" i="4"/>
  <c r="G62" i="4" l="1"/>
  <c r="I62" i="4" l="1"/>
  <c r="C63" i="4" s="1"/>
  <c r="H63" i="4" l="1"/>
  <c r="E63" i="4"/>
  <c r="F63" i="4" l="1"/>
  <c r="J63" i="4"/>
  <c r="G63" i="4" l="1"/>
  <c r="I63" i="4" l="1"/>
  <c r="C64" i="4" s="1"/>
  <c r="H64" i="4" l="1"/>
  <c r="E64" i="4"/>
  <c r="J64" i="4" l="1"/>
  <c r="F64" i="4"/>
  <c r="G64" i="4" l="1"/>
  <c r="I64" i="4" l="1"/>
  <c r="C65" i="4" s="1"/>
  <c r="H65" i="4" l="1"/>
  <c r="E65" i="4"/>
  <c r="F65" i="4" l="1"/>
  <c r="J65" i="4"/>
  <c r="G65" i="4" l="1"/>
  <c r="I65" i="4" l="1"/>
  <c r="C66" i="4" s="1"/>
  <c r="H66" i="4" l="1"/>
  <c r="E66" i="4"/>
  <c r="J66" i="4" l="1"/>
  <c r="F66" i="4"/>
  <c r="G66" i="4" l="1"/>
  <c r="I66" i="4" l="1"/>
  <c r="C67" i="4" s="1"/>
  <c r="H67" i="4" l="1"/>
  <c r="J67" i="4" s="1"/>
  <c r="E67" i="4"/>
  <c r="F67" i="4" l="1"/>
  <c r="G67" i="4" l="1"/>
  <c r="I67" i="4" l="1"/>
  <c r="C68" i="4" s="1"/>
  <c r="H68" i="4" l="1"/>
  <c r="J68" i="4" s="1"/>
  <c r="E68" i="4"/>
  <c r="F68" i="4" l="1"/>
  <c r="G68" i="4" l="1"/>
  <c r="I68" i="4" l="1"/>
  <c r="C69" i="4" s="1"/>
  <c r="E69" i="4" l="1"/>
  <c r="H69" i="4"/>
  <c r="J69" i="4" s="1"/>
  <c r="F69" i="4" l="1"/>
  <c r="G69" i="4" l="1"/>
  <c r="A233" i="4" l="1"/>
  <c r="I69" i="4"/>
  <c r="C70" i="4" s="1"/>
  <c r="D233" i="4" l="1"/>
  <c r="A234" i="4"/>
  <c r="B233" i="4"/>
  <c r="H70" i="4"/>
  <c r="J70" i="4" s="1"/>
  <c r="E70" i="4"/>
  <c r="A235" i="4" l="1"/>
  <c r="D234" i="4"/>
  <c r="B234" i="4"/>
  <c r="F70" i="4"/>
  <c r="B235" i="4" l="1"/>
  <c r="A236" i="4"/>
  <c r="D235" i="4"/>
  <c r="G70" i="4"/>
  <c r="B236" i="4" l="1"/>
  <c r="A237" i="4"/>
  <c r="D236" i="4"/>
  <c r="I70" i="4"/>
  <c r="C71" i="4" s="1"/>
  <c r="B237" i="4" l="1"/>
  <c r="D237" i="4"/>
  <c r="A238" i="4"/>
  <c r="H71" i="4"/>
  <c r="J71" i="4" s="1"/>
  <c r="E71" i="4"/>
  <c r="B238" i="4" l="1"/>
  <c r="D238" i="4"/>
  <c r="A239" i="4"/>
  <c r="F71" i="4"/>
  <c r="A240" i="4" l="1"/>
  <c r="D239" i="4"/>
  <c r="B239" i="4"/>
  <c r="G71" i="4"/>
  <c r="D240" i="4" l="1"/>
  <c r="A241" i="4"/>
  <c r="B240" i="4"/>
  <c r="I71" i="4"/>
  <c r="C72" i="4" s="1"/>
  <c r="B241" i="4" l="1"/>
  <c r="D241" i="4"/>
  <c r="A242" i="4"/>
  <c r="H72" i="4"/>
  <c r="J72" i="4" s="1"/>
  <c r="E72" i="4"/>
  <c r="D242" i="4" l="1"/>
  <c r="A243" i="4"/>
  <c r="B242" i="4"/>
  <c r="F72" i="4"/>
  <c r="D243" i="4" l="1"/>
  <c r="B243" i="4"/>
  <c r="A244" i="4"/>
  <c r="G72" i="4"/>
  <c r="D244" i="4" l="1"/>
  <c r="B244" i="4"/>
  <c r="A245" i="4"/>
  <c r="I72" i="4"/>
  <c r="C73" i="4" s="1"/>
  <c r="B245" i="4" l="1"/>
  <c r="A246" i="4"/>
  <c r="D245" i="4"/>
  <c r="H73" i="4"/>
  <c r="E73" i="4"/>
  <c r="B246" i="4" l="1"/>
  <c r="D246" i="4"/>
  <c r="A247" i="4"/>
  <c r="F73" i="4"/>
  <c r="K73" i="4"/>
  <c r="J73" i="4"/>
  <c r="A248" i="4" l="1"/>
  <c r="D247" i="4"/>
  <c r="B247" i="4"/>
  <c r="G73" i="4"/>
  <c r="D248" i="4" l="1"/>
  <c r="B248" i="4"/>
  <c r="A249" i="4"/>
  <c r="L73" i="4"/>
  <c r="N73" i="4" s="1"/>
  <c r="I73" i="4"/>
  <c r="B249" i="4" l="1"/>
  <c r="A250" i="4"/>
  <c r="D249" i="4"/>
  <c r="P73" i="4"/>
  <c r="C74" i="4"/>
  <c r="A251" i="4" l="1"/>
  <c r="D250" i="4"/>
  <c r="B250" i="4"/>
  <c r="E74" i="4"/>
  <c r="H74" i="4"/>
  <c r="D251" i="4" l="1"/>
  <c r="B251" i="4"/>
  <c r="A252" i="4"/>
  <c r="J74" i="4"/>
  <c r="F74" i="4"/>
  <c r="B252" i="4" l="1"/>
  <c r="D252" i="4"/>
  <c r="A253" i="4"/>
  <c r="G74" i="4"/>
  <c r="D253" i="4" l="1"/>
  <c r="A254" i="4"/>
  <c r="B253" i="4"/>
  <c r="I74" i="4"/>
  <c r="C75" i="4" s="1"/>
  <c r="D254" i="4" l="1"/>
  <c r="A255" i="4"/>
  <c r="B254" i="4"/>
  <c r="E75" i="4"/>
  <c r="H75" i="4"/>
  <c r="B255" i="4" l="1"/>
  <c r="A256" i="4"/>
  <c r="D255" i="4"/>
  <c r="J75" i="4"/>
  <c r="F75" i="4"/>
  <c r="B256" i="4" l="1"/>
  <c r="D256" i="4"/>
  <c r="A257" i="4"/>
  <c r="G75" i="4"/>
  <c r="B257" i="4" l="1"/>
  <c r="A258" i="4"/>
  <c r="D257" i="4"/>
  <c r="I75" i="4"/>
  <c r="C76" i="4" s="1"/>
  <c r="A259" i="4" l="1"/>
  <c r="B258" i="4"/>
  <c r="D258" i="4"/>
  <c r="H76" i="4"/>
  <c r="E76" i="4"/>
  <c r="A260" i="4" l="1"/>
  <c r="B259" i="4"/>
  <c r="D259" i="4"/>
  <c r="F76" i="4"/>
  <c r="J76" i="4"/>
  <c r="A261" i="4" l="1"/>
  <c r="D260" i="4"/>
  <c r="B260" i="4"/>
  <c r="G76" i="4"/>
  <c r="D261" i="4" l="1"/>
  <c r="B261" i="4"/>
  <c r="A262" i="4"/>
  <c r="I76" i="4"/>
  <c r="C77" i="4" s="1"/>
  <c r="B262" i="4" l="1"/>
  <c r="D262" i="4"/>
  <c r="A263" i="4"/>
  <c r="E77" i="4"/>
  <c r="H77" i="4"/>
  <c r="D263" i="4" l="1"/>
  <c r="B263" i="4"/>
  <c r="A264" i="4"/>
  <c r="J77" i="4"/>
  <c r="F77" i="4"/>
  <c r="D264" i="4" l="1"/>
  <c r="B264" i="4"/>
  <c r="A265" i="4"/>
  <c r="G77" i="4"/>
  <c r="B265" i="4" l="1"/>
  <c r="D265" i="4"/>
  <c r="A266" i="4"/>
  <c r="I77" i="4"/>
  <c r="C78" i="4" s="1"/>
  <c r="D266" i="4" l="1"/>
  <c r="B266" i="4"/>
  <c r="A267" i="4"/>
  <c r="H78" i="4"/>
  <c r="E78" i="4"/>
  <c r="D267" i="4" l="1"/>
  <c r="A268" i="4"/>
  <c r="B267" i="4"/>
  <c r="J78" i="4"/>
  <c r="F78" i="4"/>
  <c r="D268" i="4" l="1"/>
  <c r="B268" i="4"/>
  <c r="A269" i="4"/>
  <c r="G78" i="4"/>
  <c r="A270" i="4" l="1"/>
  <c r="B269" i="4"/>
  <c r="D269" i="4"/>
  <c r="I78" i="4"/>
  <c r="C79" i="4" s="1"/>
  <c r="B270" i="4" l="1"/>
  <c r="D270" i="4"/>
  <c r="A271" i="4"/>
  <c r="H79" i="4"/>
  <c r="J79" i="4" s="1"/>
  <c r="E79" i="4"/>
  <c r="B271" i="4" l="1"/>
  <c r="D271" i="4"/>
  <c r="A272" i="4"/>
  <c r="F79" i="4"/>
  <c r="A273" i="4" l="1"/>
  <c r="D272" i="4"/>
  <c r="B272" i="4"/>
  <c r="G79" i="4"/>
  <c r="A274" i="4" l="1"/>
  <c r="B273" i="4"/>
  <c r="D273" i="4"/>
  <c r="I79" i="4"/>
  <c r="C80" i="4" s="1"/>
  <c r="A275" i="4" l="1"/>
  <c r="D274" i="4"/>
  <c r="B274" i="4"/>
  <c r="H80" i="4"/>
  <c r="J80" i="4" s="1"/>
  <c r="E80" i="4"/>
  <c r="B275" i="4" l="1"/>
  <c r="A276" i="4"/>
  <c r="D275" i="4"/>
  <c r="F80" i="4"/>
  <c r="B276" i="4" l="1"/>
  <c r="A277" i="4"/>
  <c r="D276" i="4"/>
  <c r="G80" i="4"/>
  <c r="B277" i="4" l="1"/>
  <c r="D277" i="4"/>
  <c r="A278" i="4"/>
  <c r="I80" i="4"/>
  <c r="C81" i="4" s="1"/>
  <c r="B278" i="4" l="1"/>
  <c r="D278" i="4"/>
  <c r="A279" i="4"/>
  <c r="E81" i="4"/>
  <c r="H81" i="4"/>
  <c r="J81" i="4" s="1"/>
  <c r="A280" i="4" l="1"/>
  <c r="D279" i="4"/>
  <c r="B279" i="4"/>
  <c r="F81" i="4"/>
  <c r="A281" i="4" l="1"/>
  <c r="D280" i="4"/>
  <c r="B280" i="4"/>
  <c r="G81" i="4"/>
  <c r="B281" i="4" l="1"/>
  <c r="D281" i="4"/>
  <c r="A282" i="4"/>
  <c r="I81" i="4"/>
  <c r="C82" i="4" s="1"/>
  <c r="A283" i="4" l="1"/>
  <c r="D282" i="4"/>
  <c r="B282" i="4"/>
  <c r="H82" i="4"/>
  <c r="J82" i="4" s="1"/>
  <c r="E82" i="4"/>
  <c r="B283" i="4" l="1"/>
  <c r="D283" i="4"/>
  <c r="A284" i="4"/>
  <c r="F82" i="4"/>
  <c r="A285" i="4" l="1"/>
  <c r="B284" i="4"/>
  <c r="D284" i="4"/>
  <c r="G82" i="4"/>
  <c r="D285" i="4" l="1"/>
  <c r="A286" i="4"/>
  <c r="B285" i="4"/>
  <c r="I82" i="4"/>
  <c r="C83" i="4" s="1"/>
  <c r="B286" i="4" l="1"/>
  <c r="D286" i="4"/>
  <c r="A287" i="4"/>
  <c r="H83" i="4"/>
  <c r="J83" i="4" s="1"/>
  <c r="E83" i="4"/>
  <c r="A288" i="4" l="1"/>
  <c r="D287" i="4"/>
  <c r="B287" i="4"/>
  <c r="F83" i="4"/>
  <c r="B288" i="4" l="1"/>
  <c r="D288" i="4"/>
  <c r="A289" i="4"/>
  <c r="G83" i="4"/>
  <c r="A290" i="4" l="1"/>
  <c r="B289" i="4"/>
  <c r="D289" i="4"/>
  <c r="I83" i="4"/>
  <c r="C84" i="4" s="1"/>
  <c r="D290" i="4" l="1"/>
  <c r="B290" i="4"/>
  <c r="A291" i="4"/>
  <c r="E84" i="4"/>
  <c r="H84" i="4"/>
  <c r="J84" i="4" s="1"/>
  <c r="B291" i="4" l="1"/>
  <c r="A292" i="4"/>
  <c r="D291" i="4"/>
  <c r="F84" i="4"/>
  <c r="B292" i="4" l="1"/>
  <c r="A293" i="4"/>
  <c r="D292" i="4"/>
  <c r="G84" i="4"/>
  <c r="A294" i="4" l="1"/>
  <c r="D293" i="4"/>
  <c r="B293" i="4"/>
  <c r="I84" i="4"/>
  <c r="C85" i="4" s="1"/>
  <c r="A295" i="4" l="1"/>
  <c r="B294" i="4"/>
  <c r="D294" i="4"/>
  <c r="E85" i="4"/>
  <c r="H85" i="4"/>
  <c r="A296" i="4" l="1"/>
  <c r="D295" i="4"/>
  <c r="B295" i="4"/>
  <c r="K85" i="4"/>
  <c r="J85" i="4"/>
  <c r="F85" i="4"/>
  <c r="A297" i="4" l="1"/>
  <c r="D296" i="4"/>
  <c r="B296" i="4"/>
  <c r="G85" i="4"/>
  <c r="A298" i="4" l="1"/>
  <c r="D297" i="4"/>
  <c r="B297" i="4"/>
  <c r="L85" i="4"/>
  <c r="N85" i="4" s="1"/>
  <c r="I85" i="4"/>
  <c r="C86" i="4" s="1"/>
  <c r="A299" i="4" l="1"/>
  <c r="B298" i="4"/>
  <c r="D298" i="4"/>
  <c r="H86" i="4"/>
  <c r="E86" i="4"/>
  <c r="D299" i="4" l="1"/>
  <c r="B299" i="4"/>
  <c r="A300" i="4"/>
  <c r="F86" i="4"/>
  <c r="J86" i="4"/>
  <c r="D300" i="4" l="1"/>
  <c r="A301" i="4"/>
  <c r="B300" i="4"/>
  <c r="G86" i="4"/>
  <c r="D301" i="4" l="1"/>
  <c r="B301" i="4"/>
  <c r="A302" i="4"/>
  <c r="I86" i="4"/>
  <c r="C87" i="4" s="1"/>
  <c r="A303" i="4" l="1"/>
  <c r="B302" i="4"/>
  <c r="D302" i="4"/>
  <c r="H87" i="4"/>
  <c r="E87" i="4"/>
  <c r="A304" i="4" l="1"/>
  <c r="B303" i="4"/>
  <c r="D303" i="4"/>
  <c r="F87" i="4"/>
  <c r="J87" i="4"/>
  <c r="D304" i="4" l="1"/>
  <c r="A305" i="4"/>
  <c r="B304" i="4"/>
  <c r="G87" i="4"/>
  <c r="D305" i="4" l="1"/>
  <c r="A306" i="4"/>
  <c r="B305" i="4"/>
  <c r="I87" i="4"/>
  <c r="B306" i="4" l="1"/>
  <c r="D306" i="4"/>
  <c r="A307" i="4"/>
  <c r="P87" i="4"/>
  <c r="C88" i="4"/>
  <c r="B307" i="4" l="1"/>
  <c r="D307" i="4"/>
  <c r="A308" i="4"/>
  <c r="H88" i="4"/>
  <c r="E88" i="4"/>
  <c r="D308" i="4" l="1"/>
  <c r="B308" i="4"/>
  <c r="A309" i="4"/>
  <c r="F88" i="4"/>
  <c r="J88" i="4"/>
  <c r="A310" i="4" l="1"/>
  <c r="D309" i="4"/>
  <c r="B309" i="4"/>
  <c r="G88" i="4"/>
  <c r="A311" i="4" l="1"/>
  <c r="B310" i="4"/>
  <c r="D310" i="4"/>
  <c r="I88" i="4"/>
  <c r="D311" i="4" l="1"/>
  <c r="A312" i="4"/>
  <c r="B311" i="4"/>
  <c r="P88" i="4"/>
  <c r="C89" i="4"/>
  <c r="B312" i="4" l="1"/>
  <c r="A313" i="4"/>
  <c r="D312" i="4"/>
  <c r="E89" i="4"/>
  <c r="H89" i="4"/>
  <c r="D313" i="4" l="1"/>
  <c r="B313" i="4"/>
  <c r="A314" i="4"/>
  <c r="F89" i="4"/>
  <c r="J89" i="4"/>
  <c r="D314" i="4" l="1"/>
  <c r="B314" i="4"/>
  <c r="A315" i="4"/>
  <c r="G89" i="4"/>
  <c r="D315" i="4" l="1"/>
  <c r="B315" i="4"/>
  <c r="A316" i="4"/>
  <c r="I89" i="4"/>
  <c r="B316" i="4" l="1"/>
  <c r="D316" i="4"/>
  <c r="A317" i="4"/>
  <c r="P89" i="4"/>
  <c r="C90" i="4"/>
  <c r="A318" i="4" l="1"/>
  <c r="D317" i="4"/>
  <c r="B317" i="4"/>
  <c r="E90" i="4"/>
  <c r="H90" i="4"/>
  <c r="B318" i="4" l="1"/>
  <c r="A319" i="4"/>
  <c r="D318" i="4"/>
  <c r="F90" i="4"/>
  <c r="J90" i="4"/>
  <c r="B319" i="4" l="1"/>
  <c r="A320" i="4"/>
  <c r="D319" i="4"/>
  <c r="G90" i="4"/>
  <c r="D320" i="4" l="1"/>
  <c r="A321" i="4"/>
  <c r="B320" i="4"/>
  <c r="I90" i="4"/>
  <c r="C91" i="4" s="1"/>
  <c r="A322" i="4" l="1"/>
  <c r="B321" i="4"/>
  <c r="D321" i="4"/>
  <c r="H91" i="4"/>
  <c r="J91" i="4" s="1"/>
  <c r="E91" i="4"/>
  <c r="D322" i="4" l="1"/>
  <c r="A323" i="4"/>
  <c r="B322" i="4"/>
  <c r="F91" i="4"/>
  <c r="D323" i="4" l="1"/>
  <c r="A324" i="4"/>
  <c r="B323" i="4"/>
  <c r="G91" i="4"/>
  <c r="A325" i="4" l="1"/>
  <c r="B324" i="4"/>
  <c r="D324" i="4"/>
  <c r="I91" i="4"/>
  <c r="A326" i="4" l="1"/>
  <c r="B325" i="4"/>
  <c r="D325" i="4"/>
  <c r="P91" i="4"/>
  <c r="C92" i="4"/>
  <c r="A327" i="4" l="1"/>
  <c r="B326" i="4"/>
  <c r="D326" i="4"/>
  <c r="E92" i="4"/>
  <c r="H92" i="4"/>
  <c r="J92" i="4" s="1"/>
  <c r="D327" i="4" l="1"/>
  <c r="B327" i="4"/>
  <c r="A328" i="4"/>
  <c r="F92" i="4"/>
  <c r="B328" i="4" l="1"/>
  <c r="A329" i="4"/>
  <c r="D328" i="4"/>
  <c r="G92" i="4"/>
  <c r="A330" i="4" l="1"/>
  <c r="D329" i="4"/>
  <c r="B329" i="4"/>
  <c r="I92" i="4"/>
  <c r="C93" i="4" s="1"/>
  <c r="A331" i="4" l="1"/>
  <c r="D330" i="4"/>
  <c r="B330" i="4"/>
  <c r="H93" i="4"/>
  <c r="J93" i="4" s="1"/>
  <c r="E93" i="4"/>
  <c r="D331" i="4" l="1"/>
  <c r="B331" i="4"/>
  <c r="A332" i="4"/>
  <c r="F93" i="4"/>
  <c r="D332" i="4" l="1"/>
  <c r="B332" i="4"/>
  <c r="A333" i="4"/>
  <c r="G93" i="4"/>
  <c r="B333" i="4" l="1"/>
  <c r="A334" i="4"/>
  <c r="D333" i="4"/>
  <c r="I93" i="4"/>
  <c r="C94" i="4" s="1"/>
  <c r="B334" i="4" l="1"/>
  <c r="D334" i="4"/>
  <c r="A335" i="4"/>
  <c r="E94" i="4"/>
  <c r="H94" i="4"/>
  <c r="J94" i="4" s="1"/>
  <c r="B335" i="4" l="1"/>
  <c r="A336" i="4"/>
  <c r="D335" i="4"/>
  <c r="F94" i="4"/>
  <c r="B336" i="4" l="1"/>
  <c r="D336" i="4"/>
  <c r="A337" i="4"/>
  <c r="G94" i="4"/>
  <c r="D337" i="4" l="1"/>
  <c r="B337" i="4"/>
  <c r="A338" i="4"/>
  <c r="I94" i="4"/>
  <c r="C95" i="4" s="1"/>
  <c r="B338" i="4" l="1"/>
  <c r="D338" i="4"/>
  <c r="A339" i="4"/>
  <c r="E95" i="4"/>
  <c r="H95" i="4"/>
  <c r="J95" i="4" s="1"/>
  <c r="B339" i="4" l="1"/>
  <c r="D339" i="4"/>
  <c r="A340" i="4"/>
  <c r="F95" i="4"/>
  <c r="D340" i="4" l="1"/>
  <c r="A341" i="4"/>
  <c r="B340" i="4"/>
  <c r="G95" i="4"/>
  <c r="I95" i="4" l="1"/>
  <c r="C96" i="4" s="1"/>
  <c r="D341" i="4"/>
  <c r="B341" i="4"/>
  <c r="A342" i="4"/>
  <c r="H96" i="4" l="1"/>
  <c r="J96" i="4" s="1"/>
  <c r="E96" i="4"/>
  <c r="A343" i="4"/>
  <c r="B342" i="4"/>
  <c r="D342" i="4"/>
  <c r="F96" i="4" l="1"/>
  <c r="D343" i="4"/>
  <c r="B343" i="4"/>
  <c r="A344" i="4"/>
  <c r="G96" i="4" l="1"/>
  <c r="B344" i="4"/>
  <c r="D344" i="4"/>
  <c r="A345" i="4"/>
  <c r="I96" i="4" l="1"/>
  <c r="C97" i="4" s="1"/>
  <c r="B345" i="4"/>
  <c r="D345" i="4"/>
  <c r="A346" i="4"/>
  <c r="E97" i="4" l="1"/>
  <c r="H97" i="4"/>
  <c r="D346" i="4"/>
  <c r="A347" i="4"/>
  <c r="B346" i="4"/>
  <c r="K97" i="4" l="1"/>
  <c r="J97" i="4"/>
  <c r="B347" i="4"/>
  <c r="D347" i="4"/>
  <c r="A348" i="4"/>
  <c r="G97" i="4" l="1"/>
  <c r="D348" i="4"/>
  <c r="A349" i="4"/>
  <c r="B348" i="4"/>
  <c r="L97" i="4" l="1"/>
  <c r="N97" i="4" s="1"/>
  <c r="I97" i="4"/>
  <c r="D349" i="4"/>
  <c r="A350" i="4"/>
  <c r="B349" i="4"/>
  <c r="A351" i="4" l="1"/>
  <c r="D350" i="4"/>
  <c r="B350" i="4"/>
  <c r="A352" i="4" l="1"/>
  <c r="D351" i="4"/>
  <c r="B351" i="4"/>
  <c r="A353" i="4" l="1"/>
  <c r="B352" i="4"/>
  <c r="D352" i="4"/>
  <c r="A354" i="4" l="1"/>
  <c r="B353" i="4"/>
  <c r="D353" i="4"/>
  <c r="A355" i="4" l="1"/>
  <c r="B354" i="4"/>
  <c r="D354" i="4"/>
  <c r="B355" i="4" l="1"/>
  <c r="D355" i="4"/>
  <c r="A356" i="4"/>
  <c r="A357" i="4" l="1"/>
  <c r="B356" i="4"/>
  <c r="D356" i="4"/>
  <c r="B357" i="4" l="1"/>
  <c r="A358" i="4"/>
  <c r="D357" i="4"/>
  <c r="B358" i="4" l="1"/>
  <c r="A359" i="4"/>
  <c r="D358" i="4"/>
  <c r="A360" i="4" l="1"/>
  <c r="B359" i="4"/>
  <c r="D359" i="4"/>
  <c r="A361" i="4" l="1"/>
  <c r="D360" i="4"/>
  <c r="B360" i="4"/>
  <c r="A362" i="4" l="1"/>
  <c r="D361" i="4"/>
  <c r="B361" i="4"/>
  <c r="B362" i="4" l="1"/>
  <c r="D362" i="4"/>
  <c r="A363" i="4"/>
  <c r="B363" i="4" l="1"/>
  <c r="A364" i="4"/>
  <c r="D363" i="4"/>
  <c r="D364" i="4" l="1"/>
  <c r="B364" i="4"/>
  <c r="A365" i="4"/>
  <c r="D365" i="4" l="1"/>
  <c r="A366" i="4"/>
  <c r="B365" i="4"/>
  <c r="B366" i="4" l="1"/>
  <c r="A367" i="4"/>
  <c r="D366" i="4"/>
  <c r="A368" i="4" l="1"/>
  <c r="B367" i="4"/>
  <c r="D367" i="4"/>
  <c r="A369" i="4" l="1"/>
  <c r="B368" i="4"/>
  <c r="D368" i="4"/>
  <c r="D369" i="4" l="1"/>
  <c r="B369" i="4"/>
  <c r="A370" i="4"/>
  <c r="B370" i="4" l="1"/>
  <c r="A371" i="4"/>
  <c r="D370" i="4"/>
  <c r="A372" i="4" l="1"/>
  <c r="B371" i="4"/>
  <c r="D371" i="4"/>
  <c r="D372" i="4" l="1"/>
  <c r="A373" i="4"/>
  <c r="B372" i="4"/>
  <c r="B373" i="4" l="1"/>
  <c r="A374" i="4"/>
  <c r="D373" i="4"/>
  <c r="D374" i="4" l="1"/>
  <c r="B374" i="4"/>
  <c r="A375" i="4"/>
  <c r="A376" i="4" l="1"/>
  <c r="D375" i="4"/>
  <c r="B375" i="4"/>
  <c r="D376" i="4" l="1"/>
  <c r="B376" i="4"/>
  <c r="A377" i="4"/>
  <c r="D377" i="4" l="1"/>
  <c r="B377" i="4"/>
  <c r="C233" i="4" l="1"/>
  <c r="H233" i="4" l="1"/>
  <c r="E233" i="4"/>
  <c r="F233" i="4" l="1"/>
  <c r="I233" i="4"/>
  <c r="C234" i="4" s="1"/>
  <c r="H234" i="4" l="1"/>
  <c r="E234" i="4"/>
  <c r="G233" i="4"/>
  <c r="F234" i="4" l="1"/>
  <c r="I234" i="4"/>
  <c r="C235" i="4" s="1"/>
  <c r="G234" i="4" l="1"/>
  <c r="E235" i="4"/>
  <c r="H235" i="4"/>
  <c r="F235" i="4" l="1"/>
  <c r="I235" i="4"/>
  <c r="C236" i="4" s="1"/>
  <c r="G235" i="4" l="1"/>
  <c r="E236" i="4"/>
  <c r="H236" i="4"/>
  <c r="F236" i="4" l="1"/>
  <c r="I236" i="4"/>
  <c r="C237" i="4" s="1"/>
  <c r="G236" i="4" l="1"/>
  <c r="E237" i="4"/>
  <c r="H237" i="4"/>
  <c r="I237" i="4" l="1"/>
  <c r="C238" i="4" s="1"/>
  <c r="F237" i="4"/>
  <c r="G237" i="4" l="1"/>
  <c r="E238" i="4"/>
  <c r="H238" i="4"/>
  <c r="I238" i="4" l="1"/>
  <c r="C239" i="4" s="1"/>
  <c r="F238" i="4"/>
  <c r="G238" i="4" l="1"/>
  <c r="E239" i="4"/>
  <c r="H239" i="4"/>
  <c r="I239" i="4" l="1"/>
  <c r="C240" i="4" s="1"/>
  <c r="F239" i="4"/>
  <c r="E240" i="4" l="1"/>
  <c r="H240" i="4"/>
  <c r="G239" i="4"/>
  <c r="F240" i="4" l="1"/>
  <c r="I240" i="4"/>
  <c r="C241" i="4" s="1"/>
  <c r="G240" i="4" l="1"/>
  <c r="H241" i="4"/>
  <c r="E241" i="4"/>
  <c r="F241" i="4" l="1"/>
  <c r="I241" i="4"/>
  <c r="C242" i="4" s="1"/>
  <c r="G241" i="4" l="1"/>
  <c r="E242" i="4"/>
  <c r="H242" i="4"/>
  <c r="I242" i="4" l="1"/>
  <c r="C243" i="4" s="1"/>
  <c r="F242" i="4"/>
  <c r="G242" i="4" l="1"/>
  <c r="H243" i="4"/>
  <c r="E243" i="4"/>
  <c r="I243" i="4" l="1"/>
  <c r="C244" i="4" s="1"/>
  <c r="F243" i="4"/>
  <c r="G243" i="4" l="1"/>
  <c r="E244" i="4"/>
  <c r="H244" i="4"/>
  <c r="F244" i="4" l="1"/>
  <c r="I244" i="4"/>
  <c r="C245" i="4" s="1"/>
  <c r="G244" i="4" l="1"/>
  <c r="H245" i="4"/>
  <c r="E245" i="4"/>
  <c r="F245" i="4" l="1"/>
  <c r="I245" i="4"/>
  <c r="C246" i="4" s="1"/>
  <c r="H246" i="4" l="1"/>
  <c r="E246" i="4"/>
  <c r="G245" i="4"/>
  <c r="F246" i="4" l="1"/>
  <c r="I246" i="4"/>
  <c r="C247" i="4" s="1"/>
  <c r="G246" i="4" l="1"/>
  <c r="H247" i="4"/>
  <c r="E247" i="4"/>
  <c r="F247" i="4" l="1"/>
  <c r="I247" i="4"/>
  <c r="C248" i="4" s="1"/>
  <c r="H248" i="4" l="1"/>
  <c r="E248" i="4"/>
  <c r="G247" i="4"/>
  <c r="I248" i="4" l="1"/>
  <c r="C249" i="4" s="1"/>
  <c r="F248" i="4"/>
  <c r="H249" i="4" l="1"/>
  <c r="E249" i="4"/>
  <c r="G248" i="4"/>
  <c r="F249" i="4" l="1"/>
  <c r="I249" i="4"/>
  <c r="C250" i="4" s="1"/>
  <c r="H250" i="4" l="1"/>
  <c r="E250" i="4"/>
  <c r="G249" i="4"/>
  <c r="F250" i="4" l="1"/>
  <c r="I250" i="4"/>
  <c r="C251" i="4" s="1"/>
  <c r="G250" i="4" l="1"/>
  <c r="H251" i="4"/>
  <c r="E251" i="4"/>
  <c r="I251" i="4" l="1"/>
  <c r="C252" i="4" s="1"/>
  <c r="F251" i="4"/>
  <c r="G251" i="4" l="1"/>
  <c r="E252" i="4"/>
  <c r="H252" i="4"/>
  <c r="F252" i="4" l="1"/>
  <c r="I252" i="4"/>
  <c r="C253" i="4" s="1"/>
  <c r="E253" i="4" l="1"/>
  <c r="H253" i="4"/>
  <c r="G252" i="4"/>
  <c r="I253" i="4" l="1"/>
  <c r="C254" i="4" s="1"/>
  <c r="F253" i="4"/>
  <c r="G253" i="4" l="1"/>
  <c r="H254" i="4"/>
  <c r="E254" i="4"/>
  <c r="I254" i="4" l="1"/>
  <c r="C255" i="4" s="1"/>
  <c r="F254" i="4"/>
  <c r="H255" i="4" l="1"/>
  <c r="E255" i="4"/>
  <c r="G254" i="4"/>
  <c r="F255" i="4" l="1"/>
  <c r="I255" i="4"/>
  <c r="C256" i="4" s="1"/>
  <c r="H256" i="4" l="1"/>
  <c r="E256" i="4"/>
  <c r="G255" i="4"/>
  <c r="F256" i="4" l="1"/>
  <c r="I256" i="4"/>
  <c r="C257" i="4" s="1"/>
  <c r="G256" i="4" l="1"/>
  <c r="E257" i="4"/>
  <c r="H257" i="4"/>
  <c r="I257" i="4" l="1"/>
  <c r="C258" i="4" s="1"/>
  <c r="F257" i="4"/>
  <c r="H258" i="4" l="1"/>
  <c r="E258" i="4"/>
  <c r="G257" i="4"/>
  <c r="F258" i="4" l="1"/>
  <c r="I258" i="4"/>
  <c r="C259" i="4" s="1"/>
  <c r="G258" i="4" l="1"/>
  <c r="E259" i="4"/>
  <c r="H259" i="4"/>
  <c r="I259" i="4" l="1"/>
  <c r="C260" i="4" s="1"/>
  <c r="F259" i="4"/>
  <c r="E260" i="4" l="1"/>
  <c r="H260" i="4"/>
  <c r="G259" i="4"/>
  <c r="I260" i="4" l="1"/>
  <c r="C261" i="4" s="1"/>
  <c r="F260" i="4"/>
  <c r="G260" i="4" l="1"/>
  <c r="H261" i="4"/>
  <c r="E261" i="4"/>
  <c r="F261" i="4" l="1"/>
  <c r="I261" i="4"/>
  <c r="C262" i="4" s="1"/>
  <c r="H262" i="4" l="1"/>
  <c r="E262" i="4"/>
  <c r="G261" i="4"/>
  <c r="I262" i="4" l="1"/>
  <c r="C263" i="4" s="1"/>
  <c r="F262" i="4"/>
  <c r="H263" i="4" l="1"/>
  <c r="E263" i="4"/>
  <c r="G262" i="4"/>
  <c r="I263" i="4" l="1"/>
  <c r="C264" i="4" s="1"/>
  <c r="F263" i="4"/>
  <c r="E264" i="4" l="1"/>
  <c r="H264" i="4"/>
  <c r="G263" i="4"/>
  <c r="I264" i="4" l="1"/>
  <c r="C265" i="4" s="1"/>
  <c r="F264" i="4"/>
  <c r="G264" i="4" l="1"/>
  <c r="H265" i="4"/>
  <c r="E265" i="4"/>
  <c r="F265" i="4" l="1"/>
  <c r="I265" i="4"/>
  <c r="C266" i="4" s="1"/>
  <c r="E266" i="4" l="1"/>
  <c r="H266" i="4"/>
  <c r="G265" i="4"/>
  <c r="I266" i="4" l="1"/>
  <c r="C267" i="4" s="1"/>
  <c r="F266" i="4"/>
  <c r="E267" i="4" l="1"/>
  <c r="H267" i="4"/>
  <c r="G266" i="4"/>
  <c r="F267" i="4" l="1"/>
  <c r="I267" i="4"/>
  <c r="C268" i="4" s="1"/>
  <c r="E268" i="4" l="1"/>
  <c r="H268" i="4"/>
  <c r="G267" i="4"/>
  <c r="F268" i="4" l="1"/>
  <c r="I268" i="4"/>
  <c r="C269" i="4" s="1"/>
  <c r="G268" i="4" l="1"/>
  <c r="E269" i="4"/>
  <c r="H269" i="4"/>
  <c r="I269" i="4" l="1"/>
  <c r="C270" i="4" s="1"/>
  <c r="F269" i="4"/>
  <c r="G269" i="4" l="1"/>
  <c r="H270" i="4"/>
  <c r="E270" i="4"/>
  <c r="F270" i="4" l="1"/>
  <c r="I270" i="4"/>
  <c r="C271" i="4" s="1"/>
  <c r="E271" i="4" l="1"/>
  <c r="H271" i="4"/>
  <c r="G270" i="4"/>
  <c r="F271" i="4" l="1"/>
  <c r="I271" i="4"/>
  <c r="C272" i="4" s="1"/>
  <c r="H272" i="4" l="1"/>
  <c r="E272" i="4"/>
  <c r="G271" i="4"/>
  <c r="I272" i="4" l="1"/>
  <c r="C273" i="4" s="1"/>
  <c r="F272" i="4"/>
  <c r="G272" i="4" l="1"/>
  <c r="H273" i="4"/>
  <c r="E273" i="4"/>
  <c r="I273" i="4" l="1"/>
  <c r="C274" i="4" s="1"/>
  <c r="F273" i="4"/>
  <c r="E274" i="4" l="1"/>
  <c r="H274" i="4"/>
  <c r="G273" i="4"/>
  <c r="F274" i="4" l="1"/>
  <c r="I274" i="4"/>
  <c r="C275" i="4" s="1"/>
  <c r="H275" i="4" l="1"/>
  <c r="E275" i="4"/>
  <c r="G274" i="4"/>
  <c r="F275" i="4" l="1"/>
  <c r="I275" i="4"/>
  <c r="C276" i="4" s="1"/>
  <c r="H276" i="4" l="1"/>
  <c r="E276" i="4"/>
  <c r="G275" i="4"/>
  <c r="F276" i="4" l="1"/>
  <c r="I276" i="4"/>
  <c r="C277" i="4" s="1"/>
  <c r="E277" i="4" l="1"/>
  <c r="H277" i="4"/>
  <c r="G276" i="4"/>
  <c r="I277" i="4" l="1"/>
  <c r="C278" i="4" s="1"/>
  <c r="F277" i="4"/>
  <c r="G277" i="4" l="1"/>
  <c r="H278" i="4"/>
  <c r="E278" i="4"/>
  <c r="I278" i="4" l="1"/>
  <c r="C279" i="4" s="1"/>
  <c r="F278" i="4"/>
  <c r="G278" i="4" l="1"/>
  <c r="H279" i="4"/>
  <c r="E279" i="4"/>
  <c r="I279" i="4" l="1"/>
  <c r="C280" i="4" s="1"/>
  <c r="F279" i="4"/>
  <c r="G279" i="4" l="1"/>
  <c r="H280" i="4"/>
  <c r="E280" i="4"/>
  <c r="F280" i="4" l="1"/>
  <c r="I280" i="4"/>
  <c r="C281" i="4" s="1"/>
  <c r="G280" i="4" l="1"/>
  <c r="E281" i="4"/>
  <c r="H281" i="4"/>
  <c r="F281" i="4" l="1"/>
  <c r="I281" i="4"/>
  <c r="C282" i="4" s="1"/>
  <c r="E282" i="4" l="1"/>
  <c r="H282" i="4"/>
  <c r="G281" i="4"/>
  <c r="F282" i="4" l="1"/>
  <c r="I282" i="4"/>
  <c r="C283" i="4" s="1"/>
  <c r="E283" i="4" l="1"/>
  <c r="H283" i="4"/>
  <c r="G282" i="4"/>
  <c r="F283" i="4" l="1"/>
  <c r="I283" i="4"/>
  <c r="C284" i="4" s="1"/>
  <c r="H284" i="4" l="1"/>
  <c r="E284" i="4"/>
  <c r="G283" i="4"/>
  <c r="I284" i="4" l="1"/>
  <c r="C285" i="4" s="1"/>
  <c r="F284" i="4"/>
  <c r="G284" i="4" l="1"/>
  <c r="E285" i="4"/>
  <c r="H285" i="4"/>
  <c r="I285" i="4" l="1"/>
  <c r="C286" i="4" s="1"/>
  <c r="F285" i="4"/>
  <c r="E286" i="4" l="1"/>
  <c r="H286" i="4"/>
  <c r="G285" i="4"/>
  <c r="I286" i="4" l="1"/>
  <c r="C287" i="4" s="1"/>
  <c r="F286" i="4"/>
  <c r="G286" i="4" l="1"/>
  <c r="E287" i="4"/>
  <c r="H287" i="4"/>
  <c r="I287" i="4" l="1"/>
  <c r="C288" i="4" s="1"/>
  <c r="F287" i="4"/>
  <c r="G287" i="4" l="1"/>
  <c r="H288" i="4"/>
  <c r="E288" i="4"/>
  <c r="I288" i="4" l="1"/>
  <c r="C289" i="4" s="1"/>
  <c r="F288" i="4"/>
  <c r="G288" i="4" l="1"/>
  <c r="H289" i="4"/>
  <c r="E289" i="4"/>
  <c r="I289" i="4" l="1"/>
  <c r="C290" i="4" s="1"/>
  <c r="F289" i="4"/>
  <c r="H290" i="4" l="1"/>
  <c r="E290" i="4"/>
  <c r="G289" i="4"/>
  <c r="I290" i="4" l="1"/>
  <c r="C291" i="4" s="1"/>
  <c r="F290" i="4"/>
  <c r="G290" i="4" l="1"/>
  <c r="H291" i="4"/>
  <c r="E291" i="4"/>
  <c r="F291" i="4" l="1"/>
  <c r="I291" i="4"/>
  <c r="C292" i="4" s="1"/>
  <c r="H292" i="4" l="1"/>
  <c r="E292" i="4"/>
  <c r="G291" i="4"/>
  <c r="I292" i="4" l="1"/>
  <c r="C293" i="4" s="1"/>
  <c r="F292" i="4"/>
  <c r="H293" i="4" l="1"/>
  <c r="E293" i="4"/>
  <c r="G292" i="4"/>
  <c r="F293" i="4" l="1"/>
  <c r="I293" i="4"/>
  <c r="C294" i="4" s="1"/>
  <c r="E294" i="4" l="1"/>
  <c r="H294" i="4"/>
  <c r="G293" i="4"/>
  <c r="F294" i="4" l="1"/>
  <c r="I294" i="4"/>
  <c r="C295" i="4" s="1"/>
  <c r="H295" i="4" l="1"/>
  <c r="E295" i="4"/>
  <c r="G294" i="4"/>
  <c r="I295" i="4" l="1"/>
  <c r="C296" i="4" s="1"/>
  <c r="F295" i="4"/>
  <c r="G295" i="4" l="1"/>
  <c r="E296" i="4"/>
  <c r="H296" i="4"/>
  <c r="F296" i="4" l="1"/>
  <c r="I296" i="4"/>
  <c r="C297" i="4" s="1"/>
  <c r="G296" i="4" l="1"/>
  <c r="E297" i="4"/>
  <c r="H297" i="4"/>
  <c r="I297" i="4" l="1"/>
  <c r="C298" i="4" s="1"/>
  <c r="F297" i="4"/>
  <c r="G297" i="4" l="1"/>
  <c r="H298" i="4"/>
  <c r="E298" i="4"/>
  <c r="I298" i="4" l="1"/>
  <c r="C299" i="4" s="1"/>
  <c r="F298" i="4"/>
  <c r="G298" i="4" l="1"/>
  <c r="E299" i="4"/>
  <c r="H299" i="4"/>
  <c r="I299" i="4" l="1"/>
  <c r="C300" i="4" s="1"/>
  <c r="F299" i="4"/>
  <c r="G299" i="4" l="1"/>
  <c r="E300" i="4"/>
  <c r="H300" i="4"/>
  <c r="I300" i="4" l="1"/>
  <c r="C301" i="4" s="1"/>
  <c r="F300" i="4"/>
  <c r="G300" i="4" l="1"/>
  <c r="H301" i="4"/>
  <c r="E301" i="4"/>
  <c r="F301" i="4" l="1"/>
  <c r="I301" i="4"/>
  <c r="C302" i="4" s="1"/>
  <c r="G301" i="4" l="1"/>
  <c r="E302" i="4"/>
  <c r="H302" i="4"/>
  <c r="F302" i="4" l="1"/>
  <c r="I302" i="4"/>
  <c r="C303" i="4" s="1"/>
  <c r="H303" i="4" l="1"/>
  <c r="E303" i="4"/>
  <c r="G302" i="4"/>
  <c r="I303" i="4" l="1"/>
  <c r="C304" i="4" s="1"/>
  <c r="F303" i="4"/>
  <c r="G303" i="4" l="1"/>
  <c r="E304" i="4"/>
  <c r="H304" i="4"/>
  <c r="F304" i="4" l="1"/>
  <c r="I304" i="4"/>
  <c r="C305" i="4" s="1"/>
  <c r="H305" i="4" l="1"/>
  <c r="E305" i="4"/>
  <c r="G304" i="4"/>
  <c r="F305" i="4" l="1"/>
  <c r="I305" i="4"/>
  <c r="C306" i="4" s="1"/>
  <c r="H306" i="4" l="1"/>
  <c r="E306" i="4"/>
  <c r="G305" i="4"/>
  <c r="I306" i="4" l="1"/>
  <c r="C307" i="4" s="1"/>
  <c r="F306" i="4"/>
  <c r="G306" i="4" l="1"/>
  <c r="E307" i="4"/>
  <c r="H307" i="4"/>
  <c r="I307" i="4" l="1"/>
  <c r="C308" i="4" s="1"/>
  <c r="F307" i="4"/>
  <c r="G307" i="4" l="1"/>
  <c r="H308" i="4"/>
  <c r="E308" i="4"/>
  <c r="F308" i="4" l="1"/>
  <c r="I308" i="4"/>
  <c r="C309" i="4" s="1"/>
  <c r="H309" i="4" l="1"/>
  <c r="E309" i="4"/>
  <c r="G308" i="4"/>
  <c r="F309" i="4" l="1"/>
  <c r="I309" i="4"/>
  <c r="C310" i="4" s="1"/>
  <c r="G309" i="4" l="1"/>
  <c r="H310" i="4"/>
  <c r="E310" i="4"/>
  <c r="I310" i="4" l="1"/>
  <c r="C311" i="4" s="1"/>
  <c r="F310" i="4"/>
  <c r="G310" i="4" l="1"/>
  <c r="H311" i="4"/>
  <c r="E311" i="4"/>
  <c r="F311" i="4" l="1"/>
  <c r="I311" i="4"/>
  <c r="C312" i="4" s="1"/>
  <c r="G311" i="4" l="1"/>
  <c r="E312" i="4"/>
  <c r="H312" i="4"/>
  <c r="F312" i="4" l="1"/>
  <c r="I312" i="4"/>
  <c r="C313" i="4" s="1"/>
  <c r="H313" i="4" l="1"/>
  <c r="E313" i="4"/>
  <c r="G312" i="4"/>
  <c r="I313" i="4" l="1"/>
  <c r="C314" i="4" s="1"/>
  <c r="F313" i="4"/>
  <c r="H314" i="4" l="1"/>
  <c r="E314" i="4"/>
  <c r="G313" i="4"/>
  <c r="F314" i="4" l="1"/>
  <c r="I314" i="4"/>
  <c r="C315" i="4" s="1"/>
  <c r="G314" i="4" l="1"/>
  <c r="H315" i="4"/>
  <c r="E315" i="4"/>
  <c r="F315" i="4" l="1"/>
  <c r="I315" i="4"/>
  <c r="C316" i="4" s="1"/>
  <c r="G315" i="4" l="1"/>
  <c r="E316" i="4"/>
  <c r="H316" i="4"/>
  <c r="F316" i="4" l="1"/>
  <c r="I316" i="4"/>
  <c r="C317" i="4" s="1"/>
  <c r="H317" i="4" l="1"/>
  <c r="E317" i="4"/>
  <c r="G316" i="4"/>
  <c r="F317" i="4" l="1"/>
  <c r="I317" i="4"/>
  <c r="C318" i="4" s="1"/>
  <c r="H318" i="4" l="1"/>
  <c r="E318" i="4"/>
  <c r="G317" i="4"/>
  <c r="F318" i="4" l="1"/>
  <c r="I318" i="4"/>
  <c r="C319" i="4" s="1"/>
  <c r="H319" i="4" l="1"/>
  <c r="E319" i="4"/>
  <c r="G318" i="4"/>
  <c r="I319" i="4" l="1"/>
  <c r="C320" i="4" s="1"/>
  <c r="F319" i="4"/>
  <c r="G319" i="4" l="1"/>
  <c r="E320" i="4"/>
  <c r="H320" i="4"/>
  <c r="F320" i="4" l="1"/>
  <c r="I320" i="4"/>
  <c r="C321" i="4" s="1"/>
  <c r="E321" i="4" l="1"/>
  <c r="H321" i="4"/>
  <c r="G320" i="4"/>
  <c r="I321" i="4" l="1"/>
  <c r="C322" i="4" s="1"/>
  <c r="F321" i="4"/>
  <c r="E322" i="4" l="1"/>
  <c r="H322" i="4"/>
  <c r="G321" i="4"/>
  <c r="F322" i="4" l="1"/>
  <c r="I322" i="4"/>
  <c r="C323" i="4" s="1"/>
  <c r="G322" i="4" l="1"/>
  <c r="H323" i="4"/>
  <c r="E323" i="4"/>
  <c r="I323" i="4" l="1"/>
  <c r="C324" i="4" s="1"/>
  <c r="F323" i="4"/>
  <c r="G323" i="4" l="1"/>
  <c r="E324" i="4"/>
  <c r="H324" i="4"/>
  <c r="I324" i="4" l="1"/>
  <c r="C325" i="4" s="1"/>
  <c r="F324" i="4"/>
  <c r="H325" i="4" l="1"/>
  <c r="E325" i="4"/>
  <c r="G324" i="4"/>
  <c r="I325" i="4" l="1"/>
  <c r="C326" i="4" s="1"/>
  <c r="F325" i="4"/>
  <c r="H326" i="4" l="1"/>
  <c r="E326" i="4"/>
  <c r="G325" i="4"/>
  <c r="F326" i="4" l="1"/>
  <c r="I326" i="4"/>
  <c r="C327" i="4" s="1"/>
  <c r="E327" i="4" l="1"/>
  <c r="H327" i="4"/>
  <c r="G326" i="4"/>
  <c r="I327" i="4" l="1"/>
  <c r="C328" i="4" s="1"/>
  <c r="F327" i="4"/>
  <c r="G327" i="4" l="1"/>
  <c r="E328" i="4"/>
  <c r="H328" i="4"/>
  <c r="I328" i="4" l="1"/>
  <c r="C329" i="4" s="1"/>
  <c r="F328" i="4"/>
  <c r="E329" i="4" l="1"/>
  <c r="H329" i="4"/>
  <c r="G328" i="4"/>
  <c r="F329" i="4" l="1"/>
  <c r="I329" i="4"/>
  <c r="C330" i="4" s="1"/>
  <c r="G329" i="4" l="1"/>
  <c r="E330" i="4"/>
  <c r="H330" i="4"/>
  <c r="I330" i="4" l="1"/>
  <c r="C331" i="4" s="1"/>
  <c r="F330" i="4"/>
  <c r="G330" i="4" l="1"/>
  <c r="H331" i="4"/>
  <c r="E331" i="4"/>
  <c r="F331" i="4" l="1"/>
  <c r="I331" i="4"/>
  <c r="C332" i="4" s="1"/>
  <c r="G331" i="4" l="1"/>
  <c r="H332" i="4"/>
  <c r="E332" i="4"/>
  <c r="I332" i="4" l="1"/>
  <c r="C333" i="4" s="1"/>
  <c r="F332" i="4"/>
  <c r="G332" i="4" l="1"/>
  <c r="H333" i="4"/>
  <c r="E333" i="4"/>
  <c r="I333" i="4" l="1"/>
  <c r="C334" i="4" s="1"/>
  <c r="F333" i="4"/>
  <c r="G333" i="4" l="1"/>
  <c r="H334" i="4"/>
  <c r="E334" i="4"/>
  <c r="I334" i="4" l="1"/>
  <c r="C335" i="4" s="1"/>
  <c r="F334" i="4"/>
  <c r="H335" i="4" l="1"/>
  <c r="E335" i="4"/>
  <c r="G334" i="4"/>
  <c r="F335" i="4" l="1"/>
  <c r="I335" i="4"/>
  <c r="C336" i="4" s="1"/>
  <c r="G335" i="4" l="1"/>
  <c r="H336" i="4"/>
  <c r="E336" i="4"/>
  <c r="F336" i="4" l="1"/>
  <c r="I336" i="4"/>
  <c r="C337" i="4" s="1"/>
  <c r="E337" i="4" l="1"/>
  <c r="H337" i="4"/>
  <c r="G336" i="4"/>
  <c r="F337" i="4" l="1"/>
  <c r="I337" i="4"/>
  <c r="C338" i="4" s="1"/>
  <c r="H338" i="4" l="1"/>
  <c r="E338" i="4"/>
  <c r="G337" i="4"/>
  <c r="I338" i="4" l="1"/>
  <c r="C339" i="4" s="1"/>
  <c r="F338" i="4"/>
  <c r="G338" i="4" l="1"/>
  <c r="E339" i="4"/>
  <c r="H339" i="4"/>
  <c r="I339" i="4" l="1"/>
  <c r="C340" i="4" s="1"/>
  <c r="F339" i="4"/>
  <c r="G339" i="4" l="1"/>
  <c r="H340" i="4"/>
  <c r="E340" i="4"/>
  <c r="I340" i="4" l="1"/>
  <c r="C341" i="4" s="1"/>
  <c r="F340" i="4"/>
  <c r="E341" i="4" l="1"/>
  <c r="H341" i="4"/>
  <c r="G340" i="4"/>
  <c r="I341" i="4" l="1"/>
  <c r="C342" i="4" s="1"/>
  <c r="F341" i="4"/>
  <c r="H342" i="4" l="1"/>
  <c r="E342" i="4"/>
  <c r="G341" i="4"/>
  <c r="I342" i="4" l="1"/>
  <c r="C343" i="4" s="1"/>
  <c r="F342" i="4"/>
  <c r="G342" i="4" l="1"/>
  <c r="E343" i="4"/>
  <c r="H343" i="4"/>
  <c r="F343" i="4" l="1"/>
  <c r="I343" i="4"/>
  <c r="C344" i="4" s="1"/>
  <c r="H344" i="4" l="1"/>
  <c r="E344" i="4"/>
  <c r="G343" i="4"/>
  <c r="F344" i="4" l="1"/>
  <c r="I344" i="4"/>
  <c r="C345" i="4" s="1"/>
  <c r="E345" i="4" l="1"/>
  <c r="H345" i="4"/>
  <c r="G344" i="4"/>
  <c r="F345" i="4" l="1"/>
  <c r="I345" i="4"/>
  <c r="C346" i="4" s="1"/>
  <c r="H346" i="4" l="1"/>
  <c r="E346" i="4"/>
  <c r="G345" i="4"/>
  <c r="I346" i="4" l="1"/>
  <c r="C347" i="4" s="1"/>
  <c r="F346" i="4"/>
  <c r="G346" i="4" l="1"/>
  <c r="H347" i="4"/>
  <c r="E347" i="4"/>
  <c r="I347" i="4" l="1"/>
  <c r="C348" i="4" s="1"/>
  <c r="F347" i="4"/>
  <c r="G347" i="4" l="1"/>
  <c r="E348" i="4"/>
  <c r="H348" i="4"/>
  <c r="F348" i="4" l="1"/>
  <c r="I348" i="4"/>
  <c r="C349" i="4" s="1"/>
  <c r="E349" i="4" l="1"/>
  <c r="H349" i="4"/>
  <c r="G348" i="4"/>
  <c r="I349" i="4" l="1"/>
  <c r="C350" i="4" s="1"/>
  <c r="F349" i="4"/>
  <c r="G349" i="4" l="1"/>
  <c r="E350" i="4"/>
  <c r="H350" i="4"/>
  <c r="I350" i="4" l="1"/>
  <c r="C351" i="4" s="1"/>
  <c r="F350" i="4"/>
  <c r="G350" i="4" l="1"/>
  <c r="H351" i="4"/>
  <c r="E351" i="4"/>
  <c r="I351" i="4" l="1"/>
  <c r="C352" i="4" s="1"/>
  <c r="F351" i="4"/>
  <c r="G351" i="4" l="1"/>
  <c r="H352" i="4"/>
  <c r="E352" i="4"/>
  <c r="F352" i="4" l="1"/>
  <c r="I352" i="4"/>
  <c r="C353" i="4" s="1"/>
  <c r="E353" i="4" l="1"/>
  <c r="H353" i="4"/>
  <c r="G352" i="4"/>
  <c r="I353" i="4" l="1"/>
  <c r="C354" i="4" s="1"/>
  <c r="F353" i="4"/>
  <c r="G353" i="4" l="1"/>
  <c r="E354" i="4"/>
  <c r="H354" i="4"/>
  <c r="I354" i="4" l="1"/>
  <c r="C355" i="4" s="1"/>
  <c r="F354" i="4"/>
  <c r="G354" i="4" l="1"/>
  <c r="E355" i="4"/>
  <c r="H355" i="4"/>
  <c r="I355" i="4" l="1"/>
  <c r="C356" i="4" s="1"/>
  <c r="F355" i="4"/>
  <c r="G355" i="4" l="1"/>
  <c r="E356" i="4"/>
  <c r="H356" i="4"/>
  <c r="F356" i="4" l="1"/>
  <c r="I356" i="4"/>
  <c r="C357" i="4" s="1"/>
  <c r="E357" i="4" l="1"/>
  <c r="H357" i="4"/>
  <c r="G356" i="4"/>
  <c r="F357" i="4" l="1"/>
  <c r="I357" i="4"/>
  <c r="C358" i="4" s="1"/>
  <c r="E358" i="4" l="1"/>
  <c r="H358" i="4"/>
  <c r="G357" i="4"/>
  <c r="I358" i="4" l="1"/>
  <c r="C359" i="4" s="1"/>
  <c r="F358" i="4"/>
  <c r="E359" i="4" l="1"/>
  <c r="H359" i="4"/>
  <c r="G358" i="4"/>
  <c r="F359" i="4" l="1"/>
  <c r="I359" i="4"/>
  <c r="C360" i="4" s="1"/>
  <c r="H360" i="4" l="1"/>
  <c r="E360" i="4"/>
  <c r="G359" i="4"/>
  <c r="I360" i="4" l="1"/>
  <c r="C361" i="4" s="1"/>
  <c r="F360" i="4"/>
  <c r="G360" i="4" l="1"/>
  <c r="H361" i="4"/>
  <c r="E361" i="4"/>
  <c r="I361" i="4" l="1"/>
  <c r="C362" i="4" s="1"/>
  <c r="F361" i="4"/>
  <c r="G361" i="4" l="1"/>
  <c r="E362" i="4"/>
  <c r="H362" i="4"/>
  <c r="I362" i="4" l="1"/>
  <c r="C363" i="4" s="1"/>
  <c r="F362" i="4"/>
  <c r="G362" i="4" l="1"/>
  <c r="H363" i="4"/>
  <c r="E363" i="4"/>
  <c r="F363" i="4" l="1"/>
  <c r="I363" i="4"/>
  <c r="C364" i="4" s="1"/>
  <c r="G363" i="4" l="1"/>
  <c r="H364" i="4"/>
  <c r="E364" i="4"/>
  <c r="F364" i="4" l="1"/>
  <c r="I364" i="4"/>
  <c r="C365" i="4" s="1"/>
  <c r="G364" i="4" l="1"/>
  <c r="H365" i="4"/>
  <c r="E365" i="4"/>
  <c r="F365" i="4" l="1"/>
  <c r="I365" i="4"/>
  <c r="C366" i="4" s="1"/>
  <c r="E366" i="4" l="1"/>
  <c r="H366" i="4"/>
  <c r="G365" i="4"/>
  <c r="I366" i="4" l="1"/>
  <c r="C367" i="4" s="1"/>
  <c r="F366" i="4"/>
  <c r="E367" i="4" l="1"/>
  <c r="H367" i="4"/>
  <c r="G366" i="4"/>
  <c r="I367" i="4" l="1"/>
  <c r="C368" i="4" s="1"/>
  <c r="F367" i="4"/>
  <c r="G367" i="4" l="1"/>
  <c r="H368" i="4"/>
  <c r="E368" i="4"/>
  <c r="H8" i="4"/>
  <c r="I8" i="4" s="1"/>
  <c r="I368" i="4" l="1"/>
  <c r="C369" i="4" s="1"/>
  <c r="F368" i="4"/>
  <c r="G368" i="4" l="1"/>
  <c r="H369" i="4"/>
  <c r="E369" i="4"/>
  <c r="I369" i="4" l="1"/>
  <c r="C370" i="4" s="1"/>
  <c r="F369" i="4"/>
  <c r="E370" i="4" l="1"/>
  <c r="H370" i="4"/>
  <c r="G369" i="4"/>
  <c r="F370" i="4" l="1"/>
  <c r="I370" i="4"/>
  <c r="C371" i="4" s="1"/>
  <c r="G370" i="4" l="1"/>
  <c r="H371" i="4"/>
  <c r="E371" i="4"/>
  <c r="I371" i="4" l="1"/>
  <c r="C372" i="4" s="1"/>
  <c r="F371" i="4"/>
  <c r="E372" i="4" l="1"/>
  <c r="H372" i="4"/>
  <c r="G371" i="4"/>
  <c r="F372" i="4" l="1"/>
  <c r="I372" i="4"/>
  <c r="C373" i="4" s="1"/>
  <c r="G372" i="4" l="1"/>
  <c r="E373" i="4"/>
  <c r="H373" i="4"/>
  <c r="I373" i="4" l="1"/>
  <c r="C374" i="4" s="1"/>
  <c r="F373" i="4"/>
  <c r="E374" i="4" l="1"/>
  <c r="H374" i="4"/>
  <c r="G373" i="4"/>
  <c r="I374" i="4" l="1"/>
  <c r="C375" i="4" s="1"/>
  <c r="F374" i="4"/>
  <c r="G374" i="4" l="1"/>
  <c r="H375" i="4"/>
  <c r="E375" i="4"/>
  <c r="F375" i="4" l="1"/>
  <c r="I375" i="4"/>
  <c r="C376" i="4" s="1"/>
  <c r="E376" i="4" l="1"/>
  <c r="H376" i="4"/>
  <c r="G375" i="4"/>
  <c r="F376" i="4" l="1"/>
  <c r="I376" i="4"/>
  <c r="C377" i="4" s="1"/>
  <c r="H377" i="4" l="1"/>
  <c r="E377" i="4"/>
  <c r="H9" i="4"/>
  <c r="H10" i="4"/>
  <c r="G376" i="4"/>
  <c r="I377" i="4" l="1"/>
  <c r="F377" i="4"/>
  <c r="G377" i="4" l="1"/>
</calcChain>
</file>

<file path=xl/sharedStrings.xml><?xml version="1.0" encoding="utf-8"?>
<sst xmlns="http://schemas.openxmlformats.org/spreadsheetml/2006/main" count="107" uniqueCount="89">
  <si>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</si>
  <si>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</si>
  <si>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</si>
  <si>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</si>
  <si>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</si>
  <si>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</si>
  <si>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</si>
  <si>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</si>
  <si>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</si>
  <si>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</si>
  <si>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</si>
  <si>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</si>
  <si>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</si>
  <si>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</si>
  <si>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PmtNo.</t>
  </si>
  <si>
    <t>Payment Date</t>
  </si>
  <si>
    <t>Beginning Balance</t>
  </si>
  <si>
    <t>Extra Payment</t>
  </si>
  <si>
    <t>Total Payment</t>
  </si>
  <si>
    <t>Principal</t>
  </si>
  <si>
    <t>Interest</t>
  </si>
  <si>
    <t>Ending Balance</t>
  </si>
  <si>
    <t>Annual  Interest</t>
  </si>
  <si>
    <t>Accumulative Interest</t>
  </si>
  <si>
    <t>years</t>
  </si>
  <si>
    <t>Annual Principal</t>
  </si>
  <si>
    <t>Bank of America</t>
  </si>
  <si>
    <t>New # 0872-63-2284</t>
  </si>
  <si>
    <t>Note: Taiwan trip in Dec.</t>
  </si>
  <si>
    <t>Loan Calculator (New # 0872-63-2284,     Old#6908683383)</t>
  </si>
  <si>
    <t>BOA posted Balance</t>
  </si>
  <si>
    <t>Variance</t>
  </si>
  <si>
    <t>10 Wasserman Heights, Merrimack, NH 03054</t>
  </si>
  <si>
    <t>Paid Off 10/1/2011</t>
  </si>
  <si>
    <t>10 Wasserman Heights</t>
  </si>
  <si>
    <t>Merrimack, NH 03054</t>
  </si>
  <si>
    <t>Year</t>
  </si>
  <si>
    <t>Property Tax</t>
  </si>
  <si>
    <t>Land</t>
  </si>
  <si>
    <t>Building</t>
  </si>
  <si>
    <t>2.32 acr</t>
  </si>
  <si>
    <t>Assessment</t>
  </si>
  <si>
    <t>3B/259-04</t>
  </si>
  <si>
    <t>June</t>
  </si>
  <si>
    <t>Dec</t>
  </si>
  <si>
    <t>Total</t>
  </si>
  <si>
    <t>Abatement</t>
  </si>
  <si>
    <t>2788 sq ft (above ground living space)</t>
  </si>
  <si>
    <t>(House market plunging due to 2008 Fall economic crisis)</t>
  </si>
  <si>
    <t>Listed 5/8/15 for $466,023.  6/31/15 dropped to $446,000.</t>
  </si>
  <si>
    <t>ENTER</t>
  </si>
  <si>
    <t>Interest Rate -- for 6%, enter .06</t>
  </si>
  <si>
    <t>Term -- enter number of months</t>
  </si>
  <si>
    <t>Loan Amount -- for $200,000 enter 200000</t>
  </si>
  <si>
    <t>Monthly</t>
  </si>
  <si>
    <t>Payment is calculated for you</t>
  </si>
  <si>
    <t>Copyright Jack Guttentag 2003</t>
  </si>
  <si>
    <t>EXTRA</t>
  </si>
  <si>
    <t>PAYMENTS</t>
  </si>
  <si>
    <t>Current Loan</t>
  </si>
  <si>
    <t>Pd.</t>
  </si>
  <si>
    <t>Payment</t>
  </si>
  <si>
    <t>HERE</t>
  </si>
  <si>
    <t>Balance</t>
  </si>
  <si>
    <t>We have to sell the house in 2015 for moving to NYC.  See if the interest amount saved justifies the asking sale price?</t>
  </si>
  <si>
    <t xml:space="preserve">Did we do the right thing by sacrificing our leisure $ to pay off Wasserman Hts in 6.5 years?  </t>
  </si>
  <si>
    <t>The asking price 6/30/15</t>
  </si>
  <si>
    <t xml:space="preserve">The original purchase price 3/3/2005 </t>
  </si>
  <si>
    <t>Date</t>
  </si>
  <si>
    <t>Paid Off</t>
  </si>
  <si>
    <t>By Schedule</t>
  </si>
  <si>
    <t>Interest Paid</t>
  </si>
  <si>
    <t>By Paying Extra (Paid Off Oct. 20111)</t>
  </si>
  <si>
    <t>Interest P'd</t>
  </si>
  <si>
    <t>May</t>
  </si>
  <si>
    <t>Year 2015</t>
  </si>
  <si>
    <t>July</t>
  </si>
  <si>
    <t>August</t>
  </si>
  <si>
    <t>Paid Off -Oct. 2011</t>
  </si>
  <si>
    <t>If $446,000</t>
  </si>
  <si>
    <t>Loss</t>
  </si>
  <si>
    <t xml:space="preserve">Loss </t>
  </si>
  <si>
    <t>Paid Off in Oct. 2011, Total Interest Payment</t>
  </si>
  <si>
    <t>Actual Loss</t>
  </si>
  <si>
    <t>Total Tax</t>
  </si>
  <si>
    <t>Mortgaged Amount</t>
  </si>
  <si>
    <t>Down Payment</t>
  </si>
  <si>
    <t>IF $446,000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</si>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</sst>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0.00?%_)"/>
    <numFmt numFmtId="166" formatCode="#,##0.000000000000_ ;\-#,##0.000000000000\ "/>
    <numFmt numFmtId="167" formatCode="#,##0.00000000000_ ;\-#,##0.00000000000\ "/>
    <numFmt numFmtId="168" formatCode="&quot;$&quot;#,##0.00"/>
    <numFmt numFmtId="169" formatCode="0.000%"/>
    <numFmt numFmtId="170" formatCode="&quot;$&quot;#,##0"/>
    <numFmt numFmtId="171" formatCode="&quot;$&quot;#,##0.000"/>
    <numFmt numFmtId="172" formatCode="_(* #,##0_);_(* \(#,##0\);_(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i/>
      <sz val="12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u val="singleAccounting"/>
      <sz val="12"/>
      <name val="Arial"/>
      <family val="2"/>
    </font>
    <font>
      <b/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indexed="54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2" borderId="0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3" fillId="0" borderId="0" xfId="0" applyNumberFormat="1" applyFont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44" fontId="3" fillId="2" borderId="3" xfId="1" applyFont="1" applyFill="1" applyBorder="1" applyAlignment="1" applyProtection="1">
      <alignment horizontal="right"/>
      <protection locked="0"/>
    </xf>
    <xf numFmtId="44" fontId="3" fillId="3" borderId="3" xfId="1" applyFont="1" applyFill="1" applyBorder="1" applyAlignment="1">
      <alignment horizontal="right"/>
    </xf>
    <xf numFmtId="165" fontId="3" fillId="2" borderId="4" xfId="0" applyNumberFormat="1" applyFont="1" applyFill="1" applyBorder="1" applyAlignment="1" applyProtection="1">
      <alignment horizontal="right"/>
      <protection locked="0"/>
    </xf>
    <xf numFmtId="164" fontId="3" fillId="3" borderId="4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 applyProtection="1">
      <alignment horizontal="right"/>
      <protection locked="0"/>
    </xf>
    <xf numFmtId="14" fontId="3" fillId="2" borderId="4" xfId="0" applyNumberFormat="1" applyFont="1" applyFill="1" applyBorder="1" applyAlignment="1" applyProtection="1">
      <alignment horizontal="right"/>
      <protection locked="0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right"/>
    </xf>
    <xf numFmtId="44" fontId="3" fillId="2" borderId="4" xfId="1" applyFont="1" applyFill="1" applyBorder="1" applyAlignment="1" applyProtection="1">
      <alignment horizontal="right"/>
      <protection locked="0"/>
    </xf>
    <xf numFmtId="0" fontId="4" fillId="2" borderId="0" xfId="0" applyFont="1" applyFill="1" applyBorder="1" applyAlignment="1">
      <alignment horizontal="right"/>
    </xf>
    <xf numFmtId="0" fontId="0" fillId="2" borderId="0" xfId="0" applyFill="1"/>
    <xf numFmtId="0" fontId="4" fillId="2" borderId="0" xfId="0" applyFont="1" applyFill="1" applyBorder="1" applyAlignment="1" applyProtection="1">
      <alignment horizontal="left" wrapText="1"/>
    </xf>
    <xf numFmtId="0" fontId="4" fillId="2" borderId="7" xfId="0" applyFont="1" applyFill="1" applyBorder="1" applyAlignment="1" applyProtection="1">
      <alignment horizontal="left" wrapText="1" indent="2"/>
    </xf>
    <xf numFmtId="0" fontId="4" fillId="2" borderId="7" xfId="0" applyFont="1" applyFill="1" applyBorder="1" applyAlignment="1" applyProtection="1">
      <alignment horizontal="left" wrapText="1" indent="3"/>
    </xf>
    <xf numFmtId="0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2" borderId="1" xfId="0" applyFont="1" applyFill="1" applyBorder="1" applyAlignment="1" applyProtection="1">
      <alignment horizontal="left" wrapText="1" indent="2"/>
    </xf>
    <xf numFmtId="0" fontId="4" fillId="2" borderId="1" xfId="0" applyFont="1" applyFill="1" applyBorder="1" applyAlignment="1" applyProtection="1">
      <alignment horizontal="left" wrapText="1" indent="3"/>
    </xf>
    <xf numFmtId="0" fontId="5" fillId="2" borderId="0" xfId="0" applyFont="1" applyFill="1" applyBorder="1" applyAlignment="1">
      <alignment horizontal="right"/>
    </xf>
    <xf numFmtId="14" fontId="5" fillId="2" borderId="0" xfId="0" applyNumberFormat="1" applyFont="1" applyFill="1" applyBorder="1" applyAlignment="1">
      <alignment horizontal="right"/>
    </xf>
    <xf numFmtId="44" fontId="5" fillId="2" borderId="0" xfId="1" applyFont="1" applyFill="1" applyBorder="1" applyAlignment="1">
      <alignment horizontal="right"/>
    </xf>
    <xf numFmtId="44" fontId="3" fillId="2" borderId="0" xfId="1" applyFont="1" applyFill="1" applyBorder="1" applyAlignment="1" applyProtection="1">
      <alignment horizontal="right"/>
      <protection locked="0"/>
    </xf>
    <xf numFmtId="39" fontId="5" fillId="2" borderId="0" xfId="1" applyNumberFormat="1" applyFont="1" applyFill="1" applyBorder="1" applyAlignment="1">
      <alignment horizontal="right"/>
    </xf>
    <xf numFmtId="43" fontId="3" fillId="2" borderId="0" xfId="1" applyNumberFormat="1" applyFont="1" applyFill="1" applyBorder="1" applyAlignment="1" applyProtection="1">
      <alignment horizontal="right"/>
      <protection locked="0"/>
    </xf>
    <xf numFmtId="0" fontId="3" fillId="0" borderId="0" xfId="0" applyFont="1"/>
    <xf numFmtId="0" fontId="3" fillId="0" borderId="0" xfId="0" applyNumberFormat="1" applyFont="1" applyBorder="1" applyAlignment="1">
      <alignment horizontal="center"/>
    </xf>
    <xf numFmtId="44" fontId="3" fillId="0" borderId="0" xfId="0" applyNumberFormat="1" applyFont="1" applyBorder="1" applyAlignment="1">
      <alignment wrapText="1"/>
    </xf>
    <xf numFmtId="39" fontId="3" fillId="0" borderId="0" xfId="0" applyNumberFormat="1" applyFont="1" applyBorder="1" applyAlignment="1">
      <alignment wrapText="1"/>
    </xf>
    <xf numFmtId="0" fontId="4" fillId="2" borderId="0" xfId="0" applyFont="1" applyFill="1" applyBorder="1" applyAlignment="1">
      <alignment horizontal="left"/>
    </xf>
    <xf numFmtId="14" fontId="5" fillId="4" borderId="0" xfId="0" applyNumberFormat="1" applyFont="1" applyFill="1" applyBorder="1" applyAlignment="1">
      <alignment horizontal="right"/>
    </xf>
    <xf numFmtId="39" fontId="5" fillId="4" borderId="0" xfId="1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44" fontId="3" fillId="0" borderId="0" xfId="0" applyNumberFormat="1" applyFont="1" applyFill="1" applyBorder="1" applyAlignment="1">
      <alignment wrapText="1"/>
    </xf>
    <xf numFmtId="0" fontId="5" fillId="2" borderId="8" xfId="0" applyFont="1" applyFill="1" applyBorder="1" applyAlignment="1">
      <alignment horizontal="right"/>
    </xf>
    <xf numFmtId="14" fontId="5" fillId="2" borderId="8" xfId="0" applyNumberFormat="1" applyFont="1" applyFill="1" applyBorder="1" applyAlignment="1">
      <alignment horizontal="right"/>
    </xf>
    <xf numFmtId="39" fontId="5" fillId="2" borderId="8" xfId="1" applyNumberFormat="1" applyFont="1" applyFill="1" applyBorder="1" applyAlignment="1">
      <alignment horizontal="right"/>
    </xf>
    <xf numFmtId="43" fontId="3" fillId="2" borderId="8" xfId="1" applyNumberFormat="1" applyFont="1" applyFill="1" applyBorder="1" applyAlignment="1" applyProtection="1">
      <alignment horizontal="right"/>
      <protection locked="0"/>
    </xf>
    <xf numFmtId="44" fontId="3" fillId="0" borderId="8" xfId="0" applyNumberFormat="1" applyFont="1" applyBorder="1" applyAlignment="1">
      <alignment wrapText="1"/>
    </xf>
    <xf numFmtId="39" fontId="3" fillId="0" borderId="8" xfId="0" applyNumberFormat="1" applyFont="1" applyBorder="1" applyAlignment="1">
      <alignment wrapText="1"/>
    </xf>
    <xf numFmtId="39" fontId="3" fillId="0" borderId="8" xfId="0" applyNumberFormat="1" applyFont="1" applyBorder="1"/>
    <xf numFmtId="0" fontId="3" fillId="0" borderId="8" xfId="0" applyFont="1" applyBorder="1"/>
    <xf numFmtId="0" fontId="5" fillId="4" borderId="8" xfId="0" applyFont="1" applyFill="1" applyBorder="1" applyAlignment="1">
      <alignment horizontal="right"/>
    </xf>
    <xf numFmtId="14" fontId="5" fillId="4" borderId="8" xfId="0" applyNumberFormat="1" applyFont="1" applyFill="1" applyBorder="1" applyAlignment="1">
      <alignment horizontal="right"/>
    </xf>
    <xf numFmtId="39" fontId="5" fillId="4" borderId="8" xfId="1" applyNumberFormat="1" applyFont="1" applyFill="1" applyBorder="1" applyAlignment="1">
      <alignment horizontal="right"/>
    </xf>
    <xf numFmtId="44" fontId="3" fillId="0" borderId="8" xfId="0" applyNumberFormat="1" applyFont="1" applyFill="1" applyBorder="1" applyAlignment="1">
      <alignment wrapText="1"/>
    </xf>
    <xf numFmtId="44" fontId="3" fillId="0" borderId="8" xfId="0" applyNumberFormat="1" applyFont="1" applyBorder="1"/>
    <xf numFmtId="166" fontId="3" fillId="0" borderId="0" xfId="0" applyNumberFormat="1" applyFont="1" applyBorder="1"/>
    <xf numFmtId="167" fontId="3" fillId="0" borderId="0" xfId="0" applyNumberFormat="1" applyFont="1" applyBorder="1"/>
    <xf numFmtId="0" fontId="3" fillId="0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7" fillId="2" borderId="0" xfId="0" applyNumberFormat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8" xfId="0" applyFont="1" applyBorder="1"/>
    <xf numFmtId="0" fontId="0" fillId="0" borderId="8" xfId="0" applyBorder="1"/>
    <xf numFmtId="0" fontId="0" fillId="2" borderId="9" xfId="0" applyFill="1" applyBorder="1" applyAlignment="1" applyProtection="1">
      <alignment horizontal="left"/>
      <protection locked="0"/>
    </xf>
    <xf numFmtId="0" fontId="0" fillId="2" borderId="10" xfId="0" applyFont="1" applyFill="1" applyBorder="1" applyAlignment="1" applyProtection="1">
      <alignment horizontal="left"/>
      <protection locked="0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9" fillId="0" borderId="0" xfId="0" applyFont="1"/>
    <xf numFmtId="168" fontId="10" fillId="0" borderId="0" xfId="0" applyNumberFormat="1" applyFont="1"/>
    <xf numFmtId="168" fontId="10" fillId="0" borderId="0" xfId="2" applyNumberFormat="1" applyFont="1"/>
    <xf numFmtId="0" fontId="10" fillId="0" borderId="0" xfId="0" applyFont="1"/>
    <xf numFmtId="169" fontId="10" fillId="0" borderId="0" xfId="0" applyNumberFormat="1" applyFont="1"/>
    <xf numFmtId="169" fontId="10" fillId="5" borderId="0" xfId="3" applyNumberFormat="1" applyFont="1" applyFill="1"/>
    <xf numFmtId="169" fontId="10" fillId="0" borderId="0" xfId="2" applyNumberFormat="1" applyFont="1"/>
    <xf numFmtId="169" fontId="0" fillId="0" borderId="0" xfId="0" applyNumberFormat="1"/>
    <xf numFmtId="1" fontId="10" fillId="0" borderId="0" xfId="0" applyNumberFormat="1" applyFont="1"/>
    <xf numFmtId="1" fontId="10" fillId="5" borderId="0" xfId="0" applyNumberFormat="1" applyFont="1" applyFill="1"/>
    <xf numFmtId="1" fontId="10" fillId="0" borderId="0" xfId="2" applyNumberFormat="1" applyFont="1"/>
    <xf numFmtId="1" fontId="11" fillId="0" borderId="0" xfId="0" applyNumberFormat="1" applyFont="1"/>
    <xf numFmtId="1" fontId="0" fillId="0" borderId="0" xfId="0" applyNumberFormat="1"/>
    <xf numFmtId="170" fontId="10" fillId="0" borderId="0" xfId="0" applyNumberFormat="1" applyFont="1"/>
    <xf numFmtId="170" fontId="10" fillId="0" borderId="0" xfId="2" applyNumberFormat="1" applyFont="1"/>
    <xf numFmtId="170" fontId="12" fillId="0" borderId="0" xfId="4" applyNumberFormat="1" applyAlignment="1" applyProtection="1"/>
    <xf numFmtId="170" fontId="13" fillId="0" borderId="0" xfId="0" applyNumberFormat="1" applyFont="1"/>
    <xf numFmtId="0" fontId="14" fillId="0" borderId="0" xfId="0" applyFont="1"/>
    <xf numFmtId="171" fontId="10" fillId="5" borderId="0" xfId="0" applyNumberFormat="1" applyFont="1" applyFill="1"/>
    <xf numFmtId="0" fontId="15" fillId="0" borderId="0" xfId="0" applyFont="1"/>
    <xf numFmtId="0" fontId="11" fillId="0" borderId="0" xfId="0" applyFont="1" applyAlignment="1">
      <alignment horizontal="center"/>
    </xf>
    <xf numFmtId="10" fontId="10" fillId="0" borderId="0" xfId="0" applyNumberFormat="1" applyFont="1"/>
    <xf numFmtId="172" fontId="10" fillId="0" borderId="0" xfId="2" applyNumberFormat="1" applyFont="1"/>
    <xf numFmtId="0" fontId="10" fillId="0" borderId="0" xfId="0" applyFont="1" applyAlignment="1">
      <alignment horizontal="center"/>
    </xf>
    <xf numFmtId="172" fontId="10" fillId="0" borderId="0" xfId="2" applyNumberFormat="1" applyFont="1" applyAlignment="1">
      <alignment horizontal="center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172" fontId="16" fillId="0" borderId="0" xfId="2" applyNumberFormat="1" applyFont="1" applyAlignment="1">
      <alignment horizontal="center"/>
    </xf>
    <xf numFmtId="0" fontId="10" fillId="0" borderId="0" xfId="0" applyFont="1" applyAlignment="1">
      <alignment horizontal="right"/>
    </xf>
    <xf numFmtId="172" fontId="10" fillId="0" borderId="0" xfId="2" applyNumberFormat="1" applyFont="1" applyAlignment="1">
      <alignment horizontal="right"/>
    </xf>
    <xf numFmtId="168" fontId="10" fillId="0" borderId="0" xfId="1" applyNumberFormat="1" applyFont="1"/>
    <xf numFmtId="44" fontId="10" fillId="0" borderId="0" xfId="1" applyFont="1"/>
    <xf numFmtId="2" fontId="10" fillId="0" borderId="0" xfId="0" applyNumberFormat="1" applyFont="1"/>
    <xf numFmtId="4" fontId="10" fillId="0" borderId="0" xfId="2" applyNumberFormat="1" applyFont="1"/>
    <xf numFmtId="172" fontId="10" fillId="0" borderId="0" xfId="0" applyNumberFormat="1" applyFont="1"/>
    <xf numFmtId="0" fontId="0" fillId="0" borderId="0" xfId="0" applyAlignment="1">
      <alignment horizontal="right"/>
    </xf>
    <xf numFmtId="43" fontId="10" fillId="0" borderId="0" xfId="1" applyNumberFormat="1" applyFont="1"/>
    <xf numFmtId="172" fontId="0" fillId="0" borderId="0" xfId="2" applyNumberFormat="1" applyFont="1"/>
    <xf numFmtId="0" fontId="11" fillId="0" borderId="0" xfId="0" applyFont="1"/>
    <xf numFmtId="6" fontId="9" fillId="0" borderId="0" xfId="0" applyNumberFormat="1" applyFont="1"/>
    <xf numFmtId="0" fontId="10" fillId="0" borderId="12" xfId="0" applyFont="1" applyBorder="1"/>
    <xf numFmtId="43" fontId="10" fillId="0" borderId="12" xfId="1" applyNumberFormat="1" applyFont="1" applyBorder="1"/>
    <xf numFmtId="2" fontId="10" fillId="0" borderId="12" xfId="0" applyNumberFormat="1" applyFont="1" applyBorder="1"/>
    <xf numFmtId="4" fontId="10" fillId="0" borderId="12" xfId="2" applyNumberFormat="1" applyFont="1" applyBorder="1"/>
    <xf numFmtId="172" fontId="10" fillId="0" borderId="12" xfId="0" applyNumberFormat="1" applyFont="1" applyBorder="1"/>
    <xf numFmtId="172" fontId="10" fillId="0" borderId="12" xfId="2" applyNumberFormat="1" applyFont="1" applyBorder="1"/>
    <xf numFmtId="14" fontId="10" fillId="0" borderId="0" xfId="0" applyNumberFormat="1" applyFont="1"/>
    <xf numFmtId="14" fontId="10" fillId="0" borderId="12" xfId="0" applyNumberFormat="1" applyFont="1" applyBorder="1"/>
    <xf numFmtId="44" fontId="3" fillId="0" borderId="0" xfId="0" applyNumberFormat="1" applyFont="1" applyBorder="1"/>
    <xf numFmtId="44" fontId="10" fillId="0" borderId="12" xfId="0" applyNumberFormat="1" applyFont="1" applyBorder="1"/>
    <xf numFmtId="8" fontId="9" fillId="0" borderId="0" xfId="0" applyNumberFormat="1" applyFont="1"/>
    <xf numFmtId="43" fontId="10" fillId="0" borderId="12" xfId="2" applyNumberFormat="1" applyFont="1" applyBorder="1"/>
    <xf numFmtId="172" fontId="17" fillId="0" borderId="0" xfId="2" applyNumberFormat="1" applyFont="1"/>
  </cellXfs>
  <cellStyles count="5">
    <cellStyle name="Comma" xfId="2" builtinId="3"/>
    <cellStyle name="Currency" xfId="1" builtinId="4"/>
    <cellStyle name="Hyperlink" xfId="4" builtinId="8"/>
    <cellStyle name="Normal" xfId="0" builtinId="0"/>
    <cellStyle name="Percent" xfId="3" builtinId="5"/>
  </cellStyles>
  <dxfs count="8"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2"/>
  <sheetViews>
    <sheetView showGridLines="0" topLeftCell="A2" zoomScaleNormal="100" workbookViewId="0">
      <pane ySplit="4545" topLeftCell="A82"/>
      <selection activeCell="K10" sqref="K10"/>
      <selection pane="bottomLeft" activeCell="K97" sqref="K97"/>
    </sheetView>
  </sheetViews>
  <sheetFormatPr defaultRowHeight="12.75" x14ac:dyDescent="0.2"/>
  <cols>
    <col min="1" max="1" width="4.7109375" style="3" customWidth="1"/>
    <col min="2" max="2" width="13.28515625" style="3" customWidth="1"/>
    <col min="3" max="3" width="15.42578125" style="3" customWidth="1"/>
    <col min="4" max="4" width="14" style="3" customWidth="1"/>
    <col min="5" max="5" width="13" style="3" customWidth="1"/>
    <col min="6" max="6" width="13.7109375" style="3" customWidth="1"/>
    <col min="7" max="7" width="13" style="3" customWidth="1"/>
    <col min="8" max="8" width="13.5703125" style="3" customWidth="1"/>
    <col min="9" max="9" width="15.42578125" style="3" customWidth="1"/>
    <col min="10" max="10" width="13.28515625" style="3" customWidth="1"/>
    <col min="11" max="11" width="12.28515625" style="4" bestFit="1" customWidth="1"/>
    <col min="12" max="12" width="10.5703125" style="4" customWidth="1"/>
    <col min="13" max="13" width="2.85546875" style="4" customWidth="1"/>
    <col min="14" max="14" width="9.5703125" style="4" customWidth="1"/>
    <col min="15" max="15" width="9.140625" style="4"/>
    <col min="16" max="16" width="18.5703125" style="4" bestFit="1" customWidth="1"/>
    <col min="17" max="16384" width="9.140625" style="4"/>
  </cols>
  <sheetData>
    <row r="1" spans="1:16" ht="24" customHeight="1" x14ac:dyDescent="0.35">
      <c r="A1" s="1" t="s">
        <v>29</v>
      </c>
      <c r="B1" s="2"/>
      <c r="C1" s="2"/>
      <c r="D1" s="2"/>
      <c r="E1" s="2"/>
      <c r="F1" s="41" t="s">
        <v>27</v>
      </c>
      <c r="G1" s="41"/>
      <c r="H1" s="63" t="s">
        <v>33</v>
      </c>
      <c r="I1" s="2"/>
    </row>
    <row r="2" spans="1:16" ht="12.75" customHeight="1" thickBot="1" x14ac:dyDescent="0.25">
      <c r="A2" s="62" t="s">
        <v>32</v>
      </c>
      <c r="B2" s="5"/>
      <c r="C2" s="5"/>
      <c r="D2" s="5"/>
      <c r="E2" s="5"/>
      <c r="F2" s="5"/>
      <c r="G2" s="5"/>
      <c r="H2" s="5"/>
      <c r="I2" s="5"/>
    </row>
    <row r="3" spans="1:16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6" ht="6.75" customHeight="1" x14ac:dyDescent="0.2">
      <c r="A4" s="7"/>
      <c r="B4" s="7"/>
      <c r="C4" s="7"/>
      <c r="D4" s="7"/>
      <c r="E4" s="7"/>
      <c r="F4" s="7"/>
      <c r="G4" s="7"/>
      <c r="H4" s="7"/>
      <c r="I4" s="7"/>
    </row>
    <row r="5" spans="1:16" ht="14.25" customHeight="1" x14ac:dyDescent="0.2">
      <c r="A5" s="5"/>
      <c r="B5" s="72" t="s">
        <v>0</v>
      </c>
      <c r="C5" s="73"/>
      <c r="D5" s="74"/>
      <c r="E5" s="2"/>
      <c r="F5" s="72" t="s">
        <v>1</v>
      </c>
      <c r="G5" s="73"/>
      <c r="H5" s="74"/>
      <c r="I5" s="2"/>
      <c r="J5" s="8"/>
    </row>
    <row r="6" spans="1:16" x14ac:dyDescent="0.2">
      <c r="A6" s="9"/>
      <c r="B6" s="10"/>
      <c r="C6" s="11" t="s">
        <v>2</v>
      </c>
      <c r="D6" s="12">
        <v>300000</v>
      </c>
      <c r="E6" s="2"/>
      <c r="F6" s="10"/>
      <c r="G6" s="11" t="s">
        <v>3</v>
      </c>
      <c r="H6" s="13">
        <f>IF(Values_Entered,-PMT(Interest_Rate/Num_Pmt_Per_Year,Loan_Years*Num_Pmt_Per_Year,Loan_Amount),"")+0.01</f>
        <v>1656.621106425695</v>
      </c>
      <c r="I6" s="2"/>
      <c r="J6" s="8"/>
    </row>
    <row r="7" spans="1:16" x14ac:dyDescent="0.2">
      <c r="A7" s="9"/>
      <c r="B7" s="10"/>
      <c r="C7" s="11" t="s">
        <v>4</v>
      </c>
      <c r="D7" s="14">
        <v>5.2499999999999998E-2</v>
      </c>
      <c r="E7" s="2"/>
      <c r="F7" s="10"/>
      <c r="G7" s="11" t="s">
        <v>5</v>
      </c>
      <c r="H7" s="15">
        <f>IF(Values_Entered,Loan_Years*Num_Pmt_Per_Year,"")</f>
        <v>360</v>
      </c>
      <c r="I7" s="16"/>
      <c r="J7" s="8"/>
    </row>
    <row r="8" spans="1:16" x14ac:dyDescent="0.2">
      <c r="A8" s="9"/>
      <c r="B8" s="10"/>
      <c r="C8" s="11" t="s">
        <v>6</v>
      </c>
      <c r="D8" s="17">
        <v>30</v>
      </c>
      <c r="E8" s="2"/>
      <c r="F8" s="10"/>
      <c r="G8" s="11" t="s">
        <v>7</v>
      </c>
      <c r="H8" s="15">
        <f>IF(Values_Entered,Number_of_Payments,"")</f>
        <v>78</v>
      </c>
      <c r="I8" s="64">
        <f>H8/12</f>
        <v>6.5</v>
      </c>
      <c r="J8" s="65" t="s">
        <v>24</v>
      </c>
    </row>
    <row r="9" spans="1:16" x14ac:dyDescent="0.2">
      <c r="A9" s="9"/>
      <c r="B9" s="10"/>
      <c r="C9" s="11" t="s">
        <v>8</v>
      </c>
      <c r="D9" s="17">
        <v>12</v>
      </c>
      <c r="E9" s="2"/>
      <c r="F9" s="10"/>
      <c r="G9" s="11" t="s">
        <v>9</v>
      </c>
      <c r="H9" s="13">
        <f>IF(Values_Entered,SUMIF(Beg_Bal,"&gt;0",Extra_Pay),"")</f>
        <v>235665.26000000015</v>
      </c>
      <c r="I9" s="16"/>
      <c r="J9" s="8"/>
      <c r="K9" s="124">
        <f>SUM(F18:F95)</f>
        <v>363201.75891390926</v>
      </c>
    </row>
    <row r="10" spans="1:16" x14ac:dyDescent="0.2">
      <c r="A10" s="9"/>
      <c r="B10" s="10"/>
      <c r="C10" s="11" t="s">
        <v>10</v>
      </c>
      <c r="D10" s="18">
        <v>38443</v>
      </c>
      <c r="E10" s="2"/>
      <c r="F10" s="19"/>
      <c r="G10" s="20" t="s">
        <v>11</v>
      </c>
      <c r="H10" s="13">
        <f>IF(Values_Entered,SUMIF(Beg_Bal,"&gt;0",Int),"")</f>
        <v>63211.859148930249</v>
      </c>
      <c r="I10" s="16"/>
      <c r="J10" s="8"/>
      <c r="K10" s="124">
        <f>SUM(H18:H95)</f>
        <v>63211.859148930249</v>
      </c>
    </row>
    <row r="11" spans="1:16" x14ac:dyDescent="0.2">
      <c r="A11" s="9"/>
      <c r="B11" s="19"/>
      <c r="C11" s="20" t="s">
        <v>12</v>
      </c>
      <c r="D11" s="21">
        <v>343.38</v>
      </c>
      <c r="E11" s="2"/>
      <c r="F11" s="5"/>
      <c r="G11" s="5"/>
      <c r="H11" s="5"/>
      <c r="I11" s="16"/>
      <c r="J11" s="8"/>
    </row>
    <row r="12" spans="1:16" x14ac:dyDescent="0.2">
      <c r="A12" s="5"/>
      <c r="B12" s="5"/>
      <c r="C12" s="5"/>
      <c r="D12" s="5"/>
      <c r="E12" s="5"/>
      <c r="F12" s="5"/>
      <c r="G12" s="5"/>
      <c r="H12" s="5"/>
      <c r="I12" s="5"/>
      <c r="J12" s="8"/>
    </row>
    <row r="13" spans="1:16" x14ac:dyDescent="0.2">
      <c r="A13" s="5"/>
      <c r="B13" s="22" t="s">
        <v>13</v>
      </c>
      <c r="C13" s="70" t="s">
        <v>26</v>
      </c>
      <c r="D13" s="71"/>
      <c r="E13" s="23"/>
      <c r="F13" s="5"/>
      <c r="G13" s="5"/>
      <c r="H13" s="5"/>
      <c r="I13" s="5"/>
      <c r="J13" s="8"/>
    </row>
    <row r="14" spans="1:16" ht="13.5" thickBot="1" x14ac:dyDescent="0.25">
      <c r="A14" s="5"/>
      <c r="B14" s="5"/>
      <c r="C14" s="5"/>
      <c r="D14" s="5"/>
      <c r="E14" s="5"/>
      <c r="F14" s="5"/>
      <c r="G14" s="5"/>
      <c r="H14" s="5"/>
      <c r="I14" s="5"/>
      <c r="J14" s="8"/>
    </row>
    <row r="15" spans="1:16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8"/>
    </row>
    <row r="16" spans="1:16" s="28" customFormat="1" ht="31.5" customHeight="1" thickBot="1" x14ac:dyDescent="0.25">
      <c r="A16" s="24" t="s">
        <v>14</v>
      </c>
      <c r="B16" s="25" t="s">
        <v>15</v>
      </c>
      <c r="C16" s="25" t="s">
        <v>16</v>
      </c>
      <c r="D16" s="25" t="s">
        <v>3</v>
      </c>
      <c r="E16" s="25" t="s">
        <v>17</v>
      </c>
      <c r="F16" s="25" t="s">
        <v>18</v>
      </c>
      <c r="G16" s="25" t="s">
        <v>19</v>
      </c>
      <c r="H16" s="25" t="s">
        <v>20</v>
      </c>
      <c r="I16" s="26" t="s">
        <v>21</v>
      </c>
      <c r="J16" s="27" t="s">
        <v>23</v>
      </c>
      <c r="K16" s="28" t="s">
        <v>22</v>
      </c>
      <c r="L16" s="28" t="s">
        <v>25</v>
      </c>
      <c r="O16" s="28" t="s">
        <v>30</v>
      </c>
      <c r="P16" s="28" t="s">
        <v>31</v>
      </c>
    </row>
    <row r="17" spans="1:14" s="28" customFormat="1" ht="3" customHeight="1" thickTop="1" x14ac:dyDescent="0.2">
      <c r="A17" s="6"/>
      <c r="B17" s="29"/>
      <c r="C17" s="29"/>
      <c r="D17" s="29"/>
      <c r="E17" s="29"/>
      <c r="F17" s="29"/>
      <c r="G17" s="29"/>
      <c r="H17" s="29"/>
      <c r="I17" s="30"/>
      <c r="J17" s="27"/>
    </row>
    <row r="18" spans="1:14" s="28" customFormat="1" x14ac:dyDescent="0.2">
      <c r="A18" s="31">
        <f>IF(Values_Entered,1,"")</f>
        <v>1</v>
      </c>
      <c r="B18" s="32">
        <f t="shared" ref="B18:B81" si="0">IF(Pay_Num&lt;&gt;"",DATE(YEAR(Loan_Start),MONTH(Loan_Start)+(Pay_Num)*12/Num_Pmt_Per_Year,DAY(Loan_Start)),"")</f>
        <v>38473</v>
      </c>
      <c r="C18" s="33">
        <f>IF(Values_Entered,Loan_Amount,"")</f>
        <v>300000</v>
      </c>
      <c r="D18" s="33">
        <f>IF(Pay_Num&lt;&gt;"",Scheduled_Monthly_Payment,"")</f>
        <v>1656.621106425695</v>
      </c>
      <c r="E18" s="34">
        <f t="shared" ref="E18:E30" si="1">IF(AND(Pay_Num&lt;&gt;"",Sched_Pay+Scheduled_Extra_Payments&lt;Beg_Bal),Scheduled_Extra_Payments,IF(AND(Pay_Num&lt;&gt;"",Beg_Bal-Sched_Pay&gt;0),Beg_Bal-Sched_Pay,IF(Pay_Num&lt;&gt;"",0,"")))</f>
        <v>343.38</v>
      </c>
      <c r="F18" s="33">
        <f t="shared" ref="F18:F81" si="2">IF(AND(Pay_Num&lt;&gt;"",Sched_Pay+Extra_Pay&lt;Beg_Bal),Sched_Pay+Extra_Pay,IF(Pay_Num&lt;&gt;"",Beg_Bal,""))</f>
        <v>2000.0011064256951</v>
      </c>
      <c r="G18" s="33">
        <f>IF(Pay_Num&lt;&gt;"",Total_Pay-Int,"")</f>
        <v>687.5011064256953</v>
      </c>
      <c r="H18" s="33">
        <f>IF(Pay_Num&lt;&gt;"",Beg_Bal*(Interest_Rate/Num_Pmt_Per_Year),"")</f>
        <v>1312.4999999999998</v>
      </c>
      <c r="I18" s="33">
        <f t="shared" ref="I18:I81" si="3">IF(AND(Pay_Num&lt;&gt;"",Sched_Pay+Extra_Pay&lt;Beg_Bal),Beg_Bal-Princ,IF(Pay_Num&lt;&gt;"",0,""))</f>
        <v>299312.49889357429</v>
      </c>
      <c r="J18" s="39">
        <f>H18</f>
        <v>1312.4999999999998</v>
      </c>
    </row>
    <row r="19" spans="1:14" s="28" customFormat="1" ht="12.75" customHeight="1" x14ac:dyDescent="0.2">
      <c r="A19" s="31">
        <f t="shared" ref="A19:A82" si="4">IF(Values_Entered,A18+1,"")</f>
        <v>2</v>
      </c>
      <c r="B19" s="32">
        <f t="shared" si="0"/>
        <v>38504</v>
      </c>
      <c r="C19" s="35">
        <f>IF(Pay_Num&lt;&gt;"",I18,"")</f>
        <v>299312.49889357429</v>
      </c>
      <c r="D19" s="35">
        <f>IF(Pay_Num&lt;&gt;"",Scheduled_Monthly_Payment,"")</f>
        <v>1656.621106425695</v>
      </c>
      <c r="E19" s="36">
        <f t="shared" si="1"/>
        <v>343.38</v>
      </c>
      <c r="F19" s="35">
        <f t="shared" si="2"/>
        <v>2000.0011064256951</v>
      </c>
      <c r="G19" s="35">
        <f t="shared" ref="G19:G82" si="5">IF(Pay_Num&lt;&gt;"",Total_Pay-Int,"")</f>
        <v>690.50892376630759</v>
      </c>
      <c r="H19" s="35">
        <f t="shared" ref="H19:H82" si="6">IF(Pay_Num&lt;&gt;"",Beg_Bal*Interest_Rate/Num_Pmt_Per_Year,"")</f>
        <v>1309.4921826593875</v>
      </c>
      <c r="I19" s="35">
        <f t="shared" si="3"/>
        <v>298621.98996980797</v>
      </c>
      <c r="J19" s="39">
        <f>J18+H19</f>
        <v>2621.9921826593873</v>
      </c>
    </row>
    <row r="20" spans="1:14" s="28" customFormat="1" ht="12.75" customHeight="1" x14ac:dyDescent="0.2">
      <c r="A20" s="31">
        <f t="shared" si="4"/>
        <v>3</v>
      </c>
      <c r="B20" s="32">
        <f t="shared" si="0"/>
        <v>38534</v>
      </c>
      <c r="C20" s="35">
        <f t="shared" ref="C20:C83" si="7">IF(Pay_Num&lt;&gt;"",I19,"")</f>
        <v>298621.98996980797</v>
      </c>
      <c r="D20" s="35">
        <f t="shared" ref="D20:D83" si="8">IF(Pay_Num&lt;&gt;"",Scheduled_Monthly_Payment,"")</f>
        <v>1656.621106425695</v>
      </c>
      <c r="E20" s="36">
        <f t="shared" si="1"/>
        <v>343.38</v>
      </c>
      <c r="F20" s="35">
        <f t="shared" si="2"/>
        <v>2000.0011064256951</v>
      </c>
      <c r="G20" s="35">
        <f t="shared" si="5"/>
        <v>693.52990030778528</v>
      </c>
      <c r="H20" s="35">
        <f t="shared" si="6"/>
        <v>1306.4712061179098</v>
      </c>
      <c r="I20" s="35">
        <f t="shared" si="3"/>
        <v>297928.4600695002</v>
      </c>
      <c r="J20" s="39">
        <f>J19+H20</f>
        <v>3928.463388777297</v>
      </c>
    </row>
    <row r="21" spans="1:14" s="28" customFormat="1" x14ac:dyDescent="0.2">
      <c r="A21" s="31">
        <f t="shared" si="4"/>
        <v>4</v>
      </c>
      <c r="B21" s="32">
        <f t="shared" si="0"/>
        <v>38565</v>
      </c>
      <c r="C21" s="35">
        <f t="shared" si="7"/>
        <v>297928.4600695002</v>
      </c>
      <c r="D21" s="35">
        <f t="shared" si="8"/>
        <v>1656.621106425695</v>
      </c>
      <c r="E21" s="36">
        <f t="shared" si="1"/>
        <v>343.38</v>
      </c>
      <c r="F21" s="35">
        <f t="shared" si="2"/>
        <v>2000.0011064256951</v>
      </c>
      <c r="G21" s="35">
        <f t="shared" si="5"/>
        <v>696.56409362163163</v>
      </c>
      <c r="H21" s="35">
        <f t="shared" si="6"/>
        <v>1303.4370128040634</v>
      </c>
      <c r="I21" s="35">
        <f t="shared" si="3"/>
        <v>297231.89597587858</v>
      </c>
      <c r="J21" s="39">
        <f t="shared" ref="J21:J84" si="9">J20+H21</f>
        <v>5231.9004015813607</v>
      </c>
    </row>
    <row r="22" spans="1:14" s="28" customFormat="1" x14ac:dyDescent="0.2">
      <c r="A22" s="31">
        <f t="shared" si="4"/>
        <v>5</v>
      </c>
      <c r="B22" s="32">
        <f t="shared" si="0"/>
        <v>38596</v>
      </c>
      <c r="C22" s="35">
        <f t="shared" si="7"/>
        <v>297231.89597587858</v>
      </c>
      <c r="D22" s="35">
        <f t="shared" si="8"/>
        <v>1656.621106425695</v>
      </c>
      <c r="E22" s="36">
        <f t="shared" si="1"/>
        <v>343.38</v>
      </c>
      <c r="F22" s="35">
        <f t="shared" si="2"/>
        <v>2000.0011064256951</v>
      </c>
      <c r="G22" s="35">
        <f t="shared" si="5"/>
        <v>699.61156153122624</v>
      </c>
      <c r="H22" s="35">
        <f t="shared" si="6"/>
        <v>1300.3895448944688</v>
      </c>
      <c r="I22" s="35">
        <f t="shared" si="3"/>
        <v>296532.28441434738</v>
      </c>
      <c r="J22" s="39">
        <f t="shared" si="9"/>
        <v>6532.2899464758293</v>
      </c>
    </row>
    <row r="23" spans="1:14" x14ac:dyDescent="0.2">
      <c r="A23" s="31">
        <f t="shared" si="4"/>
        <v>6</v>
      </c>
      <c r="B23" s="32">
        <f t="shared" si="0"/>
        <v>38626</v>
      </c>
      <c r="C23" s="35">
        <f>IF(Pay_Num&lt;&gt;"",I22,"")</f>
        <v>296532.28441434738</v>
      </c>
      <c r="D23" s="35">
        <f t="shared" si="8"/>
        <v>1656.621106425695</v>
      </c>
      <c r="E23" s="36">
        <f t="shared" si="1"/>
        <v>343.38</v>
      </c>
      <c r="F23" s="35">
        <f t="shared" si="2"/>
        <v>2000.0011064256951</v>
      </c>
      <c r="G23" s="35">
        <f t="shared" si="5"/>
        <v>702.67236211292538</v>
      </c>
      <c r="H23" s="35">
        <f t="shared" si="6"/>
        <v>1297.3287443127697</v>
      </c>
      <c r="I23" s="35">
        <f t="shared" si="3"/>
        <v>295829.61205223447</v>
      </c>
      <c r="J23" s="39">
        <f t="shared" si="9"/>
        <v>7829.6186907885985</v>
      </c>
      <c r="K23" s="28"/>
    </row>
    <row r="24" spans="1:14" x14ac:dyDescent="0.2">
      <c r="A24" s="31">
        <f t="shared" si="4"/>
        <v>7</v>
      </c>
      <c r="B24" s="32">
        <f t="shared" si="0"/>
        <v>38657</v>
      </c>
      <c r="C24" s="35">
        <f t="shared" si="7"/>
        <v>295829.61205223447</v>
      </c>
      <c r="D24" s="35">
        <f t="shared" si="8"/>
        <v>1656.621106425695</v>
      </c>
      <c r="E24" s="36">
        <f t="shared" si="1"/>
        <v>343.38</v>
      </c>
      <c r="F24" s="35">
        <f t="shared" si="2"/>
        <v>2000.0011064256951</v>
      </c>
      <c r="G24" s="35">
        <f t="shared" si="5"/>
        <v>705.74655369716925</v>
      </c>
      <c r="H24" s="35">
        <f t="shared" si="6"/>
        <v>1294.2545527285258</v>
      </c>
      <c r="I24" s="35">
        <f t="shared" si="3"/>
        <v>295123.86549853731</v>
      </c>
      <c r="J24" s="39">
        <f t="shared" si="9"/>
        <v>9123.8732435171241</v>
      </c>
      <c r="K24" s="28"/>
    </row>
    <row r="25" spans="1:14" x14ac:dyDescent="0.2">
      <c r="A25" s="46">
        <f t="shared" si="4"/>
        <v>8</v>
      </c>
      <c r="B25" s="47">
        <f t="shared" si="0"/>
        <v>38687</v>
      </c>
      <c r="C25" s="48">
        <f>IF(Pay_Num&lt;&gt;"",I24,"")</f>
        <v>295123.86549853731</v>
      </c>
      <c r="D25" s="48">
        <f t="shared" si="8"/>
        <v>1656.621106425695</v>
      </c>
      <c r="E25" s="49">
        <f t="shared" si="1"/>
        <v>343.38</v>
      </c>
      <c r="F25" s="48">
        <f t="shared" si="2"/>
        <v>2000.0011064256951</v>
      </c>
      <c r="G25" s="48">
        <f>IF(Pay_Num&lt;&gt;"",Total_Pay-Int,"")-0.01</f>
        <v>708.82419486959452</v>
      </c>
      <c r="H25" s="48">
        <f t="shared" si="6"/>
        <v>1291.1669115561006</v>
      </c>
      <c r="I25" s="48">
        <f t="shared" si="3"/>
        <v>294415.04130366771</v>
      </c>
      <c r="J25" s="50">
        <f t="shared" si="9"/>
        <v>10415.040155073224</v>
      </c>
      <c r="K25" s="50">
        <f>SUM(H18:H25)</f>
        <v>10415.040155073224</v>
      </c>
      <c r="L25" s="58">
        <f>SUM(G18:G25)</f>
        <v>5584.9586963323363</v>
      </c>
      <c r="M25" s="53"/>
      <c r="N25" s="58">
        <f>SUM(K25:L25)</f>
        <v>15999.99885140556</v>
      </c>
    </row>
    <row r="26" spans="1:14" x14ac:dyDescent="0.2">
      <c r="A26" s="31">
        <f t="shared" si="4"/>
        <v>9</v>
      </c>
      <c r="B26" s="32">
        <f t="shared" si="0"/>
        <v>38718</v>
      </c>
      <c r="C26" s="35">
        <f t="shared" si="7"/>
        <v>294415.04130366771</v>
      </c>
      <c r="D26" s="35">
        <f t="shared" si="8"/>
        <v>1656.621106425695</v>
      </c>
      <c r="E26" s="36">
        <f t="shared" si="1"/>
        <v>343.38</v>
      </c>
      <c r="F26" s="35">
        <f t="shared" si="2"/>
        <v>2000.0011064256951</v>
      </c>
      <c r="G26" s="35">
        <f t="shared" si="5"/>
        <v>711.9353007221489</v>
      </c>
      <c r="H26" s="35">
        <f t="shared" si="6"/>
        <v>1288.0658057035462</v>
      </c>
      <c r="I26" s="35">
        <f t="shared" si="3"/>
        <v>293703.10600294557</v>
      </c>
      <c r="J26" s="39">
        <f t="shared" si="9"/>
        <v>11703.105960776771</v>
      </c>
      <c r="K26" s="28"/>
    </row>
    <row r="27" spans="1:14" x14ac:dyDescent="0.2">
      <c r="A27" s="31">
        <f t="shared" si="4"/>
        <v>10</v>
      </c>
      <c r="B27" s="32">
        <f t="shared" si="0"/>
        <v>38749</v>
      </c>
      <c r="C27" s="35">
        <f t="shared" si="7"/>
        <v>293703.10600294557</v>
      </c>
      <c r="D27" s="35">
        <f t="shared" si="8"/>
        <v>1656.621106425695</v>
      </c>
      <c r="E27" s="36">
        <f t="shared" si="1"/>
        <v>343.38</v>
      </c>
      <c r="F27" s="35">
        <f t="shared" si="2"/>
        <v>2000.0011064256951</v>
      </c>
      <c r="G27" s="35">
        <f t="shared" si="5"/>
        <v>715.05001766280816</v>
      </c>
      <c r="H27" s="35">
        <f t="shared" si="6"/>
        <v>1284.9510887628869</v>
      </c>
      <c r="I27" s="35">
        <f t="shared" si="3"/>
        <v>292988.05598528276</v>
      </c>
      <c r="J27" s="39">
        <f t="shared" si="9"/>
        <v>12988.057049539659</v>
      </c>
      <c r="K27" s="28"/>
    </row>
    <row r="28" spans="1:14" x14ac:dyDescent="0.2">
      <c r="A28" s="31">
        <f t="shared" si="4"/>
        <v>11</v>
      </c>
      <c r="B28" s="32">
        <f t="shared" si="0"/>
        <v>38777</v>
      </c>
      <c r="C28" s="35">
        <f t="shared" si="7"/>
        <v>292988.05598528276</v>
      </c>
      <c r="D28" s="35">
        <f t="shared" si="8"/>
        <v>1656.621106425695</v>
      </c>
      <c r="E28" s="36">
        <f t="shared" si="1"/>
        <v>343.38</v>
      </c>
      <c r="F28" s="35">
        <f t="shared" si="2"/>
        <v>2000.0011064256951</v>
      </c>
      <c r="G28" s="35">
        <f t="shared" si="5"/>
        <v>718.17836149008303</v>
      </c>
      <c r="H28" s="35">
        <f t="shared" si="6"/>
        <v>1281.822744935612</v>
      </c>
      <c r="I28" s="35">
        <f t="shared" si="3"/>
        <v>292269.87762379268</v>
      </c>
      <c r="J28" s="39">
        <f t="shared" si="9"/>
        <v>14269.879794475271</v>
      </c>
      <c r="K28" s="28"/>
    </row>
    <row r="29" spans="1:14" x14ac:dyDescent="0.2">
      <c r="A29" s="31">
        <f t="shared" si="4"/>
        <v>12</v>
      </c>
      <c r="B29" s="32">
        <f t="shared" si="0"/>
        <v>38808</v>
      </c>
      <c r="C29" s="35">
        <f t="shared" si="7"/>
        <v>292269.87762379268</v>
      </c>
      <c r="D29" s="35">
        <f t="shared" si="8"/>
        <v>1656.621106425695</v>
      </c>
      <c r="E29" s="36">
        <f t="shared" si="1"/>
        <v>343.38</v>
      </c>
      <c r="F29" s="35">
        <f t="shared" si="2"/>
        <v>2000.0011064256951</v>
      </c>
      <c r="G29" s="35">
        <f t="shared" si="5"/>
        <v>721.32039182160202</v>
      </c>
      <c r="H29" s="35">
        <f t="shared" si="6"/>
        <v>1278.6807146040931</v>
      </c>
      <c r="I29" s="35">
        <f t="shared" si="3"/>
        <v>291548.55723197106</v>
      </c>
      <c r="J29" s="39">
        <f t="shared" si="9"/>
        <v>15548.560509079365</v>
      </c>
      <c r="K29" s="28"/>
    </row>
    <row r="30" spans="1:14" x14ac:dyDescent="0.2">
      <c r="A30" s="31">
        <f t="shared" si="4"/>
        <v>13</v>
      </c>
      <c r="B30" s="32">
        <f t="shared" si="0"/>
        <v>38838</v>
      </c>
      <c r="C30" s="35">
        <f t="shared" si="7"/>
        <v>291548.55723197106</v>
      </c>
      <c r="D30" s="35">
        <f t="shared" si="8"/>
        <v>1656.621106425695</v>
      </c>
      <c r="E30" s="36">
        <f t="shared" si="1"/>
        <v>343.38</v>
      </c>
      <c r="F30" s="35">
        <f t="shared" si="2"/>
        <v>2000.0011064256951</v>
      </c>
      <c r="G30" s="35">
        <f t="shared" si="5"/>
        <v>724.47616853582167</v>
      </c>
      <c r="H30" s="35">
        <f t="shared" si="6"/>
        <v>1275.5249378898734</v>
      </c>
      <c r="I30" s="35">
        <f t="shared" si="3"/>
        <v>290824.08106343524</v>
      </c>
      <c r="J30" s="39">
        <f t="shared" si="9"/>
        <v>16824.085446969239</v>
      </c>
      <c r="K30" s="28"/>
    </row>
    <row r="31" spans="1:14" x14ac:dyDescent="0.2">
      <c r="A31" s="31">
        <f t="shared" si="4"/>
        <v>14</v>
      </c>
      <c r="B31" s="32">
        <f t="shared" si="0"/>
        <v>38869</v>
      </c>
      <c r="C31" s="35">
        <f t="shared" si="7"/>
        <v>290824.08106343524</v>
      </c>
      <c r="D31" s="35">
        <f t="shared" si="8"/>
        <v>1656.621106425695</v>
      </c>
      <c r="E31" s="36">
        <f>IF(AND(Pay_Num&lt;&gt;"",Sched_Pay+Scheduled_Extra_Payments&lt;Beg_Bal),Scheduled_Extra_Payments,IF(AND(Pay_Num&lt;&gt;"",Beg_Bal-Sched_Pay&gt;0),Beg_Bal-Sched_Pay,IF(Pay_Num&lt;&gt;"",0,"")))+10000</f>
        <v>10343.379999999999</v>
      </c>
      <c r="F31" s="35">
        <f t="shared" si="2"/>
        <v>12000.001106425694</v>
      </c>
      <c r="G31" s="35">
        <f t="shared" si="5"/>
        <v>10727.645751773165</v>
      </c>
      <c r="H31" s="35">
        <f t="shared" si="6"/>
        <v>1272.3553546525291</v>
      </c>
      <c r="I31" s="35">
        <f t="shared" si="3"/>
        <v>280096.43531166209</v>
      </c>
      <c r="J31" s="39">
        <f t="shared" si="9"/>
        <v>18096.440801621768</v>
      </c>
      <c r="K31" s="28"/>
    </row>
    <row r="32" spans="1:14" x14ac:dyDescent="0.2">
      <c r="A32" s="31">
        <f t="shared" si="4"/>
        <v>15</v>
      </c>
      <c r="B32" s="32">
        <f t="shared" si="0"/>
        <v>38899</v>
      </c>
      <c r="C32" s="35">
        <f t="shared" si="7"/>
        <v>280096.43531166209</v>
      </c>
      <c r="D32" s="35">
        <f t="shared" si="8"/>
        <v>1656.621106425695</v>
      </c>
      <c r="E32" s="36">
        <f>IF(AND(Pay_Num&lt;&gt;"",Sched_Pay+Scheduled_Extra_Payments&lt;Beg_Bal),Scheduled_Extra_Payments,IF(AND(Pay_Num&lt;&gt;"",Beg_Bal-Sched_Pay&gt;0),Beg_Bal-Sched_Pay,IF(Pay_Num&lt;&gt;"",0,"")))</f>
        <v>343.38</v>
      </c>
      <c r="F32" s="35">
        <f t="shared" si="2"/>
        <v>2000.0011064256951</v>
      </c>
      <c r="G32" s="35">
        <f t="shared" si="5"/>
        <v>774.57920193717359</v>
      </c>
      <c r="H32" s="35">
        <f t="shared" si="6"/>
        <v>1225.4219044885215</v>
      </c>
      <c r="I32" s="35">
        <f t="shared" si="3"/>
        <v>279321.8561097249</v>
      </c>
      <c r="J32" s="39">
        <f t="shared" si="9"/>
        <v>19321.862706110289</v>
      </c>
      <c r="K32" s="28"/>
    </row>
    <row r="33" spans="1:14" x14ac:dyDescent="0.2">
      <c r="A33" s="31">
        <f t="shared" si="4"/>
        <v>16</v>
      </c>
      <c r="B33" s="32">
        <f t="shared" si="0"/>
        <v>38930</v>
      </c>
      <c r="C33" s="35">
        <f t="shared" si="7"/>
        <v>279321.8561097249</v>
      </c>
      <c r="D33" s="35">
        <f t="shared" si="8"/>
        <v>1656.621106425695</v>
      </c>
      <c r="E33" s="36">
        <f>IF(AND(Pay_Num&lt;&gt;"",Sched_Pay+Scheduled_Extra_Payments&lt;Beg_Bal),Scheduled_Extra_Payments,IF(AND(Pay_Num&lt;&gt;"",Beg_Bal-Sched_Pay&gt;0),Beg_Bal-Sched_Pay,IF(Pay_Num&lt;&gt;"",0,"")))</f>
        <v>343.38</v>
      </c>
      <c r="F33" s="35">
        <f t="shared" si="2"/>
        <v>2000.0011064256951</v>
      </c>
      <c r="G33" s="35">
        <f t="shared" si="5"/>
        <v>777.96798594564871</v>
      </c>
      <c r="H33" s="35">
        <f t="shared" si="6"/>
        <v>1222.0331204800464</v>
      </c>
      <c r="I33" s="35">
        <f t="shared" si="3"/>
        <v>278543.88812377927</v>
      </c>
      <c r="J33" s="39">
        <f t="shared" si="9"/>
        <v>20543.895826590335</v>
      </c>
      <c r="K33" s="28"/>
    </row>
    <row r="34" spans="1:14" x14ac:dyDescent="0.2">
      <c r="A34" s="31">
        <f t="shared" si="4"/>
        <v>17</v>
      </c>
      <c r="B34" s="32">
        <f t="shared" si="0"/>
        <v>38961</v>
      </c>
      <c r="C34" s="35">
        <f t="shared" si="7"/>
        <v>278543.88812377927</v>
      </c>
      <c r="D34" s="35">
        <f t="shared" si="8"/>
        <v>1656.621106425695</v>
      </c>
      <c r="E34" s="36">
        <f>IF(AND(Pay_Num&lt;&gt;"",Sched_Pay+Scheduled_Extra_Payments&lt;Beg_Bal),Scheduled_Extra_Payments,IF(AND(Pay_Num&lt;&gt;"",Beg_Bal-Sched_Pay&gt;0),Beg_Bal-Sched_Pay,IF(Pay_Num&lt;&gt;"",0,"")))+1000+1000</f>
        <v>2343.38</v>
      </c>
      <c r="F34" s="35">
        <f t="shared" si="2"/>
        <v>4000.0011064256951</v>
      </c>
      <c r="G34" s="35">
        <f t="shared" si="5"/>
        <v>2781.3715958841608</v>
      </c>
      <c r="H34" s="35">
        <f t="shared" si="6"/>
        <v>1218.6295105415343</v>
      </c>
      <c r="I34" s="35">
        <f t="shared" si="3"/>
        <v>275762.51652789512</v>
      </c>
      <c r="J34" s="39">
        <f t="shared" si="9"/>
        <v>21762.525337131869</v>
      </c>
      <c r="K34" s="28"/>
    </row>
    <row r="35" spans="1:14" x14ac:dyDescent="0.2">
      <c r="A35" s="31">
        <f t="shared" si="4"/>
        <v>18</v>
      </c>
      <c r="B35" s="32">
        <f t="shared" si="0"/>
        <v>38991</v>
      </c>
      <c r="C35" s="35">
        <f t="shared" si="7"/>
        <v>275762.51652789512</v>
      </c>
      <c r="D35" s="35">
        <f t="shared" si="8"/>
        <v>1656.621106425695</v>
      </c>
      <c r="E35" s="36">
        <f>IF(AND(Pay_Num&lt;&gt;"",Sched_Pay+Scheduled_Extra_Payments&lt;Beg_Bal),Scheduled_Extra_Payments,IF(AND(Pay_Num&lt;&gt;"",Beg_Bal-Sched_Pay&gt;0),Beg_Bal-Sched_Pay,IF(Pay_Num&lt;&gt;"",0,"")))+7000</f>
        <v>7343.38</v>
      </c>
      <c r="F35" s="35">
        <f t="shared" si="2"/>
        <v>9000.0011064256942</v>
      </c>
      <c r="G35" s="35">
        <f t="shared" si="5"/>
        <v>7793.5400966161533</v>
      </c>
      <c r="H35" s="35">
        <f t="shared" si="6"/>
        <v>1206.4610098095411</v>
      </c>
      <c r="I35" s="35">
        <f t="shared" si="3"/>
        <v>267968.97643127898</v>
      </c>
      <c r="J35" s="39">
        <f t="shared" si="9"/>
        <v>22968.986346941409</v>
      </c>
      <c r="K35" s="28"/>
    </row>
    <row r="36" spans="1:14" x14ac:dyDescent="0.2">
      <c r="A36" s="31">
        <f t="shared" si="4"/>
        <v>19</v>
      </c>
      <c r="B36" s="32">
        <f t="shared" si="0"/>
        <v>39022</v>
      </c>
      <c r="C36" s="35">
        <f t="shared" si="7"/>
        <v>267968.97643127898</v>
      </c>
      <c r="D36" s="35">
        <f t="shared" si="8"/>
        <v>1656.621106425695</v>
      </c>
      <c r="E36" s="36">
        <f>IF(AND(Pay_Num&lt;&gt;"",Sched_Pay+Scheduled_Extra_Payments&lt;Beg_Bal),Scheduled_Extra_Payments,IF(AND(Pay_Num&lt;&gt;"",Beg_Bal-Sched_Pay&gt;0),Beg_Bal-Sched_Pay,IF(Pay_Num&lt;&gt;"",0,"")))</f>
        <v>343.38</v>
      </c>
      <c r="F36" s="35">
        <f t="shared" si="2"/>
        <v>2000.0011064256951</v>
      </c>
      <c r="G36" s="35">
        <f t="shared" si="5"/>
        <v>827.6368345388496</v>
      </c>
      <c r="H36" s="35">
        <f t="shared" si="6"/>
        <v>1172.3642718868455</v>
      </c>
      <c r="I36" s="35">
        <f t="shared" si="3"/>
        <v>267141.33959674014</v>
      </c>
      <c r="J36" s="39">
        <f t="shared" si="9"/>
        <v>24141.350618828255</v>
      </c>
      <c r="K36" s="28"/>
    </row>
    <row r="37" spans="1:14" x14ac:dyDescent="0.2">
      <c r="A37" s="46">
        <f t="shared" si="4"/>
        <v>20</v>
      </c>
      <c r="B37" s="47">
        <f t="shared" si="0"/>
        <v>39052</v>
      </c>
      <c r="C37" s="48">
        <f t="shared" si="7"/>
        <v>267141.33959674014</v>
      </c>
      <c r="D37" s="48">
        <f t="shared" si="8"/>
        <v>1656.621106425695</v>
      </c>
      <c r="E37" s="49">
        <f>IF(AND(Pay_Num&lt;&gt;"",Sched_Pay+Scheduled_Extra_Payments&lt;Beg_Bal),Scheduled_Extra_Payments,IF(AND(Pay_Num&lt;&gt;"",Beg_Bal-Sched_Pay&gt;0),Beg_Bal-Sched_Pay,IF(Pay_Num&lt;&gt;"",0,"")))+3000</f>
        <v>3343.38</v>
      </c>
      <c r="F37" s="48">
        <f t="shared" si="2"/>
        <v>5000.0011064256951</v>
      </c>
      <c r="G37" s="48">
        <f>IF(Pay_Num&lt;&gt;"",Total_Pay-Int,"")-0.01</f>
        <v>3831.2577456899567</v>
      </c>
      <c r="H37" s="48">
        <f>IF(Pay_Num&lt;&gt;"",Beg_Bal*Interest_Rate/Num_Pmt_Per_Year,"")-0.01</f>
        <v>1168.7333607357382</v>
      </c>
      <c r="I37" s="48">
        <f t="shared" si="3"/>
        <v>263310.0818510502</v>
      </c>
      <c r="J37" s="50">
        <f t="shared" si="9"/>
        <v>25310.083979563995</v>
      </c>
      <c r="K37" s="51">
        <f>SUM(H26:H37)</f>
        <v>14895.043824490765</v>
      </c>
      <c r="L37" s="52">
        <f>SUM(G26:G37)</f>
        <v>31104.959452617572</v>
      </c>
      <c r="M37" s="53"/>
      <c r="N37" s="52">
        <f>SUM(K37:L37)</f>
        <v>46000.003277108335</v>
      </c>
    </row>
    <row r="38" spans="1:14" x14ac:dyDescent="0.2">
      <c r="A38" s="31">
        <f t="shared" si="4"/>
        <v>21</v>
      </c>
      <c r="B38" s="32">
        <f t="shared" si="0"/>
        <v>39083</v>
      </c>
      <c r="C38" s="35">
        <f t="shared" si="7"/>
        <v>263310.0818510502</v>
      </c>
      <c r="D38" s="35">
        <f t="shared" si="8"/>
        <v>1656.621106425695</v>
      </c>
      <c r="E38" s="36">
        <f>IF(AND(Pay_Num&lt;&gt;"",Sched_Pay+Scheduled_Extra_Payments&lt;Beg_Bal),Scheduled_Extra_Payments,IF(AND(Pay_Num&lt;&gt;"",Beg_Bal-Sched_Pay&gt;0),Beg_Bal-Sched_Pay,IF(Pay_Num&lt;&gt;"",0,""))) -343.38 +1000</f>
        <v>1000</v>
      </c>
      <c r="F38" s="35">
        <f t="shared" si="2"/>
        <v>2656.621106425695</v>
      </c>
      <c r="G38" s="35">
        <f t="shared" si="5"/>
        <v>1504.6394983273503</v>
      </c>
      <c r="H38" s="35">
        <f t="shared" si="6"/>
        <v>1151.9816080983446</v>
      </c>
      <c r="I38" s="35">
        <f t="shared" si="3"/>
        <v>261805.44235272284</v>
      </c>
      <c r="J38" s="39">
        <f t="shared" si="9"/>
        <v>26462.065587662339</v>
      </c>
      <c r="K38" s="28"/>
    </row>
    <row r="39" spans="1:14" x14ac:dyDescent="0.2">
      <c r="A39" s="31">
        <f t="shared" si="4"/>
        <v>22</v>
      </c>
      <c r="B39" s="32">
        <f t="shared" si="0"/>
        <v>39114</v>
      </c>
      <c r="C39" s="35">
        <f t="shared" si="7"/>
        <v>261805.44235272284</v>
      </c>
      <c r="D39" s="35">
        <f t="shared" si="8"/>
        <v>1656.621106425695</v>
      </c>
      <c r="E39" s="36">
        <f>IF(AND(Pay_Num&lt;&gt;"",Sched_Pay+Scheduled_Extra_Payments&lt;Beg_Bal),Scheduled_Extra_Payments,IF(AND(Pay_Num&lt;&gt;"",Beg_Bal-Sched_Pay&gt;0),Beg_Bal-Sched_Pay,IF(Pay_Num&lt;&gt;"",0,"")))+2000</f>
        <v>2343.38</v>
      </c>
      <c r="F39" s="35">
        <f t="shared" si="2"/>
        <v>4000.0011064256951</v>
      </c>
      <c r="G39" s="35">
        <f t="shared" si="5"/>
        <v>2854.6022961325325</v>
      </c>
      <c r="H39" s="35">
        <f t="shared" si="6"/>
        <v>1145.3988102931623</v>
      </c>
      <c r="I39" s="35">
        <f t="shared" si="3"/>
        <v>258950.8400565903</v>
      </c>
      <c r="J39" s="39">
        <f t="shared" si="9"/>
        <v>27607.4643979555</v>
      </c>
      <c r="K39" s="28"/>
    </row>
    <row r="40" spans="1:14" x14ac:dyDescent="0.2">
      <c r="A40" s="31">
        <f t="shared" si="4"/>
        <v>23</v>
      </c>
      <c r="B40" s="32">
        <f t="shared" si="0"/>
        <v>39142</v>
      </c>
      <c r="C40" s="35">
        <f t="shared" si="7"/>
        <v>258950.8400565903</v>
      </c>
      <c r="D40" s="35">
        <f t="shared" si="8"/>
        <v>1656.621106425695</v>
      </c>
      <c r="E40" s="36">
        <f>IF(AND(Pay_Num&lt;&gt;"",Sched_Pay+Scheduled_Extra_Payments&lt;Beg_Bal),Scheduled_Extra_Payments,IF(AND(Pay_Num&lt;&gt;"",Beg_Bal-Sched_Pay&gt;0),Beg_Bal-Sched_Pay,IF(Pay_Num&lt;&gt;"",0,"")))+3000</f>
        <v>3343.38</v>
      </c>
      <c r="F40" s="35">
        <f t="shared" si="2"/>
        <v>5000.0011064256951</v>
      </c>
      <c r="G40" s="35">
        <f t="shared" si="5"/>
        <v>3867.0911811781125</v>
      </c>
      <c r="H40" s="35">
        <f t="shared" si="6"/>
        <v>1132.9099252475826</v>
      </c>
      <c r="I40" s="35">
        <f t="shared" si="3"/>
        <v>255083.74887541219</v>
      </c>
      <c r="J40" s="39">
        <f t="shared" si="9"/>
        <v>28740.374323203083</v>
      </c>
      <c r="K40" s="28"/>
    </row>
    <row r="41" spans="1:14" x14ac:dyDescent="0.2">
      <c r="A41" s="31">
        <f t="shared" si="4"/>
        <v>24</v>
      </c>
      <c r="B41" s="32">
        <f t="shared" si="0"/>
        <v>39173</v>
      </c>
      <c r="C41" s="35">
        <f t="shared" si="7"/>
        <v>255083.74887541219</v>
      </c>
      <c r="D41" s="35">
        <f t="shared" si="8"/>
        <v>1656.621106425695</v>
      </c>
      <c r="E41" s="36">
        <f>IF(AND(Pay_Num&lt;&gt;"",Sched_Pay+Scheduled_Extra_Payments&lt;Beg_Bal),Scheduled_Extra_Payments,IF(AND(Pay_Num&lt;&gt;"",Beg_Bal-Sched_Pay&gt;0),Beg_Bal-Sched_Pay,IF(Pay_Num&lt;&gt;"",0,"")))+2000</f>
        <v>2343.38</v>
      </c>
      <c r="F41" s="35">
        <f t="shared" si="2"/>
        <v>4000.0011064256951</v>
      </c>
      <c r="G41" s="35">
        <f t="shared" si="5"/>
        <v>2884.0097050957665</v>
      </c>
      <c r="H41" s="35">
        <f t="shared" si="6"/>
        <v>1115.9914013299283</v>
      </c>
      <c r="I41" s="35">
        <f t="shared" si="3"/>
        <v>252199.73917031643</v>
      </c>
      <c r="J41" s="39">
        <f t="shared" si="9"/>
        <v>29856.365724533011</v>
      </c>
      <c r="K41" s="28"/>
    </row>
    <row r="42" spans="1:14" x14ac:dyDescent="0.2">
      <c r="A42" s="31">
        <f t="shared" si="4"/>
        <v>25</v>
      </c>
      <c r="B42" s="32">
        <f t="shared" si="0"/>
        <v>39203</v>
      </c>
      <c r="C42" s="35">
        <f t="shared" si="7"/>
        <v>252199.73917031643</v>
      </c>
      <c r="D42" s="35">
        <f t="shared" si="8"/>
        <v>1656.621106425695</v>
      </c>
      <c r="E42" s="36">
        <f>IF(AND(Pay_Num&lt;&gt;"",Sched_Pay+Scheduled_Extra_Payments&lt;Beg_Bal),Scheduled_Extra_Payments,IF(AND(Pay_Num&lt;&gt;"",Beg_Bal-Sched_Pay&gt;0),Beg_Bal-Sched_Pay,IF(Pay_Num&lt;&gt;"",0,"")))+1000</f>
        <v>1343.38</v>
      </c>
      <c r="F42" s="35">
        <f t="shared" si="2"/>
        <v>3000.0011064256951</v>
      </c>
      <c r="G42" s="35">
        <f t="shared" si="5"/>
        <v>1896.6272475555609</v>
      </c>
      <c r="H42" s="35">
        <f t="shared" si="6"/>
        <v>1103.3738588701342</v>
      </c>
      <c r="I42" s="35">
        <f t="shared" si="3"/>
        <v>250303.11192276087</v>
      </c>
      <c r="J42" s="39">
        <f t="shared" si="9"/>
        <v>30959.739583403145</v>
      </c>
      <c r="K42" s="28"/>
    </row>
    <row r="43" spans="1:14" x14ac:dyDescent="0.2">
      <c r="A43" s="31">
        <f t="shared" si="4"/>
        <v>26</v>
      </c>
      <c r="B43" s="32">
        <f t="shared" si="0"/>
        <v>39234</v>
      </c>
      <c r="C43" s="35">
        <f t="shared" si="7"/>
        <v>250303.11192276087</v>
      </c>
      <c r="D43" s="35">
        <f t="shared" si="8"/>
        <v>1656.621106425695</v>
      </c>
      <c r="E43" s="36">
        <f t="shared" ref="E43:E49" si="10">IF(AND(Pay_Num&lt;&gt;"",Sched_Pay+Scheduled_Extra_Payments&lt;Beg_Bal),Scheduled_Extra_Payments,IF(AND(Pay_Num&lt;&gt;"",Beg_Bal-Sched_Pay&gt;0),Beg_Bal-Sched_Pay,IF(Pay_Num&lt;&gt;"",0,"")))</f>
        <v>343.38</v>
      </c>
      <c r="F43" s="35">
        <f t="shared" si="2"/>
        <v>2000.0011064256951</v>
      </c>
      <c r="G43" s="35">
        <f t="shared" si="5"/>
        <v>904.92499176361639</v>
      </c>
      <c r="H43" s="35">
        <f t="shared" si="6"/>
        <v>1095.0761146620787</v>
      </c>
      <c r="I43" s="35">
        <f t="shared" si="3"/>
        <v>249398.18693099727</v>
      </c>
      <c r="J43" s="39">
        <f t="shared" si="9"/>
        <v>32054.815698065224</v>
      </c>
      <c r="K43" s="28"/>
    </row>
    <row r="44" spans="1:14" x14ac:dyDescent="0.2">
      <c r="A44" s="31">
        <f t="shared" si="4"/>
        <v>27</v>
      </c>
      <c r="B44" s="32">
        <f t="shared" si="0"/>
        <v>39264</v>
      </c>
      <c r="C44" s="35">
        <f t="shared" si="7"/>
        <v>249398.18693099727</v>
      </c>
      <c r="D44" s="35">
        <f t="shared" si="8"/>
        <v>1656.621106425695</v>
      </c>
      <c r="E44" s="36">
        <f t="shared" si="10"/>
        <v>343.38</v>
      </c>
      <c r="F44" s="35">
        <f t="shared" si="2"/>
        <v>2000.0011064256951</v>
      </c>
      <c r="G44" s="35">
        <f t="shared" si="5"/>
        <v>908.884038602582</v>
      </c>
      <c r="H44" s="35">
        <f t="shared" si="6"/>
        <v>1091.1170678231131</v>
      </c>
      <c r="I44" s="35">
        <f t="shared" si="3"/>
        <v>248489.30289239468</v>
      </c>
      <c r="J44" s="39">
        <f t="shared" si="9"/>
        <v>33145.932765888334</v>
      </c>
      <c r="K44" s="28"/>
    </row>
    <row r="45" spans="1:14" x14ac:dyDescent="0.2">
      <c r="A45" s="31">
        <f t="shared" si="4"/>
        <v>28</v>
      </c>
      <c r="B45" s="32">
        <f t="shared" si="0"/>
        <v>39295</v>
      </c>
      <c r="C45" s="35">
        <f t="shared" si="7"/>
        <v>248489.30289239468</v>
      </c>
      <c r="D45" s="35">
        <f t="shared" si="8"/>
        <v>1656.621106425695</v>
      </c>
      <c r="E45" s="36">
        <f t="shared" si="10"/>
        <v>343.38</v>
      </c>
      <c r="F45" s="35">
        <f t="shared" si="2"/>
        <v>2000.0011064256951</v>
      </c>
      <c r="G45" s="35">
        <f t="shared" si="5"/>
        <v>912.86040627146826</v>
      </c>
      <c r="H45" s="35">
        <f t="shared" si="6"/>
        <v>1087.1407001542268</v>
      </c>
      <c r="I45" s="35">
        <f t="shared" si="3"/>
        <v>247576.44248612321</v>
      </c>
      <c r="J45" s="39">
        <f t="shared" si="9"/>
        <v>34233.073466042559</v>
      </c>
      <c r="K45" s="28"/>
    </row>
    <row r="46" spans="1:14" x14ac:dyDescent="0.2">
      <c r="A46" s="31">
        <f t="shared" si="4"/>
        <v>29</v>
      </c>
      <c r="B46" s="32">
        <f t="shared" si="0"/>
        <v>39326</v>
      </c>
      <c r="C46" s="35">
        <f t="shared" si="7"/>
        <v>247576.44248612321</v>
      </c>
      <c r="D46" s="35">
        <f t="shared" si="8"/>
        <v>1656.621106425695</v>
      </c>
      <c r="E46" s="36">
        <f t="shared" si="10"/>
        <v>343.38</v>
      </c>
      <c r="F46" s="35">
        <f t="shared" si="2"/>
        <v>2000.0011064256951</v>
      </c>
      <c r="G46" s="35">
        <f t="shared" si="5"/>
        <v>916.85417054890604</v>
      </c>
      <c r="H46" s="35">
        <f t="shared" si="6"/>
        <v>1083.146935876789</v>
      </c>
      <c r="I46" s="35">
        <f t="shared" si="3"/>
        <v>246659.58831557431</v>
      </c>
      <c r="J46" s="39">
        <f t="shared" si="9"/>
        <v>35316.220401919345</v>
      </c>
      <c r="K46" s="28"/>
    </row>
    <row r="47" spans="1:14" x14ac:dyDescent="0.2">
      <c r="A47" s="31">
        <f t="shared" si="4"/>
        <v>30</v>
      </c>
      <c r="B47" s="32">
        <f t="shared" si="0"/>
        <v>39356</v>
      </c>
      <c r="C47" s="35">
        <f t="shared" si="7"/>
        <v>246659.58831557431</v>
      </c>
      <c r="D47" s="35">
        <f t="shared" si="8"/>
        <v>1656.621106425695</v>
      </c>
      <c r="E47" s="36">
        <f>IF(AND(Pay_Num&lt;&gt;"",Sched_Pay+Scheduled_Extra_Payments&lt;Beg_Bal),Scheduled_Extra_Payments,IF(AND(Pay_Num&lt;&gt;"",Beg_Bal-Sched_Pay&gt;0),Beg_Bal-Sched_Pay,IF(Pay_Num&lt;&gt;"",0,"")))+75</f>
        <v>418.38</v>
      </c>
      <c r="F47" s="35">
        <f t="shared" si="2"/>
        <v>2075.0011064256951</v>
      </c>
      <c r="G47" s="35">
        <f t="shared" si="5"/>
        <v>995.86540754505745</v>
      </c>
      <c r="H47" s="35">
        <f t="shared" si="6"/>
        <v>1079.1356988806376</v>
      </c>
      <c r="I47" s="35">
        <f t="shared" si="3"/>
        <v>245663.72290802925</v>
      </c>
      <c r="J47" s="39">
        <f t="shared" si="9"/>
        <v>36395.356100799982</v>
      </c>
      <c r="K47" s="28"/>
    </row>
    <row r="48" spans="1:14" x14ac:dyDescent="0.2">
      <c r="A48" s="31">
        <f t="shared" si="4"/>
        <v>31</v>
      </c>
      <c r="B48" s="32">
        <f t="shared" si="0"/>
        <v>39387</v>
      </c>
      <c r="C48" s="35">
        <f t="shared" si="7"/>
        <v>245663.72290802925</v>
      </c>
      <c r="D48" s="35">
        <f t="shared" si="8"/>
        <v>1656.621106425695</v>
      </c>
      <c r="E48" s="36">
        <f>IF(AND(Pay_Num&lt;&gt;"",Sched_Pay+Scheduled_Extra_Payments&lt;Beg_Bal),Scheduled_Extra_Payments,IF(AND(Pay_Num&lt;&gt;"",Beg_Bal-Sched_Pay&gt;0),Beg_Bal-Sched_Pay,IF(Pay_Num&lt;&gt;"",0,"")))</f>
        <v>343.38</v>
      </c>
      <c r="F48" s="35">
        <f t="shared" si="2"/>
        <v>2000.0011064256951</v>
      </c>
      <c r="G48" s="35">
        <f t="shared" si="5"/>
        <v>925.22231870306723</v>
      </c>
      <c r="H48" s="35">
        <f t="shared" si="6"/>
        <v>1074.7787877226278</v>
      </c>
      <c r="I48" s="35">
        <f t="shared" si="3"/>
        <v>244738.50058932617</v>
      </c>
      <c r="J48" s="39">
        <f t="shared" si="9"/>
        <v>37470.134888522611</v>
      </c>
      <c r="K48" s="28"/>
    </row>
    <row r="49" spans="1:15" x14ac:dyDescent="0.2">
      <c r="A49" s="46">
        <f t="shared" si="4"/>
        <v>32</v>
      </c>
      <c r="B49" s="47">
        <f t="shared" si="0"/>
        <v>39417</v>
      </c>
      <c r="C49" s="48">
        <f t="shared" si="7"/>
        <v>244738.50058932617</v>
      </c>
      <c r="D49" s="48">
        <f t="shared" si="8"/>
        <v>1656.621106425695</v>
      </c>
      <c r="E49" s="49">
        <f t="shared" si="10"/>
        <v>343.38</v>
      </c>
      <c r="F49" s="48">
        <f t="shared" si="2"/>
        <v>2000.0011064256951</v>
      </c>
      <c r="G49" s="48">
        <f>IF(Pay_Num&lt;&gt;"",Total_Pay-Int,"")-0.01</f>
        <v>929.25016634739313</v>
      </c>
      <c r="H49" s="48">
        <f>IF(Pay_Num&lt;&gt;"",Beg_Bal*Interest_Rate/Num_Pmt_Per_Year,"")+0.01</f>
        <v>1070.7409400783019</v>
      </c>
      <c r="I49" s="48">
        <f>IF(AND(Pay_Num&lt;&gt;"",Sched_Pay+Extra_Pay&lt;Beg_Bal),Beg_Bal-Princ,IF(Pay_Num&lt;&gt;"",0,""))</f>
        <v>243809.25042297877</v>
      </c>
      <c r="J49" s="50">
        <f t="shared" si="9"/>
        <v>38540.875828600911</v>
      </c>
      <c r="K49" s="51">
        <f>SUM(H38:H49)</f>
        <v>13230.791849036928</v>
      </c>
      <c r="L49" s="52">
        <f>SUM(G38:G49)</f>
        <v>19500.831428071415</v>
      </c>
      <c r="M49" s="53"/>
      <c r="N49" s="52">
        <f>SUM(K49:L49)</f>
        <v>32731.623277108345</v>
      </c>
      <c r="O49" s="4" t="s">
        <v>28</v>
      </c>
    </row>
    <row r="50" spans="1:15" x14ac:dyDescent="0.2">
      <c r="A50" s="31">
        <f t="shared" si="4"/>
        <v>33</v>
      </c>
      <c r="B50" s="32">
        <f t="shared" si="0"/>
        <v>39448</v>
      </c>
      <c r="C50" s="35">
        <f t="shared" si="7"/>
        <v>243809.25042297877</v>
      </c>
      <c r="D50" s="35">
        <f t="shared" si="8"/>
        <v>1656.621106425695</v>
      </c>
      <c r="E50" s="36">
        <f>IF(AND(Pay_Num&lt;&gt;"",Sched_Pay+Scheduled_Extra_Payments&lt;Beg_Bal),Scheduled_Extra_Payments,IF(AND(Pay_Num&lt;&gt;"",Beg_Bal-Sched_Pay&gt;0),Beg_Bal-Sched_Pay,IF(Pay_Num&lt;&gt;"",0,"")))+1000+1000+125</f>
        <v>2468.38</v>
      </c>
      <c r="F50" s="35">
        <f>IF(AND(Pay_Num&lt;&gt;"",Sched_Pay+Extra_Pay&lt;Beg_Bal),Sched_Pay+Extra_Pay,IF(Pay_Num&lt;&gt;"",Beg_Bal,""))</f>
        <v>4125.0011064256951</v>
      </c>
      <c r="G50" s="35">
        <f t="shared" si="5"/>
        <v>3058.3356358251631</v>
      </c>
      <c r="H50" s="35">
        <f>IF(Pay_Num&lt;&gt;"",Beg_Bal*Interest_Rate/Num_Pmt_Per_Year,"")</f>
        <v>1066.6654706005322</v>
      </c>
      <c r="I50" s="35">
        <f>IF(AND(Pay_Num&lt;&gt;"",Sched_Pay+Extra_Pay&lt;Beg_Bal),Beg_Bal-Princ,IF(Pay_Num&lt;&gt;"",0,""))+0.04</f>
        <v>240750.95478715361</v>
      </c>
      <c r="J50" s="39">
        <f t="shared" si="9"/>
        <v>39607.541299201446</v>
      </c>
      <c r="K50" s="28"/>
    </row>
    <row r="51" spans="1:15" x14ac:dyDescent="0.2">
      <c r="A51" s="31">
        <f t="shared" si="4"/>
        <v>34</v>
      </c>
      <c r="B51" s="32">
        <f t="shared" si="0"/>
        <v>39479</v>
      </c>
      <c r="C51" s="35">
        <f t="shared" si="7"/>
        <v>240750.95478715361</v>
      </c>
      <c r="D51" s="35">
        <f t="shared" si="8"/>
        <v>1656.621106425695</v>
      </c>
      <c r="E51" s="36">
        <f>IF(AND(Pay_Num&lt;&gt;"",Sched_Pay+Scheduled_Extra_Payments&lt;Beg_Bal),Scheduled_Extra_Payments,IF(AND(Pay_Num&lt;&gt;"",Beg_Bal-Sched_Pay&gt;0),Beg_Bal-Sched_Pay,IF(Pay_Num&lt;&gt;"",0,"")))+2000</f>
        <v>2343.38</v>
      </c>
      <c r="F51" s="35">
        <f t="shared" si="2"/>
        <v>4000.0011064256951</v>
      </c>
      <c r="G51" s="35">
        <f t="shared" si="5"/>
        <v>2946.7156792318983</v>
      </c>
      <c r="H51" s="35">
        <f t="shared" si="6"/>
        <v>1053.285427193797</v>
      </c>
      <c r="I51" s="35">
        <f t="shared" si="3"/>
        <v>237804.23910792172</v>
      </c>
      <c r="J51" s="39">
        <f t="shared" si="9"/>
        <v>40660.826726395244</v>
      </c>
      <c r="K51" s="28"/>
    </row>
    <row r="52" spans="1:15" x14ac:dyDescent="0.2">
      <c r="A52" s="31">
        <f t="shared" si="4"/>
        <v>35</v>
      </c>
      <c r="B52" s="32">
        <f t="shared" si="0"/>
        <v>39508</v>
      </c>
      <c r="C52" s="35">
        <f t="shared" si="7"/>
        <v>237804.23910792172</v>
      </c>
      <c r="D52" s="35">
        <f t="shared" si="8"/>
        <v>1656.621106425695</v>
      </c>
      <c r="E52" s="36">
        <f>IF(AND(Pay_Num&lt;&gt;"",Sched_Pay+Scheduled_Extra_Payments&lt;Beg_Bal),Scheduled_Extra_Payments,IF(AND(Pay_Num&lt;&gt;"",Beg_Bal-Sched_Pay&gt;0),Beg_Bal-Sched_Pay,IF(Pay_Num&lt;&gt;"",0,"")))+2000+10000+2000</f>
        <v>14343.380000000001</v>
      </c>
      <c r="F52" s="35">
        <f t="shared" si="2"/>
        <v>16000.001106425696</v>
      </c>
      <c r="G52" s="35">
        <f t="shared" si="5"/>
        <v>14959.607560328539</v>
      </c>
      <c r="H52" s="35">
        <f t="shared" si="6"/>
        <v>1040.3935460971575</v>
      </c>
      <c r="I52" s="35">
        <f>IF(AND(Pay_Num&lt;&gt;"",Sched_Pay+Extra_Pay&lt;Beg_Bal),Beg_Bal-Princ,IF(Pay_Num&lt;&gt;"",0,""))</f>
        <v>222844.63154759319</v>
      </c>
      <c r="J52" s="39">
        <f t="shared" si="9"/>
        <v>41701.220272492399</v>
      </c>
      <c r="K52" s="40"/>
    </row>
    <row r="53" spans="1:15" x14ac:dyDescent="0.2">
      <c r="A53" s="31">
        <f t="shared" si="4"/>
        <v>36</v>
      </c>
      <c r="B53" s="32">
        <f t="shared" si="0"/>
        <v>39539</v>
      </c>
      <c r="C53" s="35">
        <f t="shared" si="7"/>
        <v>222844.63154759319</v>
      </c>
      <c r="D53" s="35">
        <f t="shared" si="8"/>
        <v>1656.621106425695</v>
      </c>
      <c r="E53" s="36">
        <f>IF(AND(Pay_Num&lt;&gt;"",Sched_Pay+Scheduled_Extra_Payments&lt;Beg_Bal),Scheduled_Extra_Payments,IF(AND(Pay_Num&lt;&gt;"",Beg_Bal-Sched_Pay&gt;0),Beg_Bal-Sched_Pay,IF(Pay_Num&lt;&gt;"",0,"")))+1000+25</f>
        <v>1368.38</v>
      </c>
      <c r="F53" s="35">
        <f t="shared" si="2"/>
        <v>3025.0011064256951</v>
      </c>
      <c r="G53" s="35">
        <f t="shared" si="5"/>
        <v>2050.0558434049749</v>
      </c>
      <c r="H53" s="35">
        <f t="shared" si="6"/>
        <v>974.94526302072018</v>
      </c>
      <c r="I53" s="35">
        <f t="shared" si="3"/>
        <v>220794.5757041882</v>
      </c>
      <c r="J53" s="39">
        <f t="shared" si="9"/>
        <v>42676.165535513122</v>
      </c>
      <c r="K53" s="28"/>
    </row>
    <row r="54" spans="1:15" x14ac:dyDescent="0.2">
      <c r="A54" s="31">
        <f t="shared" si="4"/>
        <v>37</v>
      </c>
      <c r="B54" s="32">
        <f t="shared" si="0"/>
        <v>39569</v>
      </c>
      <c r="C54" s="35">
        <f t="shared" si="7"/>
        <v>220794.5757041882</v>
      </c>
      <c r="D54" s="35">
        <f t="shared" si="8"/>
        <v>1656.621106425695</v>
      </c>
      <c r="E54" s="36">
        <f>IF(AND(Pay_Num&lt;&gt;"",Sched_Pay+Scheduled_Extra_Payments&lt;Beg_Bal),Scheduled_Extra_Payments,IF(AND(Pay_Num&lt;&gt;"",Beg_Bal-Sched_Pay&gt;0),Beg_Bal-Sched_Pay,IF(Pay_Num&lt;&gt;"",0,"")))+10000</f>
        <v>10343.379999999999</v>
      </c>
      <c r="F54" s="35">
        <f t="shared" si="2"/>
        <v>12000.001106425694</v>
      </c>
      <c r="G54" s="35">
        <f t="shared" si="5"/>
        <v>11034.024837719871</v>
      </c>
      <c r="H54" s="35">
        <f t="shared" si="6"/>
        <v>965.97626870582337</v>
      </c>
      <c r="I54" s="35">
        <f>IF(AND(Pay_Num&lt;&gt;"",Sched_Pay+Extra_Pay&lt;Beg_Bal),Beg_Bal-Princ,IF(Pay_Num&lt;&gt;"",0,""))+0.01</f>
        <v>209760.56086646835</v>
      </c>
      <c r="J54" s="39">
        <f t="shared" si="9"/>
        <v>43642.141804218947</v>
      </c>
      <c r="K54" s="28"/>
    </row>
    <row r="55" spans="1:15" x14ac:dyDescent="0.2">
      <c r="A55" s="31">
        <f t="shared" si="4"/>
        <v>38</v>
      </c>
      <c r="B55" s="32">
        <f t="shared" si="0"/>
        <v>39600</v>
      </c>
      <c r="C55" s="35">
        <f t="shared" si="7"/>
        <v>209760.56086646835</v>
      </c>
      <c r="D55" s="35">
        <f t="shared" si="8"/>
        <v>1656.621106425695</v>
      </c>
      <c r="E55" s="36">
        <f>IF(AND(Pay_Num&lt;&gt;"",Sched_Pay+Scheduled_Extra_Payments&lt;Beg_Bal),Scheduled_Extra_Payments,IF(AND(Pay_Num&lt;&gt;"",Beg_Bal-Sched_Pay&gt;0),Beg_Bal-Sched_Pay,IF(Pay_Num&lt;&gt;"",0,"")))+1000+3000</f>
        <v>4343.38</v>
      </c>
      <c r="F55" s="35">
        <f t="shared" si="2"/>
        <v>6000.0011064256951</v>
      </c>
      <c r="G55" s="35">
        <f t="shared" si="5"/>
        <v>5082.2986526348959</v>
      </c>
      <c r="H55" s="35">
        <f t="shared" si="6"/>
        <v>917.70245379079904</v>
      </c>
      <c r="I55" s="35">
        <f>IF(AND(Pay_Num&lt;&gt;"",Sched_Pay+Extra_Pay&lt;Beg_Bal),Beg_Bal-Princ,IF(Pay_Num&lt;&gt;"",0,""))</f>
        <v>204678.26221383346</v>
      </c>
      <c r="J55" s="39">
        <f t="shared" si="9"/>
        <v>44559.844258009747</v>
      </c>
      <c r="K55" s="28"/>
    </row>
    <row r="56" spans="1:15" x14ac:dyDescent="0.2">
      <c r="A56" s="31">
        <f t="shared" si="4"/>
        <v>39</v>
      </c>
      <c r="B56" s="32">
        <f t="shared" si="0"/>
        <v>39630</v>
      </c>
      <c r="C56" s="35">
        <f t="shared" si="7"/>
        <v>204678.26221383346</v>
      </c>
      <c r="D56" s="35">
        <f t="shared" si="8"/>
        <v>1656.621106425695</v>
      </c>
      <c r="E56" s="36">
        <f>IF(AND(Pay_Num&lt;&gt;"",Sched_Pay+Scheduled_Extra_Payments&lt;Beg_Bal),Scheduled_Extra_Payments,IF(AND(Pay_Num&lt;&gt;"",Beg_Bal-Sched_Pay&gt;0),Beg_Bal-Sched_Pay,IF(Pay_Num&lt;&gt;"",0,"")))</f>
        <v>343.38</v>
      </c>
      <c r="F56" s="35">
        <f t="shared" si="2"/>
        <v>2000.0011064256951</v>
      </c>
      <c r="G56" s="35">
        <f t="shared" si="5"/>
        <v>1104.5337092401737</v>
      </c>
      <c r="H56" s="35">
        <f t="shared" si="6"/>
        <v>895.46739718552135</v>
      </c>
      <c r="I56" s="35">
        <f t="shared" si="3"/>
        <v>203573.72850459328</v>
      </c>
      <c r="J56" s="39">
        <f t="shared" si="9"/>
        <v>45455.31165519527</v>
      </c>
      <c r="K56" s="28"/>
    </row>
    <row r="57" spans="1:15" x14ac:dyDescent="0.2">
      <c r="A57" s="31">
        <f t="shared" si="4"/>
        <v>40</v>
      </c>
      <c r="B57" s="32">
        <f t="shared" si="0"/>
        <v>39661</v>
      </c>
      <c r="C57" s="35">
        <f t="shared" si="7"/>
        <v>203573.72850459328</v>
      </c>
      <c r="D57" s="35">
        <f t="shared" si="8"/>
        <v>1656.621106425695</v>
      </c>
      <c r="E57" s="36">
        <f>IF(AND(Pay_Num&lt;&gt;"",Sched_Pay+Scheduled_Extra_Payments&lt;Beg_Bal),Scheduled_Extra_Payments,IF(AND(Pay_Num&lt;&gt;"",Beg_Bal-Sched_Pay&gt;0),Beg_Bal-Sched_Pay,IF(Pay_Num&lt;&gt;"",0,"")))</f>
        <v>343.38</v>
      </c>
      <c r="F57" s="35">
        <f t="shared" si="2"/>
        <v>2000.0011064256951</v>
      </c>
      <c r="G57" s="35">
        <f t="shared" si="5"/>
        <v>1109.3660442180994</v>
      </c>
      <c r="H57" s="35">
        <f t="shared" si="6"/>
        <v>890.63506220759564</v>
      </c>
      <c r="I57" s="35">
        <f t="shared" si="3"/>
        <v>202464.36246037518</v>
      </c>
      <c r="J57" s="39">
        <f t="shared" si="9"/>
        <v>46345.946717402869</v>
      </c>
      <c r="K57" s="28"/>
    </row>
    <row r="58" spans="1:15" x14ac:dyDescent="0.2">
      <c r="A58" s="31">
        <f t="shared" si="4"/>
        <v>41</v>
      </c>
      <c r="B58" s="32">
        <f t="shared" si="0"/>
        <v>39692</v>
      </c>
      <c r="C58" s="35">
        <f t="shared" si="7"/>
        <v>202464.36246037518</v>
      </c>
      <c r="D58" s="35">
        <f t="shared" si="8"/>
        <v>1656.621106425695</v>
      </c>
      <c r="E58" s="36">
        <f>IF(AND(Pay_Num&lt;&gt;"",Sched_Pay+Scheduled_Extra_Payments&lt;Beg_Bal),Scheduled_Extra_Payments,IF(AND(Pay_Num&lt;&gt;"",Beg_Bal-Sched_Pay&gt;0),Beg_Bal-Sched_Pay,IF(Pay_Num&lt;&gt;"",0,"")))+10000</f>
        <v>10343.379999999999</v>
      </c>
      <c r="F58" s="35">
        <f t="shared" si="2"/>
        <v>12000.001106425694</v>
      </c>
      <c r="G58" s="35">
        <f t="shared" si="5"/>
        <v>11114.219520661552</v>
      </c>
      <c r="H58" s="35">
        <f t="shared" si="6"/>
        <v>885.78158576414137</v>
      </c>
      <c r="I58" s="35">
        <f t="shared" si="3"/>
        <v>191350.14293971364</v>
      </c>
      <c r="J58" s="39">
        <f t="shared" si="9"/>
        <v>47231.728303167009</v>
      </c>
      <c r="K58" s="28"/>
    </row>
    <row r="59" spans="1:15" x14ac:dyDescent="0.2">
      <c r="A59" s="31">
        <f t="shared" si="4"/>
        <v>42</v>
      </c>
      <c r="B59" s="32">
        <f t="shared" si="0"/>
        <v>39722</v>
      </c>
      <c r="C59" s="35">
        <f t="shared" si="7"/>
        <v>191350.14293971364</v>
      </c>
      <c r="D59" s="35">
        <f t="shared" si="8"/>
        <v>1656.621106425695</v>
      </c>
      <c r="E59" s="36">
        <f>IF(AND(Pay_Num&lt;&gt;"",Sched_Pay+Scheduled_Extra_Payments&lt;Beg_Bal),Scheduled_Extra_Payments,IF(AND(Pay_Num&lt;&gt;"",Beg_Bal-Sched_Pay&gt;0),Beg_Bal-Sched_Pay,IF(Pay_Num&lt;&gt;"",0,"")))</f>
        <v>343.38</v>
      </c>
      <c r="F59" s="35">
        <f t="shared" si="2"/>
        <v>2000.0011064256951</v>
      </c>
      <c r="G59" s="35">
        <f t="shared" si="5"/>
        <v>1162.8442310644477</v>
      </c>
      <c r="H59" s="35">
        <f t="shared" si="6"/>
        <v>837.15687536124722</v>
      </c>
      <c r="I59" s="35">
        <f t="shared" si="3"/>
        <v>190187.29870864918</v>
      </c>
      <c r="J59" s="39">
        <f t="shared" si="9"/>
        <v>48068.885178528253</v>
      </c>
      <c r="K59" s="28"/>
    </row>
    <row r="60" spans="1:15" x14ac:dyDescent="0.2">
      <c r="A60" s="31">
        <f t="shared" si="4"/>
        <v>43</v>
      </c>
      <c r="B60" s="32">
        <f t="shared" si="0"/>
        <v>39753</v>
      </c>
      <c r="C60" s="35">
        <f t="shared" si="7"/>
        <v>190187.29870864918</v>
      </c>
      <c r="D60" s="35">
        <f t="shared" si="8"/>
        <v>1656.621106425695</v>
      </c>
      <c r="E60" s="36">
        <f>IF(AND(Pay_Num&lt;&gt;"",Sched_Pay+Scheduled_Extra_Payments&lt;Beg_Bal),Scheduled_Extra_Payments,IF(AND(Pay_Num&lt;&gt;"",Beg_Bal-Sched_Pay&gt;0),Beg_Bal-Sched_Pay,IF(Pay_Num&lt;&gt;"",0,"")))</f>
        <v>343.38</v>
      </c>
      <c r="F60" s="35">
        <f t="shared" si="2"/>
        <v>2000.0011064256951</v>
      </c>
      <c r="G60" s="35">
        <f t="shared" si="5"/>
        <v>1167.9316745753549</v>
      </c>
      <c r="H60" s="35">
        <f t="shared" si="6"/>
        <v>832.06943185034015</v>
      </c>
      <c r="I60" s="35">
        <f t="shared" si="3"/>
        <v>189019.36703407383</v>
      </c>
      <c r="J60" s="39">
        <f t="shared" si="9"/>
        <v>48900.954610378591</v>
      </c>
      <c r="K60" s="28"/>
    </row>
    <row r="61" spans="1:15" x14ac:dyDescent="0.2">
      <c r="A61" s="46">
        <f t="shared" si="4"/>
        <v>44</v>
      </c>
      <c r="B61" s="47">
        <f t="shared" si="0"/>
        <v>39783</v>
      </c>
      <c r="C61" s="48">
        <f t="shared" si="7"/>
        <v>189019.36703407383</v>
      </c>
      <c r="D61" s="48">
        <f t="shared" si="8"/>
        <v>1656.621106425695</v>
      </c>
      <c r="E61" s="49">
        <f>IF(AND(Pay_Num&lt;&gt;"",Sched_Pay+Scheduled_Extra_Payments&lt;Beg_Bal),Scheduled_Extra_Payments,IF(AND(Pay_Num&lt;&gt;"",Beg_Bal-Sched_Pay&gt;0),Beg_Bal-Sched_Pay,IF(Pay_Num&lt;&gt;"",0,"")))+8000</f>
        <v>8343.3799999999992</v>
      </c>
      <c r="F61" s="48">
        <f t="shared" si="2"/>
        <v>10000.001106425694</v>
      </c>
      <c r="G61" s="48">
        <f>IF(Pay_Num&lt;&gt;"",Total_Pay-Int,"")-0.01</f>
        <v>9173.0213756516205</v>
      </c>
      <c r="H61" s="48">
        <f>IF(Pay_Num&lt;&gt;"",Beg_Bal*Interest_Rate/Num_Pmt_Per_Year,"")+0.01</f>
        <v>826.9697307740729</v>
      </c>
      <c r="I61" s="48">
        <f t="shared" si="3"/>
        <v>179846.34565842221</v>
      </c>
      <c r="J61" s="50">
        <f t="shared" si="9"/>
        <v>49727.924341152662</v>
      </c>
      <c r="K61" s="51">
        <f>SUM(H50:H61)</f>
        <v>11187.048512551746</v>
      </c>
      <c r="L61" s="52">
        <f>SUM(G50:G61)</f>
        <v>63962.954764556591</v>
      </c>
      <c r="M61" s="53"/>
      <c r="N61" s="52">
        <f>SUM(K61:L61)</f>
        <v>75150.003277108335</v>
      </c>
    </row>
    <row r="62" spans="1:15" x14ac:dyDescent="0.2">
      <c r="A62" s="31">
        <f t="shared" si="4"/>
        <v>45</v>
      </c>
      <c r="B62" s="32">
        <f t="shared" si="0"/>
        <v>39814</v>
      </c>
      <c r="C62" s="35">
        <f t="shared" si="7"/>
        <v>179846.34565842221</v>
      </c>
      <c r="D62" s="35">
        <f t="shared" si="8"/>
        <v>1656.621106425695</v>
      </c>
      <c r="E62" s="36">
        <f>IF(AND(Pay_Num&lt;&gt;"",Sched_Pay+Scheduled_Extra_Payments&lt;Beg_Bal),Scheduled_Extra_Payments,IF(AND(Pay_Num&lt;&gt;"",Beg_Bal-Sched_Pay&gt;0),Beg_Bal-Sched_Pay,IF(Pay_Num&lt;&gt;"",0,"")))+500+500</f>
        <v>1343.38</v>
      </c>
      <c r="F62" s="35">
        <f t="shared" si="2"/>
        <v>3000.0011064256951</v>
      </c>
      <c r="G62" s="35">
        <f>IF(Pay_Num&lt;&gt;"",Total_Pay-Int,"")+0.04</f>
        <v>2213.213344170098</v>
      </c>
      <c r="H62" s="35">
        <f>IF(Pay_Num&lt;&gt;"",Beg_Bal*Interest_Rate/Num_Pmt_Per_Year,"")</f>
        <v>786.82776225559712</v>
      </c>
      <c r="I62" s="35">
        <f t="shared" si="3"/>
        <v>177633.13231425211</v>
      </c>
      <c r="J62" s="39">
        <f t="shared" si="9"/>
        <v>50514.75210340826</v>
      </c>
      <c r="K62" s="28"/>
    </row>
    <row r="63" spans="1:15" x14ac:dyDescent="0.2">
      <c r="A63" s="31">
        <f t="shared" si="4"/>
        <v>46</v>
      </c>
      <c r="B63" s="32">
        <f t="shared" si="0"/>
        <v>39845</v>
      </c>
      <c r="C63" s="35">
        <f t="shared" si="7"/>
        <v>177633.13231425211</v>
      </c>
      <c r="D63" s="35">
        <f t="shared" si="8"/>
        <v>1656.621106425695</v>
      </c>
      <c r="E63" s="36">
        <f>IF(AND(Pay_Num&lt;&gt;"",Sched_Pay+Scheduled_Extra_Payments&lt;Beg_Bal),Scheduled_Extra_Payments,IF(AND(Pay_Num&lt;&gt;"",Beg_Bal-Sched_Pay&gt;0),Beg_Bal-Sched_Pay,IF(Pay_Num&lt;&gt;"",0,"")))+1000</f>
        <v>1343.38</v>
      </c>
      <c r="F63" s="35">
        <f t="shared" si="2"/>
        <v>3000.0011064256951</v>
      </c>
      <c r="G63" s="35">
        <f>IF(Pay_Num&lt;&gt;"",Total_Pay-Int,"")+0.01</f>
        <v>2222.8661525508423</v>
      </c>
      <c r="H63" s="35">
        <f t="shared" si="6"/>
        <v>777.14495387485294</v>
      </c>
      <c r="I63" s="35">
        <f t="shared" si="3"/>
        <v>175410.26616170126</v>
      </c>
      <c r="J63" s="39">
        <f t="shared" si="9"/>
        <v>51291.897057283117</v>
      </c>
      <c r="K63" s="28"/>
    </row>
    <row r="64" spans="1:15" x14ac:dyDescent="0.2">
      <c r="A64" s="31">
        <f t="shared" si="4"/>
        <v>47</v>
      </c>
      <c r="B64" s="32">
        <f t="shared" si="0"/>
        <v>39873</v>
      </c>
      <c r="C64" s="35">
        <f t="shared" si="7"/>
        <v>175410.26616170126</v>
      </c>
      <c r="D64" s="35">
        <f t="shared" si="8"/>
        <v>1656.621106425695</v>
      </c>
      <c r="E64" s="36">
        <f>IF(AND(Pay_Num&lt;&gt;"",Sched_Pay+Scheduled_Extra_Payments&lt;Beg_Bal),Scheduled_Extra_Payments,IF(AND(Pay_Num&lt;&gt;"",Beg_Bal-Sched_Pay&gt;0),Beg_Bal-Sched_Pay,IF(Pay_Num&lt;&gt;"",0,"")))+500+500+10000</f>
        <v>11343.380000000001</v>
      </c>
      <c r="F64" s="35">
        <f t="shared" si="2"/>
        <v>13000.001106425696</v>
      </c>
      <c r="G64" s="35">
        <f t="shared" si="5"/>
        <v>12232.581191968253</v>
      </c>
      <c r="H64" s="35">
        <f t="shared" si="6"/>
        <v>767.41991445744304</v>
      </c>
      <c r="I64" s="35">
        <f>IF(AND(Pay_Num&lt;&gt;"",Sched_Pay+Extra_Pay&lt;Beg_Bal),Beg_Bal-Princ,IF(Pay_Num&lt;&gt;"",0,""))+0.01</f>
        <v>163177.69496973301</v>
      </c>
      <c r="J64" s="39">
        <f t="shared" si="9"/>
        <v>52059.316971740562</v>
      </c>
      <c r="K64" s="28"/>
    </row>
    <row r="65" spans="1:16" x14ac:dyDescent="0.2">
      <c r="A65" s="31">
        <f t="shared" si="4"/>
        <v>48</v>
      </c>
      <c r="B65" s="32">
        <f t="shared" si="0"/>
        <v>39904</v>
      </c>
      <c r="C65" s="35">
        <f t="shared" si="7"/>
        <v>163177.69496973301</v>
      </c>
      <c r="D65" s="35">
        <f t="shared" si="8"/>
        <v>1656.621106425695</v>
      </c>
      <c r="E65" s="36">
        <f>IF(AND(Pay_Num&lt;&gt;"",Sched_Pay+Scheduled_Extra_Payments&lt;Beg_Bal),Scheduled_Extra_Payments,IF(AND(Pay_Num&lt;&gt;"",Beg_Bal-Sched_Pay&gt;0),Beg_Bal-Sched_Pay,IF(Pay_Num&lt;&gt;"",0,"")))+12000</f>
        <v>12343.38</v>
      </c>
      <c r="F65" s="35">
        <f t="shared" si="2"/>
        <v>14000.001106425694</v>
      </c>
      <c r="G65" s="35">
        <f t="shared" si="5"/>
        <v>13286.108690933112</v>
      </c>
      <c r="H65" s="35">
        <f>IF(Pay_Num&lt;&gt;"",Beg_Bal*Interest_Rate/Num_Pmt_Per_Year,"")-0.01</f>
        <v>713.8924154925819</v>
      </c>
      <c r="I65" s="35">
        <f t="shared" si="3"/>
        <v>149891.58627879989</v>
      </c>
      <c r="J65" s="39">
        <f t="shared" si="9"/>
        <v>52773.209387233146</v>
      </c>
      <c r="K65" s="40"/>
    </row>
    <row r="66" spans="1:16" x14ac:dyDescent="0.2">
      <c r="A66" s="31">
        <f t="shared" si="4"/>
        <v>49</v>
      </c>
      <c r="B66" s="32">
        <f t="shared" si="0"/>
        <v>39934</v>
      </c>
      <c r="C66" s="35">
        <f t="shared" si="7"/>
        <v>149891.58627879989</v>
      </c>
      <c r="D66" s="35">
        <f t="shared" si="8"/>
        <v>1656.621106425695</v>
      </c>
      <c r="E66" s="36">
        <f>IF(AND(Pay_Num&lt;&gt;"",Sched_Pay+Scheduled_Extra_Payments&lt;Beg_Bal),Scheduled_Extra_Payments,IF(AND(Pay_Num&lt;&gt;"",Beg_Bal-Sched_Pay&gt;0),Beg_Bal-Sched_Pay,IF(Pay_Num&lt;&gt;"",0,"")))+1000</f>
        <v>1343.38</v>
      </c>
      <c r="F66" s="35">
        <f t="shared" si="2"/>
        <v>3000.0011064256951</v>
      </c>
      <c r="G66" s="35">
        <f t="shared" si="5"/>
        <v>2344.2254164559454</v>
      </c>
      <c r="H66" s="35">
        <f t="shared" si="6"/>
        <v>655.77568996974958</v>
      </c>
      <c r="I66" s="35">
        <f t="shared" si="3"/>
        <v>147547.36086234395</v>
      </c>
      <c r="J66" s="39">
        <f t="shared" si="9"/>
        <v>53428.985077202895</v>
      </c>
      <c r="K66" s="28"/>
    </row>
    <row r="67" spans="1:16" x14ac:dyDescent="0.2">
      <c r="A67" s="31">
        <f t="shared" si="4"/>
        <v>50</v>
      </c>
      <c r="B67" s="32">
        <f t="shared" si="0"/>
        <v>39965</v>
      </c>
      <c r="C67" s="35">
        <f t="shared" si="7"/>
        <v>147547.36086234395</v>
      </c>
      <c r="D67" s="35">
        <f t="shared" si="8"/>
        <v>1656.621106425695</v>
      </c>
      <c r="E67" s="36">
        <f>IF(AND(Pay_Num&lt;&gt;"",Sched_Pay+Scheduled_Extra_Payments&lt;Beg_Bal),Scheduled_Extra_Payments,IF(AND(Pay_Num&lt;&gt;"",Beg_Bal-Sched_Pay&gt;0),Beg_Bal-Sched_Pay,IF(Pay_Num&lt;&gt;"",0,"")))+2000</f>
        <v>2343.38</v>
      </c>
      <c r="F67" s="35">
        <f t="shared" si="2"/>
        <v>4000.0011064256951</v>
      </c>
      <c r="G67" s="35">
        <f t="shared" si="5"/>
        <v>3354.4714026529405</v>
      </c>
      <c r="H67" s="35">
        <f>IF(Pay_Num&lt;&gt;"",Beg_Bal*Interest_Rate/Num_Pmt_Per_Year,"")+0.01</f>
        <v>645.52970377275471</v>
      </c>
      <c r="I67" s="35">
        <f t="shared" si="3"/>
        <v>144192.88945969101</v>
      </c>
      <c r="J67" s="39">
        <f t="shared" si="9"/>
        <v>54074.514780975653</v>
      </c>
      <c r="K67" s="28"/>
    </row>
    <row r="68" spans="1:16" x14ac:dyDescent="0.2">
      <c r="A68" s="31">
        <f t="shared" si="4"/>
        <v>51</v>
      </c>
      <c r="B68" s="32">
        <f t="shared" si="0"/>
        <v>39995</v>
      </c>
      <c r="C68" s="35">
        <f t="shared" si="7"/>
        <v>144192.88945969101</v>
      </c>
      <c r="D68" s="35">
        <f t="shared" si="8"/>
        <v>1656.621106425695</v>
      </c>
      <c r="E68" s="36">
        <f>IF(AND(Pay_Num&lt;&gt;"",Sched_Pay+Scheduled_Extra_Payments&lt;Beg_Bal),Scheduled_Extra_Payments,IF(AND(Pay_Num&lt;&gt;"",Beg_Bal-Sched_Pay&gt;0),Beg_Bal-Sched_Pay,IF(Pay_Num&lt;&gt;"",0,"")))+2000</f>
        <v>2343.38</v>
      </c>
      <c r="F68" s="35">
        <f t="shared" si="2"/>
        <v>4000.0011064256951</v>
      </c>
      <c r="G68" s="35">
        <f t="shared" si="5"/>
        <v>3369.1572150395468</v>
      </c>
      <c r="H68" s="35">
        <f t="shared" si="6"/>
        <v>630.84389138614813</v>
      </c>
      <c r="I68" s="35">
        <f t="shared" si="3"/>
        <v>140823.73224465147</v>
      </c>
      <c r="J68" s="39">
        <f t="shared" si="9"/>
        <v>54705.358672361799</v>
      </c>
      <c r="K68" s="28"/>
    </row>
    <row r="69" spans="1:16" x14ac:dyDescent="0.2">
      <c r="A69" s="31">
        <f t="shared" si="4"/>
        <v>52</v>
      </c>
      <c r="B69" s="32">
        <f t="shared" si="0"/>
        <v>40026</v>
      </c>
      <c r="C69" s="35">
        <f t="shared" si="7"/>
        <v>140823.73224465147</v>
      </c>
      <c r="D69" s="35">
        <f t="shared" si="8"/>
        <v>1656.621106425695</v>
      </c>
      <c r="E69" s="36">
        <f>IF(AND(Pay_Num&lt;&gt;"",Sched_Pay+Scheduled_Extra_Payments&lt;Beg_Bal),Scheduled_Extra_Payments,IF(AND(Pay_Num&lt;&gt;"",Beg_Bal-Sched_Pay&gt;0),Beg_Bal-Sched_Pay,IF(Pay_Num&lt;&gt;"",0,"")))</f>
        <v>343.38</v>
      </c>
      <c r="F69" s="35">
        <f t="shared" si="2"/>
        <v>2000.0011064256951</v>
      </c>
      <c r="G69" s="35">
        <f t="shared" si="5"/>
        <v>1383.8972778553448</v>
      </c>
      <c r="H69" s="35">
        <f t="shared" si="6"/>
        <v>616.10382857035017</v>
      </c>
      <c r="I69" s="35">
        <f t="shared" si="3"/>
        <v>139439.83496679613</v>
      </c>
      <c r="J69" s="39">
        <f t="shared" si="9"/>
        <v>55321.462500932146</v>
      </c>
      <c r="K69" s="28"/>
    </row>
    <row r="70" spans="1:16" x14ac:dyDescent="0.2">
      <c r="A70" s="31">
        <f t="shared" si="4"/>
        <v>53</v>
      </c>
      <c r="B70" s="32">
        <f t="shared" si="0"/>
        <v>40057</v>
      </c>
      <c r="C70" s="35">
        <f t="shared" si="7"/>
        <v>139439.83496679613</v>
      </c>
      <c r="D70" s="35">
        <f t="shared" si="8"/>
        <v>1656.621106425695</v>
      </c>
      <c r="E70" s="36">
        <f>IF(AND(Pay_Num&lt;&gt;"",Sched_Pay+Scheduled_Extra_Payments&lt;Beg_Bal),Scheduled_Extra_Payments,IF(AND(Pay_Num&lt;&gt;"",Beg_Bal-Sched_Pay&gt;0),Beg_Bal-Sched_Pay,IF(Pay_Num&lt;&gt;"",0,"")))+2000</f>
        <v>2343.38</v>
      </c>
      <c r="F70" s="35">
        <f t="shared" si="2"/>
        <v>4000.0011064256951</v>
      </c>
      <c r="G70" s="35">
        <f t="shared" si="5"/>
        <v>3389.9518284459618</v>
      </c>
      <c r="H70" s="35">
        <f t="shared" si="6"/>
        <v>610.04927797973312</v>
      </c>
      <c r="I70" s="35">
        <f t="shared" si="3"/>
        <v>136049.88313835018</v>
      </c>
      <c r="J70" s="39">
        <f t="shared" si="9"/>
        <v>55931.511778911881</v>
      </c>
      <c r="K70" s="28"/>
    </row>
    <row r="71" spans="1:16" x14ac:dyDescent="0.2">
      <c r="A71" s="31">
        <f t="shared" si="4"/>
        <v>54</v>
      </c>
      <c r="B71" s="32">
        <f t="shared" si="0"/>
        <v>40087</v>
      </c>
      <c r="C71" s="35">
        <f t="shared" si="7"/>
        <v>136049.88313835018</v>
      </c>
      <c r="D71" s="35">
        <f t="shared" si="8"/>
        <v>1656.621106425695</v>
      </c>
      <c r="E71" s="36">
        <f>IF(AND(Pay_Num&lt;&gt;"",Sched_Pay+Scheduled_Extra_Payments&lt;Beg_Bal),Scheduled_Extra_Payments,IF(AND(Pay_Num&lt;&gt;"",Beg_Bal-Sched_Pay&gt;0),Beg_Bal-Sched_Pay,IF(Pay_Num&lt;&gt;"",0,"")))+4000</f>
        <v>4343.38</v>
      </c>
      <c r="F71" s="35">
        <f t="shared" si="2"/>
        <v>6000.0011064256951</v>
      </c>
      <c r="G71" s="35">
        <f t="shared" si="5"/>
        <v>5404.7828676954132</v>
      </c>
      <c r="H71" s="35">
        <f t="shared" si="6"/>
        <v>595.218238730282</v>
      </c>
      <c r="I71" s="35">
        <f t="shared" si="3"/>
        <v>130645.10027065477</v>
      </c>
      <c r="J71" s="39">
        <f t="shared" si="9"/>
        <v>56526.730017642163</v>
      </c>
      <c r="K71" s="28"/>
    </row>
    <row r="72" spans="1:16" x14ac:dyDescent="0.2">
      <c r="A72" s="31">
        <f t="shared" si="4"/>
        <v>55</v>
      </c>
      <c r="B72" s="32">
        <f t="shared" si="0"/>
        <v>40118</v>
      </c>
      <c r="C72" s="35">
        <f t="shared" si="7"/>
        <v>130645.10027065477</v>
      </c>
      <c r="D72" s="35">
        <f t="shared" si="8"/>
        <v>1656.621106425695</v>
      </c>
      <c r="E72" s="36">
        <f>IF(AND(Pay_Num&lt;&gt;"",Sched_Pay+Scheduled_Extra_Payments&lt;Beg_Bal),Scheduled_Extra_Payments,IF(AND(Pay_Num&lt;&gt;"",Beg_Bal-Sched_Pay&gt;0),Beg_Bal-Sched_Pay,IF(Pay_Num&lt;&gt;"",0,"")))+4000</f>
        <v>4343.38</v>
      </c>
      <c r="F72" s="35">
        <f t="shared" si="2"/>
        <v>6000.0011064256951</v>
      </c>
      <c r="G72" s="35">
        <f t="shared" si="5"/>
        <v>5428.4287927415808</v>
      </c>
      <c r="H72" s="35">
        <f t="shared" si="6"/>
        <v>571.57231368411465</v>
      </c>
      <c r="I72" s="35">
        <f t="shared" si="3"/>
        <v>125216.67147791319</v>
      </c>
      <c r="J72" s="39">
        <f t="shared" si="9"/>
        <v>57098.302331326275</v>
      </c>
      <c r="K72" s="28"/>
    </row>
    <row r="73" spans="1:16" x14ac:dyDescent="0.2">
      <c r="A73" s="54">
        <f t="shared" si="4"/>
        <v>56</v>
      </c>
      <c r="B73" s="55">
        <f t="shared" si="0"/>
        <v>40148</v>
      </c>
      <c r="C73" s="56">
        <f t="shared" si="7"/>
        <v>125216.67147791319</v>
      </c>
      <c r="D73" s="56">
        <f t="shared" si="8"/>
        <v>1656.621106425695</v>
      </c>
      <c r="E73" s="49">
        <f>IF(AND(Pay_Num&lt;&gt;"",Sched_Pay+Scheduled_Extra_Payments&lt;Beg_Bal),Scheduled_Extra_Payments,IF(AND(Pay_Num&lt;&gt;"",Beg_Bal-Sched_Pay&gt;0),Beg_Bal-Sched_Pay,IF(Pay_Num&lt;&gt;"",0,"")))+4000</f>
        <v>4343.38</v>
      </c>
      <c r="F73" s="56">
        <f t="shared" si="2"/>
        <v>6000.0011064256951</v>
      </c>
      <c r="G73" s="56">
        <f t="shared" si="5"/>
        <v>5452.1781687098246</v>
      </c>
      <c r="H73" s="56">
        <f>IF(Pay_Num&lt;&gt;"",Beg_Bal*Interest_Rate/Num_Pmt_Per_Year,"")</f>
        <v>547.82293771587013</v>
      </c>
      <c r="I73" s="56">
        <f t="shared" si="3"/>
        <v>119764.49330920336</v>
      </c>
      <c r="J73" s="57">
        <f t="shared" si="9"/>
        <v>57646.125269042146</v>
      </c>
      <c r="K73" s="51">
        <f>SUM(H62:H73)</f>
        <v>7918.2009278894775</v>
      </c>
      <c r="L73" s="52">
        <f>SUM(G62:G73)</f>
        <v>60081.862349218864</v>
      </c>
      <c r="M73" s="53"/>
      <c r="N73" s="52">
        <f>SUM(K73:L73)</f>
        <v>68000.063277108347</v>
      </c>
      <c r="O73" s="4">
        <v>119430.9</v>
      </c>
      <c r="P73" s="60">
        <f>I73-O73</f>
        <v>333.59330920336652</v>
      </c>
    </row>
    <row r="74" spans="1:16" x14ac:dyDescent="0.2">
      <c r="A74" s="44">
        <f t="shared" si="4"/>
        <v>57</v>
      </c>
      <c r="B74" s="42">
        <f t="shared" si="0"/>
        <v>40179</v>
      </c>
      <c r="C74" s="43">
        <f t="shared" si="7"/>
        <v>119764.49330920336</v>
      </c>
      <c r="D74" s="43">
        <f t="shared" si="8"/>
        <v>1656.621106425695</v>
      </c>
      <c r="E74" s="36">
        <f>IF(AND(Pay_Num&lt;&gt;"",Sched_Pay+Scheduled_Extra_Payments&lt;Beg_Bal),Scheduled_Extra_Payments,IF(AND(Pay_Num&lt;&gt;"",Beg_Bal-Sched_Pay&gt;0),Beg_Bal-Sched_Pay,IF(Pay_Num&lt;&gt;"",0,"")))+4000</f>
        <v>4343.38</v>
      </c>
      <c r="F74" s="43">
        <f t="shared" si="2"/>
        <v>6000.0011064256951</v>
      </c>
      <c r="G74" s="43">
        <f t="shared" si="5"/>
        <v>5476.0314481979303</v>
      </c>
      <c r="H74" s="43">
        <f t="shared" si="6"/>
        <v>523.96965822776463</v>
      </c>
      <c r="I74" s="43">
        <f t="shared" si="3"/>
        <v>114288.46186100543</v>
      </c>
      <c r="J74" s="45">
        <f t="shared" si="9"/>
        <v>58170.094927269907</v>
      </c>
      <c r="K74" s="28"/>
    </row>
    <row r="75" spans="1:16" x14ac:dyDescent="0.2">
      <c r="A75" s="44">
        <f t="shared" si="4"/>
        <v>58</v>
      </c>
      <c r="B75" s="42">
        <f t="shared" si="0"/>
        <v>40210</v>
      </c>
      <c r="C75" s="43">
        <f t="shared" si="7"/>
        <v>114288.46186100543</v>
      </c>
      <c r="D75" s="43">
        <f t="shared" si="8"/>
        <v>1656.621106425695</v>
      </c>
      <c r="E75" s="36">
        <f>IF(AND(Pay_Num&lt;&gt;"",Sched_Pay+Scheduled_Extra_Payments&lt;Beg_Bal),Scheduled_Extra_Payments,IF(AND(Pay_Num&lt;&gt;"",Beg_Bal-Sched_Pay&gt;0),Beg_Bal-Sched_Pay,IF(Pay_Num&lt;&gt;"",0,"")))+2000</f>
        <v>2343.38</v>
      </c>
      <c r="F75" s="43">
        <f t="shared" si="2"/>
        <v>4000.0011064256951</v>
      </c>
      <c r="G75" s="43">
        <f t="shared" si="5"/>
        <v>3499.9890857837963</v>
      </c>
      <c r="H75" s="43">
        <f t="shared" si="6"/>
        <v>500.01202064189874</v>
      </c>
      <c r="I75" s="43">
        <f t="shared" si="3"/>
        <v>110788.47277522163</v>
      </c>
      <c r="J75" s="45">
        <f t="shared" si="9"/>
        <v>58670.106947911809</v>
      </c>
      <c r="K75" s="28"/>
    </row>
    <row r="76" spans="1:16" x14ac:dyDescent="0.2">
      <c r="A76" s="44">
        <f t="shared" si="4"/>
        <v>59</v>
      </c>
      <c r="B76" s="42">
        <f t="shared" si="0"/>
        <v>40238</v>
      </c>
      <c r="C76" s="43">
        <f t="shared" si="7"/>
        <v>110788.47277522163</v>
      </c>
      <c r="D76" s="43">
        <f t="shared" si="8"/>
        <v>1656.621106425695</v>
      </c>
      <c r="E76" s="36">
        <f>IF(AND(Pay_Num&lt;&gt;"",Sched_Pay+Scheduled_Extra_Payments&lt;Beg_Bal),Scheduled_Extra_Payments,IF(AND(Pay_Num&lt;&gt;"",Beg_Bal-Sched_Pay&gt;0),Beg_Bal-Sched_Pay,IF(Pay_Num&lt;&gt;"",0,"")))+15000</f>
        <v>15343.38</v>
      </c>
      <c r="F76" s="43">
        <f t="shared" si="2"/>
        <v>17000.001106425694</v>
      </c>
      <c r="G76" s="43">
        <f t="shared" si="5"/>
        <v>16515.301538034098</v>
      </c>
      <c r="H76" s="43">
        <f t="shared" si="6"/>
        <v>484.6995683915946</v>
      </c>
      <c r="I76" s="43">
        <f t="shared" si="3"/>
        <v>94273.171237187533</v>
      </c>
      <c r="J76" s="45">
        <f t="shared" si="9"/>
        <v>59154.806516303404</v>
      </c>
      <c r="K76" s="28"/>
    </row>
    <row r="77" spans="1:16" x14ac:dyDescent="0.2">
      <c r="A77" s="31">
        <f t="shared" si="4"/>
        <v>60</v>
      </c>
      <c r="B77" s="32">
        <f t="shared" si="0"/>
        <v>40269</v>
      </c>
      <c r="C77" s="35">
        <f t="shared" si="7"/>
        <v>94273.171237187533</v>
      </c>
      <c r="D77" s="35">
        <f t="shared" si="8"/>
        <v>1656.621106425695</v>
      </c>
      <c r="E77" s="36">
        <f>IF(AND(Pay_Num&lt;&gt;"",Sched_Pay+Scheduled_Extra_Payments&lt;Beg_Bal),Scheduled_Extra_Payments,IF(AND(Pay_Num&lt;&gt;"",Beg_Bal-Sched_Pay&gt;0),Beg_Bal-Sched_Pay,IF(Pay_Num&lt;&gt;"",0,"")))+7000</f>
        <v>7343.38</v>
      </c>
      <c r="F77" s="35">
        <f t="shared" si="2"/>
        <v>9000.0011064256942</v>
      </c>
      <c r="G77" s="35">
        <f t="shared" si="5"/>
        <v>8587.5559822629984</v>
      </c>
      <c r="H77" s="35">
        <f t="shared" si="6"/>
        <v>412.44512416269544</v>
      </c>
      <c r="I77" s="35">
        <f t="shared" si="3"/>
        <v>85685.615254924531</v>
      </c>
      <c r="J77" s="39">
        <f t="shared" si="9"/>
        <v>59567.2516404661</v>
      </c>
      <c r="K77" s="28"/>
    </row>
    <row r="78" spans="1:16" x14ac:dyDescent="0.2">
      <c r="A78" s="31">
        <f t="shared" si="4"/>
        <v>61</v>
      </c>
      <c r="B78" s="32">
        <f t="shared" si="0"/>
        <v>40299</v>
      </c>
      <c r="C78" s="35">
        <f t="shared" si="7"/>
        <v>85685.615254924531</v>
      </c>
      <c r="D78" s="35">
        <f t="shared" si="8"/>
        <v>1656.621106425695</v>
      </c>
      <c r="E78" s="36">
        <f>IF(AND(Pay_Num&lt;&gt;"",Sched_Pay+Scheduled_Extra_Payments&lt;Beg_Bal),Scheduled_Extra_Payments,IF(AND(Pay_Num&lt;&gt;"",Beg_Bal-Sched_Pay&gt;0),Beg_Bal-Sched_Pay,IF(Pay_Num&lt;&gt;"",0,"")))</f>
        <v>343.38</v>
      </c>
      <c r="F78" s="35">
        <f t="shared" si="2"/>
        <v>2000.0011064256951</v>
      </c>
      <c r="G78" s="35">
        <f t="shared" si="5"/>
        <v>1625.1265396854003</v>
      </c>
      <c r="H78" s="35">
        <f t="shared" si="6"/>
        <v>374.87456674029482</v>
      </c>
      <c r="I78" s="35">
        <f t="shared" si="3"/>
        <v>84060.488715239131</v>
      </c>
      <c r="J78" s="39">
        <f t="shared" si="9"/>
        <v>59942.126207206398</v>
      </c>
      <c r="K78" s="28"/>
    </row>
    <row r="79" spans="1:16" x14ac:dyDescent="0.2">
      <c r="A79" s="31">
        <f t="shared" si="4"/>
        <v>62</v>
      </c>
      <c r="B79" s="32">
        <f t="shared" si="0"/>
        <v>40330</v>
      </c>
      <c r="C79" s="35">
        <f t="shared" si="7"/>
        <v>84060.488715239131</v>
      </c>
      <c r="D79" s="35">
        <f t="shared" si="8"/>
        <v>1656.621106425695</v>
      </c>
      <c r="E79" s="36">
        <f>IF(AND(Pay_Num&lt;&gt;"",Sched_Pay+Scheduled_Extra_Payments&lt;Beg_Bal),Scheduled_Extra_Payments,IF(AND(Pay_Num&lt;&gt;"",Beg_Bal-Sched_Pay&gt;0),Beg_Bal-Sched_Pay,IF(Pay_Num&lt;&gt;"",0,"")))</f>
        <v>343.38</v>
      </c>
      <c r="F79" s="35">
        <f t="shared" si="2"/>
        <v>2000.0011064256951</v>
      </c>
      <c r="G79" s="35">
        <f t="shared" si="5"/>
        <v>1632.236468296524</v>
      </c>
      <c r="H79" s="35">
        <f t="shared" si="6"/>
        <v>367.76463812917115</v>
      </c>
      <c r="I79" s="35">
        <f t="shared" si="3"/>
        <v>82428.252246942604</v>
      </c>
      <c r="J79" s="39">
        <f t="shared" si="9"/>
        <v>60309.890845335569</v>
      </c>
      <c r="K79" s="28"/>
    </row>
    <row r="80" spans="1:16" x14ac:dyDescent="0.2">
      <c r="A80" s="31">
        <f t="shared" si="4"/>
        <v>63</v>
      </c>
      <c r="B80" s="32">
        <f t="shared" si="0"/>
        <v>40360</v>
      </c>
      <c r="C80" s="35">
        <f t="shared" si="7"/>
        <v>82428.252246942604</v>
      </c>
      <c r="D80" s="35">
        <f t="shared" si="8"/>
        <v>1656.621106425695</v>
      </c>
      <c r="E80" s="36">
        <f>IF(AND(Pay_Num&lt;&gt;"",Sched_Pay+Scheduled_Extra_Payments&lt;Beg_Bal),Scheduled_Extra_Payments,IF(AND(Pay_Num&lt;&gt;"",Beg_Bal-Sched_Pay&gt;0),Beg_Bal-Sched_Pay,IF(Pay_Num&lt;&gt;"",0,"")))</f>
        <v>343.38</v>
      </c>
      <c r="F80" s="35">
        <f t="shared" si="2"/>
        <v>2000.0011064256951</v>
      </c>
      <c r="G80" s="35">
        <f t="shared" si="5"/>
        <v>1639.3775028453213</v>
      </c>
      <c r="H80" s="35">
        <f t="shared" si="6"/>
        <v>360.62360358037387</v>
      </c>
      <c r="I80" s="35">
        <f t="shared" si="3"/>
        <v>80788.87474409728</v>
      </c>
      <c r="J80" s="39">
        <f t="shared" si="9"/>
        <v>60670.514448915943</v>
      </c>
      <c r="K80" s="28"/>
    </row>
    <row r="81" spans="1:16" x14ac:dyDescent="0.2">
      <c r="A81" s="31">
        <f t="shared" si="4"/>
        <v>64</v>
      </c>
      <c r="B81" s="32">
        <f t="shared" si="0"/>
        <v>40391</v>
      </c>
      <c r="C81" s="35">
        <f t="shared" si="7"/>
        <v>80788.87474409728</v>
      </c>
      <c r="D81" s="35">
        <f t="shared" si="8"/>
        <v>1656.621106425695</v>
      </c>
      <c r="E81" s="36">
        <f>IF(AND(Pay_Num&lt;&gt;"",Sched_Pay+Scheduled_Extra_Payments&lt;Beg_Bal),Scheduled_Extra_Payments,IF(AND(Pay_Num&lt;&gt;"",Beg_Bal-Sched_Pay&gt;0),Beg_Bal-Sched_Pay,IF(Pay_Num&lt;&gt;"",0,"")))</f>
        <v>343.38</v>
      </c>
      <c r="F81" s="35">
        <f t="shared" si="2"/>
        <v>2000.0011064256951</v>
      </c>
      <c r="G81" s="35">
        <f t="shared" si="5"/>
        <v>1646.5497794202695</v>
      </c>
      <c r="H81" s="35">
        <f t="shared" si="6"/>
        <v>353.45132700542558</v>
      </c>
      <c r="I81" s="35">
        <f t="shared" si="3"/>
        <v>79142.324964677013</v>
      </c>
      <c r="J81" s="39">
        <f t="shared" si="9"/>
        <v>61023.965775921366</v>
      </c>
      <c r="K81" s="28"/>
    </row>
    <row r="82" spans="1:16" x14ac:dyDescent="0.2">
      <c r="A82" s="31">
        <f t="shared" si="4"/>
        <v>65</v>
      </c>
      <c r="B82" s="32">
        <f t="shared" ref="B82:B97" si="11">IF(Pay_Num&lt;&gt;"",DATE(YEAR(Loan_Start),MONTH(Loan_Start)+(Pay_Num)*12/Num_Pmt_Per_Year,DAY(Loan_Start)),"")</f>
        <v>40422</v>
      </c>
      <c r="C82" s="35">
        <f t="shared" si="7"/>
        <v>79142.324964677013</v>
      </c>
      <c r="D82" s="35">
        <f t="shared" si="8"/>
        <v>1656.621106425695</v>
      </c>
      <c r="E82" s="36">
        <f>IF(AND(Pay_Num&lt;&gt;"",Sched_Pay+Scheduled_Extra_Payments&lt;Beg_Bal),Scheduled_Extra_Payments,IF(AND(Pay_Num&lt;&gt;"",Beg_Bal-Sched_Pay&gt;0),Beg_Bal-Sched_Pay,IF(Pay_Num&lt;&gt;"",0,"")))+10000</f>
        <v>10343.379999999999</v>
      </c>
      <c r="F82" s="35">
        <f t="shared" ref="F82:F97" si="12">IF(AND(Pay_Num&lt;&gt;"",Sched_Pay+Extra_Pay&lt;Beg_Bal),Sched_Pay+Extra_Pay,IF(Pay_Num&lt;&gt;"",Beg_Bal,""))</f>
        <v>12000.001106425694</v>
      </c>
      <c r="G82" s="35">
        <f t="shared" si="5"/>
        <v>11653.753434705231</v>
      </c>
      <c r="H82" s="35">
        <f t="shared" si="6"/>
        <v>346.24767172046194</v>
      </c>
      <c r="I82" s="35">
        <f t="shared" ref="I82:I97" si="13">IF(AND(Pay_Num&lt;&gt;"",Sched_Pay+Extra_Pay&lt;Beg_Bal),Beg_Bal-Princ,IF(Pay_Num&lt;&gt;"",0,""))</f>
        <v>67488.571529971785</v>
      </c>
      <c r="J82" s="39">
        <f t="shared" si="9"/>
        <v>61370.213447641829</v>
      </c>
      <c r="K82" s="28"/>
    </row>
    <row r="83" spans="1:16" x14ac:dyDescent="0.2">
      <c r="A83" s="31">
        <f t="shared" ref="A83:A97" si="14">IF(Values_Entered,A82+1,"")</f>
        <v>66</v>
      </c>
      <c r="B83" s="32">
        <f t="shared" si="11"/>
        <v>40452</v>
      </c>
      <c r="C83" s="35">
        <f t="shared" si="7"/>
        <v>67488.571529971785</v>
      </c>
      <c r="D83" s="35">
        <f t="shared" si="8"/>
        <v>1656.621106425695</v>
      </c>
      <c r="E83" s="36">
        <f>IF(AND(Pay_Num&lt;&gt;"",Sched_Pay+Scheduled_Extra_Payments&lt;Beg_Bal),Scheduled_Extra_Payments,IF(AND(Pay_Num&lt;&gt;"",Beg_Bal-Sched_Pay&gt;0),Beg_Bal-Sched_Pay,IF(Pay_Num&lt;&gt;"",0,"")))+10000</f>
        <v>10343.379999999999</v>
      </c>
      <c r="F83" s="35">
        <f t="shared" si="12"/>
        <v>12000.001106425694</v>
      </c>
      <c r="G83" s="35">
        <f t="shared" ref="G83:G97" si="15">IF(Pay_Num&lt;&gt;"",Total_Pay-Int,"")</f>
        <v>11704.738605982067</v>
      </c>
      <c r="H83" s="35">
        <f t="shared" ref="H83:H97" si="16">IF(Pay_Num&lt;&gt;"",Beg_Bal*Interest_Rate/Num_Pmt_Per_Year,"")</f>
        <v>295.26250044362655</v>
      </c>
      <c r="I83" s="35">
        <f t="shared" si="13"/>
        <v>55783.832923989714</v>
      </c>
      <c r="J83" s="39">
        <f t="shared" si="9"/>
        <v>61665.475948085455</v>
      </c>
      <c r="K83" s="28"/>
    </row>
    <row r="84" spans="1:16" x14ac:dyDescent="0.2">
      <c r="A84" s="31">
        <f t="shared" si="14"/>
        <v>67</v>
      </c>
      <c r="B84" s="32">
        <f t="shared" si="11"/>
        <v>40483</v>
      </c>
      <c r="C84" s="35">
        <f t="shared" ref="C84:C97" si="17">IF(Pay_Num&lt;&gt;"",I83,"")</f>
        <v>55783.832923989714</v>
      </c>
      <c r="D84" s="35">
        <f t="shared" ref="D84:D97" si="18">IF(Pay_Num&lt;&gt;"",Scheduled_Monthly_Payment,"")</f>
        <v>1656.621106425695</v>
      </c>
      <c r="E84" s="36">
        <f>IF(AND(Pay_Num&lt;&gt;"",Sched_Pay+Scheduled_Extra_Payments&lt;Beg_Bal),Scheduled_Extra_Payments,IF(AND(Pay_Num&lt;&gt;"",Beg_Bal-Sched_Pay&gt;0),Beg_Bal-Sched_Pay,IF(Pay_Num&lt;&gt;"",0,"")))</f>
        <v>343.38</v>
      </c>
      <c r="F84" s="35">
        <f t="shared" si="12"/>
        <v>2000.0011064256951</v>
      </c>
      <c r="G84" s="35">
        <f t="shared" si="15"/>
        <v>1755.9468373832401</v>
      </c>
      <c r="H84" s="35">
        <f t="shared" si="16"/>
        <v>244.05426904245499</v>
      </c>
      <c r="I84" s="35">
        <f t="shared" si="13"/>
        <v>54027.886086606472</v>
      </c>
      <c r="J84" s="39">
        <f t="shared" si="9"/>
        <v>61909.530217127911</v>
      </c>
      <c r="K84" s="28"/>
    </row>
    <row r="85" spans="1:16" x14ac:dyDescent="0.2">
      <c r="A85" s="46">
        <f t="shared" si="14"/>
        <v>68</v>
      </c>
      <c r="B85" s="47">
        <f t="shared" si="11"/>
        <v>40513</v>
      </c>
      <c r="C85" s="48">
        <f t="shared" si="17"/>
        <v>54027.886086606472</v>
      </c>
      <c r="D85" s="48">
        <f t="shared" si="18"/>
        <v>1656.621106425695</v>
      </c>
      <c r="E85" s="49">
        <f>IF(AND(Pay_Num&lt;&gt;"",Sched_Pay+Scheduled_Extra_Payments&lt;Beg_Bal),Scheduled_Extra_Payments,IF(AND(Pay_Num&lt;&gt;"",Beg_Bal-Sched_Pay&gt;0),Beg_Bal-Sched_Pay,IF(Pay_Num&lt;&gt;"",0,"")))</f>
        <v>343.38</v>
      </c>
      <c r="F85" s="48">
        <f t="shared" si="12"/>
        <v>2000.0011064256951</v>
      </c>
      <c r="G85" s="48">
        <f t="shared" si="15"/>
        <v>1763.6291047967918</v>
      </c>
      <c r="H85" s="48">
        <f t="shared" si="16"/>
        <v>236.37200162890329</v>
      </c>
      <c r="I85" s="48">
        <f t="shared" si="13"/>
        <v>52264.256981809682</v>
      </c>
      <c r="J85" s="50">
        <f t="shared" ref="J85:J97" si="19">J84+H85</f>
        <v>62145.902218756812</v>
      </c>
      <c r="K85" s="51">
        <f>SUM(H74:H85)</f>
        <v>4499.7769497146664</v>
      </c>
      <c r="L85" s="52">
        <f>SUM(G74:G85)</f>
        <v>67500.236327393679</v>
      </c>
      <c r="M85" s="53"/>
      <c r="N85" s="52">
        <f>SUM(K85:L85)</f>
        <v>72000.013277108344</v>
      </c>
    </row>
    <row r="86" spans="1:16" x14ac:dyDescent="0.2">
      <c r="A86" s="31">
        <f t="shared" si="14"/>
        <v>69</v>
      </c>
      <c r="B86" s="32">
        <f t="shared" si="11"/>
        <v>40544</v>
      </c>
      <c r="C86" s="35">
        <f t="shared" si="17"/>
        <v>52264.256981809682</v>
      </c>
      <c r="D86" s="35">
        <f t="shared" si="18"/>
        <v>1656.621106425695</v>
      </c>
      <c r="E86" s="36">
        <f>IF(AND(Pay_Num&lt;&gt;"",Sched_Pay+Scheduled_Extra_Payments&lt;Beg_Bal),Scheduled_Extra_Payments,IF(AND(Pay_Num&lt;&gt;"",Beg_Bal-Sched_Pay&gt;0),Beg_Bal-Sched_Pay,IF(Pay_Num&lt;&gt;"",0,"")))</f>
        <v>343.38</v>
      </c>
      <c r="F86" s="35">
        <f t="shared" si="12"/>
        <v>2000.0011064256951</v>
      </c>
      <c r="G86" s="35">
        <f t="shared" si="15"/>
        <v>1771.3449821302777</v>
      </c>
      <c r="H86" s="35">
        <f t="shared" si="16"/>
        <v>228.65612429541736</v>
      </c>
      <c r="I86" s="35">
        <f t="shared" si="13"/>
        <v>50492.911999679403</v>
      </c>
      <c r="J86" s="39">
        <f t="shared" si="19"/>
        <v>62374.558343052231</v>
      </c>
      <c r="K86" s="28"/>
    </row>
    <row r="87" spans="1:16" x14ac:dyDescent="0.2">
      <c r="A87" s="31">
        <f t="shared" si="14"/>
        <v>70</v>
      </c>
      <c r="B87" s="32">
        <f t="shared" si="11"/>
        <v>40575</v>
      </c>
      <c r="C87" s="35">
        <f t="shared" si="17"/>
        <v>50492.911999679403</v>
      </c>
      <c r="D87" s="35">
        <f t="shared" si="18"/>
        <v>1656.621106425695</v>
      </c>
      <c r="E87" s="36">
        <f>IF(AND(Pay_Num&lt;&gt;"",Sched_Pay+Scheduled_Extra_Payments&lt;Beg_Bal),Scheduled_Extra_Payments,IF(AND(Pay_Num&lt;&gt;"",Beg_Bal-Sched_Pay&gt;0),Beg_Bal-Sched_Pay,IF(Pay_Num&lt;&gt;"",0,"")))</f>
        <v>343.38</v>
      </c>
      <c r="F87" s="35">
        <f t="shared" si="12"/>
        <v>2000.0011064256951</v>
      </c>
      <c r="G87" s="35">
        <f t="shared" si="15"/>
        <v>1779.0946164270977</v>
      </c>
      <c r="H87" s="35">
        <f t="shared" si="16"/>
        <v>220.90648999859738</v>
      </c>
      <c r="I87" s="35">
        <f t="shared" si="13"/>
        <v>48713.817383252303</v>
      </c>
      <c r="J87" s="39">
        <f t="shared" si="19"/>
        <v>62595.464833050828</v>
      </c>
      <c r="K87" s="28"/>
      <c r="O87" s="4">
        <v>48936.13</v>
      </c>
      <c r="P87" s="59">
        <f>I87-O87</f>
        <v>-222.31261674769485</v>
      </c>
    </row>
    <row r="88" spans="1:16" x14ac:dyDescent="0.2">
      <c r="A88" s="31">
        <f t="shared" si="14"/>
        <v>71</v>
      </c>
      <c r="B88" s="32">
        <f t="shared" si="11"/>
        <v>40603</v>
      </c>
      <c r="C88" s="35">
        <f t="shared" si="17"/>
        <v>48713.817383252303</v>
      </c>
      <c r="D88" s="35">
        <f t="shared" si="18"/>
        <v>1656.621106425695</v>
      </c>
      <c r="E88" s="36">
        <f>IF(AND(Pay_Num&lt;&gt;"",Sched_Pay+Scheduled_Extra_Payments&lt;Beg_Bal),Scheduled_Extra_Payments,IF(AND(Pay_Num&lt;&gt;"",Beg_Bal-Sched_Pay&gt;0),Beg_Bal-Sched_Pay,IF(Pay_Num&lt;&gt;"",0,"")))+16000</f>
        <v>16343.38</v>
      </c>
      <c r="F88" s="35">
        <f t="shared" si="12"/>
        <v>18000.001106425694</v>
      </c>
      <c r="G88" s="35">
        <f t="shared" si="15"/>
        <v>17786.878155373965</v>
      </c>
      <c r="H88" s="35">
        <f t="shared" si="16"/>
        <v>213.12295105172882</v>
      </c>
      <c r="I88" s="35">
        <f t="shared" si="13"/>
        <v>30926.939227878338</v>
      </c>
      <c r="J88" s="39">
        <f t="shared" si="19"/>
        <v>62808.587784102558</v>
      </c>
      <c r="K88" s="28"/>
      <c r="O88" s="4">
        <v>31150.68</v>
      </c>
      <c r="P88" s="59">
        <f>I88-O88</f>
        <v>-223.7407721216623</v>
      </c>
    </row>
    <row r="89" spans="1:16" x14ac:dyDescent="0.2">
      <c r="A89" s="31">
        <f t="shared" si="14"/>
        <v>72</v>
      </c>
      <c r="B89" s="32">
        <f t="shared" si="11"/>
        <v>40634</v>
      </c>
      <c r="C89" s="35">
        <f t="shared" si="17"/>
        <v>30926.939227878338</v>
      </c>
      <c r="D89" s="35">
        <f t="shared" si="18"/>
        <v>1656.621106425695</v>
      </c>
      <c r="E89" s="36">
        <f>IF(AND(Pay_Num&lt;&gt;"",Sched_Pay+Scheduled_Extra_Payments&lt;Beg_Bal),Scheduled_Extra_Payments,IF(AND(Pay_Num&lt;&gt;"",Beg_Bal-Sched_Pay&gt;0),Beg_Bal-Sched_Pay,IF(Pay_Num&lt;&gt;"",0,"")))+13000</f>
        <v>13343.38</v>
      </c>
      <c r="F89" s="35">
        <f t="shared" si="12"/>
        <v>15000.001106425694</v>
      </c>
      <c r="G89" s="35">
        <f t="shared" si="15"/>
        <v>14864.695747303727</v>
      </c>
      <c r="H89" s="35">
        <f t="shared" si="16"/>
        <v>135.30535912196771</v>
      </c>
      <c r="I89" s="35">
        <f t="shared" si="13"/>
        <v>16062.243480574611</v>
      </c>
      <c r="J89" s="39">
        <f t="shared" si="19"/>
        <v>62943.893143224523</v>
      </c>
      <c r="K89" s="28"/>
      <c r="O89" s="4">
        <v>16352.76</v>
      </c>
      <c r="P89" s="59">
        <f>I89-O89</f>
        <v>-290.51651942538956</v>
      </c>
    </row>
    <row r="90" spans="1:16" x14ac:dyDescent="0.2">
      <c r="A90" s="31">
        <f t="shared" si="14"/>
        <v>73</v>
      </c>
      <c r="B90" s="32">
        <f t="shared" si="11"/>
        <v>40664</v>
      </c>
      <c r="C90" s="35">
        <f t="shared" si="17"/>
        <v>16062.243480574611</v>
      </c>
      <c r="D90" s="35">
        <f t="shared" si="18"/>
        <v>1656.621106425695</v>
      </c>
      <c r="E90" s="36">
        <f>IF(AND(Pay_Num&lt;&gt;"",Sched_Pay+Scheduled_Extra_Payments&lt;Beg_Bal),Scheduled_Extra_Payments,IF(AND(Pay_Num&lt;&gt;"",Beg_Bal-Sched_Pay&gt;0),Beg_Bal-Sched_Pay,IF(Pay_Num&lt;&gt;"",0,"")))</f>
        <v>343.38</v>
      </c>
      <c r="F90" s="35">
        <f t="shared" si="12"/>
        <v>2000.0011064256951</v>
      </c>
      <c r="G90" s="35">
        <f t="shared" si="15"/>
        <v>1929.7287911981812</v>
      </c>
      <c r="H90" s="35">
        <f t="shared" si="16"/>
        <v>70.272315227513914</v>
      </c>
      <c r="I90" s="35">
        <f t="shared" si="13"/>
        <v>14132.514689376429</v>
      </c>
      <c r="J90" s="39">
        <f t="shared" si="19"/>
        <v>63014.165458452037</v>
      </c>
      <c r="K90" s="28"/>
      <c r="P90" s="59"/>
    </row>
    <row r="91" spans="1:16" x14ac:dyDescent="0.2">
      <c r="A91" s="31">
        <f t="shared" si="14"/>
        <v>74</v>
      </c>
      <c r="B91" s="32">
        <f t="shared" si="11"/>
        <v>40695</v>
      </c>
      <c r="C91" s="35">
        <f t="shared" si="17"/>
        <v>14132.514689376429</v>
      </c>
      <c r="D91" s="35">
        <f t="shared" si="18"/>
        <v>1656.621106425695</v>
      </c>
      <c r="E91" s="36">
        <f>IF(AND(Pay_Num&lt;&gt;"",Sched_Pay+Scheduled_Extra_Payments&lt;Beg_Bal),Scheduled_Extra_Payments,IF(AND(Pay_Num&lt;&gt;"",Beg_Bal-Sched_Pay&gt;0),Beg_Bal-Sched_Pay,IF(Pay_Num&lt;&gt;"",0,"")))</f>
        <v>343.38</v>
      </c>
      <c r="F91" s="35">
        <f t="shared" si="12"/>
        <v>2000.0011064256951</v>
      </c>
      <c r="G91" s="35">
        <f t="shared" si="15"/>
        <v>1938.1713546596732</v>
      </c>
      <c r="H91" s="35">
        <f t="shared" si="16"/>
        <v>61.829751766021872</v>
      </c>
      <c r="I91" s="35">
        <f t="shared" si="13"/>
        <v>12194.343334716756</v>
      </c>
      <c r="J91" s="39">
        <f t="shared" si="19"/>
        <v>63075.995210218061</v>
      </c>
      <c r="K91" s="28"/>
      <c r="O91" s="61">
        <v>12535.92</v>
      </c>
      <c r="P91" s="59">
        <f>I91-O91</f>
        <v>-341.57666528324444</v>
      </c>
    </row>
    <row r="92" spans="1:16" x14ac:dyDescent="0.2">
      <c r="A92" s="31">
        <f t="shared" si="14"/>
        <v>75</v>
      </c>
      <c r="B92" s="32">
        <f t="shared" si="11"/>
        <v>40725</v>
      </c>
      <c r="C92" s="35">
        <f t="shared" si="17"/>
        <v>12194.343334716756</v>
      </c>
      <c r="D92" s="35">
        <f t="shared" si="18"/>
        <v>1656.621106425695</v>
      </c>
      <c r="E92" s="36">
        <f>IF(AND(Pay_Num&lt;&gt;"",Sched_Pay+Scheduled_Extra_Payments&lt;Beg_Bal),Scheduled_Extra_Payments,IF(AND(Pay_Num&lt;&gt;"",Beg_Bal-Sched_Pay&gt;0),Beg_Bal-Sched_Pay,IF(Pay_Num&lt;&gt;"",0,"")))</f>
        <v>343.38</v>
      </c>
      <c r="F92" s="35">
        <f t="shared" si="12"/>
        <v>2000.0011064256951</v>
      </c>
      <c r="G92" s="35">
        <f t="shared" si="15"/>
        <v>1946.6508543363093</v>
      </c>
      <c r="H92" s="35">
        <f t="shared" si="16"/>
        <v>53.350252089385805</v>
      </c>
      <c r="I92" s="35">
        <f t="shared" si="13"/>
        <v>10247.692480380447</v>
      </c>
      <c r="J92" s="39">
        <f t="shared" si="19"/>
        <v>63129.34546230745</v>
      </c>
      <c r="K92" s="28"/>
    </row>
    <row r="93" spans="1:16" x14ac:dyDescent="0.2">
      <c r="A93" s="31">
        <f t="shared" si="14"/>
        <v>76</v>
      </c>
      <c r="B93" s="32">
        <f t="shared" si="11"/>
        <v>40756</v>
      </c>
      <c r="C93" s="35">
        <f t="shared" si="17"/>
        <v>10247.692480380447</v>
      </c>
      <c r="D93" s="35">
        <f t="shared" si="18"/>
        <v>1656.621106425695</v>
      </c>
      <c r="E93" s="36">
        <f t="shared" ref="E93:E97" si="20">IF(AND(Pay_Num&lt;&gt;"",Sched_Pay+Scheduled_Extra_Payments&lt;Beg_Bal),Scheduled_Extra_Payments,IF(AND(Pay_Num&lt;&gt;"",Beg_Bal-Sched_Pay&gt;0),Beg_Bal-Sched_Pay,IF(Pay_Num&lt;&gt;"",0,"")))+2000</f>
        <v>2343.38</v>
      </c>
      <c r="F93" s="35">
        <f t="shared" si="12"/>
        <v>4000.0011064256951</v>
      </c>
      <c r="G93" s="35">
        <f t="shared" si="15"/>
        <v>3955.1674518240306</v>
      </c>
      <c r="H93" s="35">
        <f t="shared" si="16"/>
        <v>44.833654601664449</v>
      </c>
      <c r="I93" s="35">
        <f t="shared" si="13"/>
        <v>6292.5250285564161</v>
      </c>
      <c r="J93" s="39">
        <f t="shared" si="19"/>
        <v>63174.179116909116</v>
      </c>
      <c r="K93" s="28"/>
    </row>
    <row r="94" spans="1:16" x14ac:dyDescent="0.2">
      <c r="A94" s="31">
        <f t="shared" si="14"/>
        <v>77</v>
      </c>
      <c r="B94" s="32">
        <f t="shared" si="11"/>
        <v>40787</v>
      </c>
      <c r="C94" s="35">
        <f t="shared" si="17"/>
        <v>6292.5250285564161</v>
      </c>
      <c r="D94" s="35">
        <f t="shared" si="18"/>
        <v>1656.621106425695</v>
      </c>
      <c r="E94" s="36">
        <f t="shared" si="20"/>
        <v>2343.38</v>
      </c>
      <c r="F94" s="35">
        <f t="shared" si="12"/>
        <v>4000.0011064256951</v>
      </c>
      <c r="G94" s="35">
        <f t="shared" si="15"/>
        <v>3972.4713094257609</v>
      </c>
      <c r="H94" s="35">
        <f t="shared" si="16"/>
        <v>27.52979699993432</v>
      </c>
      <c r="I94" s="35">
        <f t="shared" si="13"/>
        <v>2320.0537191306553</v>
      </c>
      <c r="J94" s="39">
        <f t="shared" si="19"/>
        <v>63201.708913909053</v>
      </c>
      <c r="K94" s="28"/>
    </row>
    <row r="95" spans="1:16" x14ac:dyDescent="0.2">
      <c r="A95" s="31">
        <f t="shared" si="14"/>
        <v>78</v>
      </c>
      <c r="B95" s="32">
        <f t="shared" si="11"/>
        <v>40817</v>
      </c>
      <c r="C95" s="35">
        <f t="shared" si="17"/>
        <v>2320.0537191306553</v>
      </c>
      <c r="D95" s="35">
        <f t="shared" si="18"/>
        <v>1656.621106425695</v>
      </c>
      <c r="E95" s="36">
        <f t="shared" si="20"/>
        <v>2343.38</v>
      </c>
      <c r="F95" s="35">
        <f t="shared" si="12"/>
        <v>2320.0537191306553</v>
      </c>
      <c r="G95" s="35">
        <f t="shared" si="15"/>
        <v>2309.9034841094585</v>
      </c>
      <c r="H95" s="35">
        <f t="shared" si="16"/>
        <v>10.150235021196616</v>
      </c>
      <c r="I95" s="35">
        <f t="shared" si="13"/>
        <v>0</v>
      </c>
      <c r="J95" s="39">
        <f t="shared" si="19"/>
        <v>63211.859148930249</v>
      </c>
      <c r="K95" s="28"/>
    </row>
    <row r="96" spans="1:16" x14ac:dyDescent="0.2">
      <c r="A96" s="31">
        <f t="shared" si="14"/>
        <v>79</v>
      </c>
      <c r="B96" s="32">
        <f t="shared" si="11"/>
        <v>40848</v>
      </c>
      <c r="C96" s="35">
        <f t="shared" si="17"/>
        <v>0</v>
      </c>
      <c r="D96" s="35">
        <f t="shared" si="18"/>
        <v>1656.621106425695</v>
      </c>
      <c r="E96" s="36">
        <f t="shared" si="20"/>
        <v>2000</v>
      </c>
      <c r="F96" s="35">
        <f t="shared" si="12"/>
        <v>0</v>
      </c>
      <c r="G96" s="35">
        <f t="shared" si="15"/>
        <v>0</v>
      </c>
      <c r="H96" s="35">
        <f t="shared" si="16"/>
        <v>0</v>
      </c>
      <c r="I96" s="35">
        <f t="shared" si="13"/>
        <v>0</v>
      </c>
      <c r="J96" s="39">
        <f t="shared" si="19"/>
        <v>63211.859148930249</v>
      </c>
      <c r="K96" s="28"/>
    </row>
    <row r="97" spans="1:14" x14ac:dyDescent="0.2">
      <c r="A97" s="46">
        <f t="shared" si="14"/>
        <v>80</v>
      </c>
      <c r="B97" s="47">
        <f t="shared" si="11"/>
        <v>40878</v>
      </c>
      <c r="C97" s="48">
        <f t="shared" si="17"/>
        <v>0</v>
      </c>
      <c r="D97" s="48">
        <f t="shared" si="18"/>
        <v>1656.621106425695</v>
      </c>
      <c r="E97" s="49">
        <f t="shared" si="20"/>
        <v>2000</v>
      </c>
      <c r="F97" s="48"/>
      <c r="G97" s="48">
        <f t="shared" si="15"/>
        <v>0</v>
      </c>
      <c r="H97" s="48">
        <f t="shared" si="16"/>
        <v>0</v>
      </c>
      <c r="I97" s="48">
        <f t="shared" si="13"/>
        <v>0</v>
      </c>
      <c r="J97" s="50">
        <f t="shared" si="19"/>
        <v>63211.859148930249</v>
      </c>
      <c r="K97" s="51">
        <f>SUM(H86:H97)</f>
        <v>1065.956930173428</v>
      </c>
      <c r="L97" s="52">
        <f>SUM(G86:G97)</f>
        <v>52254.106746788486</v>
      </c>
      <c r="M97" s="53"/>
      <c r="N97" s="52">
        <f>SUM(K97:L97)</f>
        <v>53320.063676961916</v>
      </c>
    </row>
    <row r="98" spans="1:14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x14ac:dyDescent="0.2">
      <c r="A233" s="31">
        <f t="shared" ref="A233:A274" si="21">IF(Values_Entered,A232+1,"")</f>
        <v>1</v>
      </c>
      <c r="B233" s="32">
        <f t="shared" ref="B233:B273" si="22">IF(Pay_Num&lt;&gt;"",DATE(YEAR(Loan_Start),MONTH(Loan_Start)+(Pay_Num)*12/Num_Pmt_Per_Year,DAY(Loan_Start)),"")</f>
        <v>38473</v>
      </c>
      <c r="C233" s="35">
        <f t="shared" ref="C233:C275" si="23">IF(Pay_Num&lt;&gt;"",I232,"")</f>
        <v>0</v>
      </c>
      <c r="D233" s="35">
        <f t="shared" ref="D233:D275" si="24">IF(Pay_Num&lt;&gt;"",Scheduled_Monthly_Payment,"")</f>
        <v>1656.621106425695</v>
      </c>
      <c r="E233" s="36">
        <f t="shared" ref="E233:E294" si="25">IF(AND(Pay_Num&lt;&gt;"",Sched_Pay+Scheduled_Extra_Payments&lt;Beg_Bal),Scheduled_Extra_Payments,IF(AND(Pay_Num&lt;&gt;"",Beg_Bal-Sched_Pay&gt;0),Beg_Bal-Sched_Pay,IF(Pay_Num&lt;&gt;"",0,"")))+500</f>
        <v>500</v>
      </c>
      <c r="F233" s="35">
        <f t="shared" ref="F233:F273" si="26">IF(AND(Pay_Num&lt;&gt;"",Sched_Pay+Extra_Pay&lt;Beg_Bal),Sched_Pay+Extra_Pay,IF(Pay_Num&lt;&gt;"",Beg_Bal,""))</f>
        <v>0</v>
      </c>
      <c r="G233" s="35">
        <f t="shared" ref="G233:G274" si="27">IF(Pay_Num&lt;&gt;"",Total_Pay-Int,"")</f>
        <v>0</v>
      </c>
      <c r="H233" s="35">
        <f t="shared" ref="H233:H274" si="28">IF(Pay_Num&lt;&gt;"",Beg_Bal*Interest_Rate/Num_Pmt_Per_Year,"")</f>
        <v>0</v>
      </c>
      <c r="I233" s="35">
        <f t="shared" ref="I233:I273" si="29">IF(AND(Pay_Num&lt;&gt;"",Sched_Pay+Extra_Pay&lt;Beg_Bal),Beg_Bal-Princ,IF(Pay_Num&lt;&gt;"",0,""))</f>
        <v>0</v>
      </c>
      <c r="J233" s="28"/>
      <c r="K233" s="28"/>
    </row>
    <row r="234" spans="1:14" x14ac:dyDescent="0.2">
      <c r="A234" s="31">
        <f t="shared" si="21"/>
        <v>2</v>
      </c>
      <c r="B234" s="32">
        <f t="shared" si="22"/>
        <v>38504</v>
      </c>
      <c r="C234" s="35">
        <f t="shared" si="23"/>
        <v>0</v>
      </c>
      <c r="D234" s="35">
        <f t="shared" si="24"/>
        <v>1656.621106425695</v>
      </c>
      <c r="E234" s="36">
        <f t="shared" si="25"/>
        <v>500</v>
      </c>
      <c r="F234" s="35">
        <f t="shared" si="26"/>
        <v>0</v>
      </c>
      <c r="G234" s="35">
        <f t="shared" si="27"/>
        <v>0</v>
      </c>
      <c r="H234" s="35">
        <f t="shared" si="28"/>
        <v>0</v>
      </c>
      <c r="I234" s="35">
        <f t="shared" si="29"/>
        <v>0</v>
      </c>
      <c r="J234" s="28"/>
      <c r="K234" s="28"/>
    </row>
    <row r="235" spans="1:14" x14ac:dyDescent="0.2">
      <c r="A235" s="31">
        <f t="shared" si="21"/>
        <v>3</v>
      </c>
      <c r="B235" s="32">
        <f t="shared" si="22"/>
        <v>38534</v>
      </c>
      <c r="C235" s="35">
        <f t="shared" si="23"/>
        <v>0</v>
      </c>
      <c r="D235" s="35">
        <f t="shared" si="24"/>
        <v>1656.621106425695</v>
      </c>
      <c r="E235" s="36">
        <f t="shared" si="25"/>
        <v>500</v>
      </c>
      <c r="F235" s="35">
        <f t="shared" si="26"/>
        <v>0</v>
      </c>
      <c r="G235" s="35">
        <f t="shared" si="27"/>
        <v>0</v>
      </c>
      <c r="H235" s="35">
        <f t="shared" si="28"/>
        <v>0</v>
      </c>
      <c r="I235" s="35">
        <f t="shared" si="29"/>
        <v>0</v>
      </c>
      <c r="J235" s="28"/>
      <c r="K235" s="28"/>
    </row>
    <row r="236" spans="1:14" x14ac:dyDescent="0.2">
      <c r="A236" s="31">
        <f t="shared" si="21"/>
        <v>4</v>
      </c>
      <c r="B236" s="32">
        <f t="shared" si="22"/>
        <v>38565</v>
      </c>
      <c r="C236" s="35">
        <f t="shared" si="23"/>
        <v>0</v>
      </c>
      <c r="D236" s="35">
        <f t="shared" si="24"/>
        <v>1656.621106425695</v>
      </c>
      <c r="E236" s="36">
        <f t="shared" si="25"/>
        <v>500</v>
      </c>
      <c r="F236" s="35">
        <f t="shared" si="26"/>
        <v>0</v>
      </c>
      <c r="G236" s="35">
        <f t="shared" si="27"/>
        <v>0</v>
      </c>
      <c r="H236" s="35">
        <f t="shared" si="28"/>
        <v>0</v>
      </c>
      <c r="I236" s="35">
        <f t="shared" si="29"/>
        <v>0</v>
      </c>
      <c r="J236" s="28"/>
      <c r="K236" s="28"/>
    </row>
    <row r="237" spans="1:14" x14ac:dyDescent="0.2">
      <c r="A237" s="31">
        <f t="shared" si="21"/>
        <v>5</v>
      </c>
      <c r="B237" s="32">
        <f t="shared" si="22"/>
        <v>38596</v>
      </c>
      <c r="C237" s="35">
        <f t="shared" si="23"/>
        <v>0</v>
      </c>
      <c r="D237" s="35">
        <f t="shared" si="24"/>
        <v>1656.621106425695</v>
      </c>
      <c r="E237" s="36">
        <f t="shared" si="25"/>
        <v>500</v>
      </c>
      <c r="F237" s="35">
        <f t="shared" si="26"/>
        <v>0</v>
      </c>
      <c r="G237" s="35">
        <f t="shared" si="27"/>
        <v>0</v>
      </c>
      <c r="H237" s="35">
        <f t="shared" si="28"/>
        <v>0</v>
      </c>
      <c r="I237" s="35">
        <f t="shared" si="29"/>
        <v>0</v>
      </c>
      <c r="J237" s="28"/>
      <c r="K237" s="28"/>
    </row>
    <row r="238" spans="1:14" x14ac:dyDescent="0.2">
      <c r="A238" s="31">
        <f t="shared" si="21"/>
        <v>6</v>
      </c>
      <c r="B238" s="32">
        <f t="shared" si="22"/>
        <v>38626</v>
      </c>
      <c r="C238" s="35">
        <f t="shared" si="23"/>
        <v>0</v>
      </c>
      <c r="D238" s="35">
        <f t="shared" si="24"/>
        <v>1656.621106425695</v>
      </c>
      <c r="E238" s="36">
        <f t="shared" si="25"/>
        <v>500</v>
      </c>
      <c r="F238" s="35">
        <f t="shared" si="26"/>
        <v>0</v>
      </c>
      <c r="G238" s="35">
        <f t="shared" si="27"/>
        <v>0</v>
      </c>
      <c r="H238" s="35">
        <f t="shared" si="28"/>
        <v>0</v>
      </c>
      <c r="I238" s="35">
        <f t="shared" si="29"/>
        <v>0</v>
      </c>
      <c r="J238" s="28"/>
      <c r="K238" s="28"/>
    </row>
    <row r="239" spans="1:14" x14ac:dyDescent="0.2">
      <c r="A239" s="31">
        <f t="shared" si="21"/>
        <v>7</v>
      </c>
      <c r="B239" s="32">
        <f t="shared" si="22"/>
        <v>38657</v>
      </c>
      <c r="C239" s="35">
        <f t="shared" si="23"/>
        <v>0</v>
      </c>
      <c r="D239" s="35">
        <f t="shared" si="24"/>
        <v>1656.621106425695</v>
      </c>
      <c r="E239" s="36">
        <f t="shared" si="25"/>
        <v>500</v>
      </c>
      <c r="F239" s="35">
        <f t="shared" si="26"/>
        <v>0</v>
      </c>
      <c r="G239" s="35">
        <f t="shared" si="27"/>
        <v>0</v>
      </c>
      <c r="H239" s="35">
        <f t="shared" si="28"/>
        <v>0</v>
      </c>
      <c r="I239" s="35">
        <f t="shared" si="29"/>
        <v>0</v>
      </c>
      <c r="J239" s="28"/>
      <c r="K239" s="28"/>
    </row>
    <row r="240" spans="1:14" x14ac:dyDescent="0.2">
      <c r="A240" s="31">
        <f t="shared" si="21"/>
        <v>8</v>
      </c>
      <c r="B240" s="32">
        <f t="shared" si="22"/>
        <v>38687</v>
      </c>
      <c r="C240" s="35">
        <f t="shared" si="23"/>
        <v>0</v>
      </c>
      <c r="D240" s="35">
        <f t="shared" si="24"/>
        <v>1656.621106425695</v>
      </c>
      <c r="E240" s="36">
        <f t="shared" si="25"/>
        <v>500</v>
      </c>
      <c r="F240" s="35">
        <f t="shared" si="26"/>
        <v>0</v>
      </c>
      <c r="G240" s="35">
        <f t="shared" si="27"/>
        <v>0</v>
      </c>
      <c r="H240" s="35">
        <f t="shared" si="28"/>
        <v>0</v>
      </c>
      <c r="I240" s="35">
        <f t="shared" si="29"/>
        <v>0</v>
      </c>
      <c r="J240" s="28"/>
      <c r="K240" s="28"/>
    </row>
    <row r="241" spans="1:11" x14ac:dyDescent="0.2">
      <c r="A241" s="31">
        <f t="shared" si="21"/>
        <v>9</v>
      </c>
      <c r="B241" s="32">
        <f t="shared" si="22"/>
        <v>38718</v>
      </c>
      <c r="C241" s="35">
        <f t="shared" si="23"/>
        <v>0</v>
      </c>
      <c r="D241" s="35">
        <f t="shared" si="24"/>
        <v>1656.621106425695</v>
      </c>
      <c r="E241" s="36">
        <f t="shared" si="25"/>
        <v>500</v>
      </c>
      <c r="F241" s="35">
        <f t="shared" si="26"/>
        <v>0</v>
      </c>
      <c r="G241" s="35">
        <f t="shared" si="27"/>
        <v>0</v>
      </c>
      <c r="H241" s="35">
        <f t="shared" si="28"/>
        <v>0</v>
      </c>
      <c r="I241" s="35">
        <f t="shared" si="29"/>
        <v>0</v>
      </c>
      <c r="J241" s="28"/>
      <c r="K241" s="28"/>
    </row>
    <row r="242" spans="1:11" x14ac:dyDescent="0.2">
      <c r="A242" s="31">
        <f t="shared" si="21"/>
        <v>10</v>
      </c>
      <c r="B242" s="32">
        <f t="shared" si="22"/>
        <v>38749</v>
      </c>
      <c r="C242" s="35">
        <f t="shared" si="23"/>
        <v>0</v>
      </c>
      <c r="D242" s="35">
        <f t="shared" si="24"/>
        <v>1656.621106425695</v>
      </c>
      <c r="E242" s="36">
        <f t="shared" si="25"/>
        <v>500</v>
      </c>
      <c r="F242" s="35">
        <f t="shared" si="26"/>
        <v>0</v>
      </c>
      <c r="G242" s="35">
        <f t="shared" si="27"/>
        <v>0</v>
      </c>
      <c r="H242" s="35">
        <f t="shared" si="28"/>
        <v>0</v>
      </c>
      <c r="I242" s="35">
        <f t="shared" si="29"/>
        <v>0</v>
      </c>
      <c r="J242" s="28"/>
      <c r="K242" s="28"/>
    </row>
    <row r="243" spans="1:11" x14ac:dyDescent="0.2">
      <c r="A243" s="31">
        <f t="shared" si="21"/>
        <v>11</v>
      </c>
      <c r="B243" s="32">
        <f t="shared" si="22"/>
        <v>38777</v>
      </c>
      <c r="C243" s="35">
        <f t="shared" si="23"/>
        <v>0</v>
      </c>
      <c r="D243" s="35">
        <f t="shared" si="24"/>
        <v>1656.621106425695</v>
      </c>
      <c r="E243" s="36">
        <f t="shared" si="25"/>
        <v>500</v>
      </c>
      <c r="F243" s="35">
        <f t="shared" si="26"/>
        <v>0</v>
      </c>
      <c r="G243" s="35">
        <f t="shared" si="27"/>
        <v>0</v>
      </c>
      <c r="H243" s="35">
        <f t="shared" si="28"/>
        <v>0</v>
      </c>
      <c r="I243" s="35">
        <f t="shared" si="29"/>
        <v>0</v>
      </c>
      <c r="J243" s="28"/>
      <c r="K243" s="28"/>
    </row>
    <row r="244" spans="1:11" x14ac:dyDescent="0.2">
      <c r="A244" s="31">
        <f t="shared" si="21"/>
        <v>12</v>
      </c>
      <c r="B244" s="32">
        <f t="shared" si="22"/>
        <v>38808</v>
      </c>
      <c r="C244" s="35">
        <f t="shared" si="23"/>
        <v>0</v>
      </c>
      <c r="D244" s="35">
        <f t="shared" si="24"/>
        <v>1656.621106425695</v>
      </c>
      <c r="E244" s="36">
        <f t="shared" si="25"/>
        <v>500</v>
      </c>
      <c r="F244" s="35">
        <f t="shared" si="26"/>
        <v>0</v>
      </c>
      <c r="G244" s="35">
        <f t="shared" si="27"/>
        <v>0</v>
      </c>
      <c r="H244" s="35">
        <f t="shared" si="28"/>
        <v>0</v>
      </c>
      <c r="I244" s="35">
        <f t="shared" si="29"/>
        <v>0</v>
      </c>
      <c r="J244" s="28"/>
      <c r="K244" s="28"/>
    </row>
    <row r="245" spans="1:11" x14ac:dyDescent="0.2">
      <c r="A245" s="31">
        <f t="shared" si="21"/>
        <v>13</v>
      </c>
      <c r="B245" s="32">
        <f t="shared" si="22"/>
        <v>38838</v>
      </c>
      <c r="C245" s="35">
        <f t="shared" si="23"/>
        <v>0</v>
      </c>
      <c r="D245" s="35">
        <f t="shared" si="24"/>
        <v>1656.621106425695</v>
      </c>
      <c r="E245" s="36">
        <f t="shared" si="25"/>
        <v>500</v>
      </c>
      <c r="F245" s="35">
        <f t="shared" si="26"/>
        <v>0</v>
      </c>
      <c r="G245" s="35">
        <f t="shared" si="27"/>
        <v>0</v>
      </c>
      <c r="H245" s="35">
        <f t="shared" si="28"/>
        <v>0</v>
      </c>
      <c r="I245" s="35">
        <f t="shared" si="29"/>
        <v>0</v>
      </c>
      <c r="J245" s="28"/>
      <c r="K245" s="28"/>
    </row>
    <row r="246" spans="1:11" x14ac:dyDescent="0.2">
      <c r="A246" s="31">
        <f t="shared" si="21"/>
        <v>14</v>
      </c>
      <c r="B246" s="32">
        <f t="shared" si="22"/>
        <v>38869</v>
      </c>
      <c r="C246" s="35">
        <f t="shared" si="23"/>
        <v>0</v>
      </c>
      <c r="D246" s="35">
        <f t="shared" si="24"/>
        <v>1656.621106425695</v>
      </c>
      <c r="E246" s="36">
        <f t="shared" si="25"/>
        <v>500</v>
      </c>
      <c r="F246" s="35">
        <f t="shared" si="26"/>
        <v>0</v>
      </c>
      <c r="G246" s="35">
        <f t="shared" si="27"/>
        <v>0</v>
      </c>
      <c r="H246" s="35">
        <f t="shared" si="28"/>
        <v>0</v>
      </c>
      <c r="I246" s="35">
        <f t="shared" si="29"/>
        <v>0</v>
      </c>
      <c r="J246" s="28"/>
      <c r="K246" s="28"/>
    </row>
    <row r="247" spans="1:11" x14ac:dyDescent="0.2">
      <c r="A247" s="31">
        <f t="shared" si="21"/>
        <v>15</v>
      </c>
      <c r="B247" s="32">
        <f t="shared" si="22"/>
        <v>38899</v>
      </c>
      <c r="C247" s="35">
        <f t="shared" si="23"/>
        <v>0</v>
      </c>
      <c r="D247" s="35">
        <f t="shared" si="24"/>
        <v>1656.621106425695</v>
      </c>
      <c r="E247" s="36">
        <f t="shared" si="25"/>
        <v>500</v>
      </c>
      <c r="F247" s="35">
        <f t="shared" si="26"/>
        <v>0</v>
      </c>
      <c r="G247" s="35">
        <f t="shared" si="27"/>
        <v>0</v>
      </c>
      <c r="H247" s="35">
        <f t="shared" si="28"/>
        <v>0</v>
      </c>
      <c r="I247" s="35">
        <f t="shared" si="29"/>
        <v>0</v>
      </c>
      <c r="J247" s="28"/>
      <c r="K247" s="28"/>
    </row>
    <row r="248" spans="1:11" x14ac:dyDescent="0.2">
      <c r="A248" s="31">
        <f t="shared" si="21"/>
        <v>16</v>
      </c>
      <c r="B248" s="32">
        <f t="shared" si="22"/>
        <v>38930</v>
      </c>
      <c r="C248" s="35">
        <f t="shared" si="23"/>
        <v>0</v>
      </c>
      <c r="D248" s="35">
        <f t="shared" si="24"/>
        <v>1656.621106425695</v>
      </c>
      <c r="E248" s="36">
        <f t="shared" si="25"/>
        <v>500</v>
      </c>
      <c r="F248" s="35">
        <f t="shared" si="26"/>
        <v>0</v>
      </c>
      <c r="G248" s="35">
        <f t="shared" si="27"/>
        <v>0</v>
      </c>
      <c r="H248" s="35">
        <f t="shared" si="28"/>
        <v>0</v>
      </c>
      <c r="I248" s="35">
        <f t="shared" si="29"/>
        <v>0</v>
      </c>
      <c r="J248" s="28"/>
      <c r="K248" s="28"/>
    </row>
    <row r="249" spans="1:11" x14ac:dyDescent="0.2">
      <c r="A249" s="31">
        <f t="shared" si="21"/>
        <v>17</v>
      </c>
      <c r="B249" s="32">
        <f t="shared" si="22"/>
        <v>38961</v>
      </c>
      <c r="C249" s="35">
        <f t="shared" si="23"/>
        <v>0</v>
      </c>
      <c r="D249" s="35">
        <f t="shared" si="24"/>
        <v>1656.621106425695</v>
      </c>
      <c r="E249" s="36">
        <f t="shared" si="25"/>
        <v>500</v>
      </c>
      <c r="F249" s="35">
        <f t="shared" si="26"/>
        <v>0</v>
      </c>
      <c r="G249" s="35">
        <f t="shared" si="27"/>
        <v>0</v>
      </c>
      <c r="H249" s="35">
        <f t="shared" si="28"/>
        <v>0</v>
      </c>
      <c r="I249" s="35">
        <f t="shared" si="29"/>
        <v>0</v>
      </c>
      <c r="J249" s="28"/>
      <c r="K249" s="28"/>
    </row>
    <row r="250" spans="1:11" x14ac:dyDescent="0.2">
      <c r="A250" s="31">
        <f t="shared" si="21"/>
        <v>18</v>
      </c>
      <c r="B250" s="32">
        <f t="shared" si="22"/>
        <v>38991</v>
      </c>
      <c r="C250" s="35">
        <f t="shared" si="23"/>
        <v>0</v>
      </c>
      <c r="D250" s="35">
        <f t="shared" si="24"/>
        <v>1656.621106425695</v>
      </c>
      <c r="E250" s="36">
        <f t="shared" si="25"/>
        <v>500</v>
      </c>
      <c r="F250" s="35">
        <f t="shared" si="26"/>
        <v>0</v>
      </c>
      <c r="G250" s="35">
        <f t="shared" si="27"/>
        <v>0</v>
      </c>
      <c r="H250" s="35">
        <f t="shared" si="28"/>
        <v>0</v>
      </c>
      <c r="I250" s="35">
        <f t="shared" si="29"/>
        <v>0</v>
      </c>
      <c r="J250" s="28"/>
      <c r="K250" s="28"/>
    </row>
    <row r="251" spans="1:11" x14ac:dyDescent="0.2">
      <c r="A251" s="31">
        <f t="shared" si="21"/>
        <v>19</v>
      </c>
      <c r="B251" s="32">
        <f t="shared" si="22"/>
        <v>39022</v>
      </c>
      <c r="C251" s="35">
        <f t="shared" si="23"/>
        <v>0</v>
      </c>
      <c r="D251" s="35">
        <f t="shared" si="24"/>
        <v>1656.621106425695</v>
      </c>
      <c r="E251" s="36">
        <f t="shared" si="25"/>
        <v>500</v>
      </c>
      <c r="F251" s="35">
        <f t="shared" si="26"/>
        <v>0</v>
      </c>
      <c r="G251" s="35">
        <f t="shared" si="27"/>
        <v>0</v>
      </c>
      <c r="H251" s="35">
        <f t="shared" si="28"/>
        <v>0</v>
      </c>
      <c r="I251" s="35">
        <f t="shared" si="29"/>
        <v>0</v>
      </c>
      <c r="J251" s="28"/>
      <c r="K251" s="28"/>
    </row>
    <row r="252" spans="1:11" x14ac:dyDescent="0.2">
      <c r="A252" s="31">
        <f t="shared" si="21"/>
        <v>20</v>
      </c>
      <c r="B252" s="32">
        <f t="shared" si="22"/>
        <v>39052</v>
      </c>
      <c r="C252" s="35">
        <f t="shared" si="23"/>
        <v>0</v>
      </c>
      <c r="D252" s="35">
        <f t="shared" si="24"/>
        <v>1656.621106425695</v>
      </c>
      <c r="E252" s="36">
        <f t="shared" si="25"/>
        <v>500</v>
      </c>
      <c r="F252" s="35">
        <f t="shared" si="26"/>
        <v>0</v>
      </c>
      <c r="G252" s="35">
        <f t="shared" si="27"/>
        <v>0</v>
      </c>
      <c r="H252" s="35">
        <f t="shared" si="28"/>
        <v>0</v>
      </c>
      <c r="I252" s="35">
        <f t="shared" si="29"/>
        <v>0</v>
      </c>
      <c r="J252" s="28"/>
      <c r="K252" s="28"/>
    </row>
    <row r="253" spans="1:11" x14ac:dyDescent="0.2">
      <c r="A253" s="31">
        <f t="shared" si="21"/>
        <v>21</v>
      </c>
      <c r="B253" s="32">
        <f t="shared" si="22"/>
        <v>39083</v>
      </c>
      <c r="C253" s="35">
        <f t="shared" si="23"/>
        <v>0</v>
      </c>
      <c r="D253" s="35">
        <f t="shared" si="24"/>
        <v>1656.621106425695</v>
      </c>
      <c r="E253" s="36">
        <f t="shared" si="25"/>
        <v>500</v>
      </c>
      <c r="F253" s="35">
        <f t="shared" si="26"/>
        <v>0</v>
      </c>
      <c r="G253" s="35">
        <f t="shared" si="27"/>
        <v>0</v>
      </c>
      <c r="H253" s="35">
        <f t="shared" si="28"/>
        <v>0</v>
      </c>
      <c r="I253" s="35">
        <f t="shared" si="29"/>
        <v>0</v>
      </c>
      <c r="J253" s="28"/>
      <c r="K253" s="28"/>
    </row>
    <row r="254" spans="1:11" x14ac:dyDescent="0.2">
      <c r="A254" s="31">
        <f t="shared" si="21"/>
        <v>22</v>
      </c>
      <c r="B254" s="32">
        <f t="shared" si="22"/>
        <v>39114</v>
      </c>
      <c r="C254" s="35">
        <f t="shared" si="23"/>
        <v>0</v>
      </c>
      <c r="D254" s="35">
        <f t="shared" si="24"/>
        <v>1656.621106425695</v>
      </c>
      <c r="E254" s="36">
        <f t="shared" si="25"/>
        <v>500</v>
      </c>
      <c r="F254" s="35">
        <f t="shared" si="26"/>
        <v>0</v>
      </c>
      <c r="G254" s="35">
        <f t="shared" si="27"/>
        <v>0</v>
      </c>
      <c r="H254" s="35">
        <f t="shared" si="28"/>
        <v>0</v>
      </c>
      <c r="I254" s="35">
        <f t="shared" si="29"/>
        <v>0</v>
      </c>
      <c r="J254" s="28"/>
      <c r="K254" s="28"/>
    </row>
    <row r="255" spans="1:11" x14ac:dyDescent="0.2">
      <c r="A255" s="31">
        <f t="shared" si="21"/>
        <v>23</v>
      </c>
      <c r="B255" s="32">
        <f t="shared" si="22"/>
        <v>39142</v>
      </c>
      <c r="C255" s="35">
        <f t="shared" si="23"/>
        <v>0</v>
      </c>
      <c r="D255" s="35">
        <f t="shared" si="24"/>
        <v>1656.621106425695</v>
      </c>
      <c r="E255" s="36">
        <f t="shared" si="25"/>
        <v>500</v>
      </c>
      <c r="F255" s="35">
        <f t="shared" si="26"/>
        <v>0</v>
      </c>
      <c r="G255" s="35">
        <f t="shared" si="27"/>
        <v>0</v>
      </c>
      <c r="H255" s="35">
        <f t="shared" si="28"/>
        <v>0</v>
      </c>
      <c r="I255" s="35">
        <f t="shared" si="29"/>
        <v>0</v>
      </c>
      <c r="J255" s="28"/>
      <c r="K255" s="28"/>
    </row>
    <row r="256" spans="1:11" x14ac:dyDescent="0.2">
      <c r="A256" s="31">
        <f t="shared" si="21"/>
        <v>24</v>
      </c>
      <c r="B256" s="32">
        <f t="shared" si="22"/>
        <v>39173</v>
      </c>
      <c r="C256" s="35">
        <f t="shared" si="23"/>
        <v>0</v>
      </c>
      <c r="D256" s="35">
        <f t="shared" si="24"/>
        <v>1656.621106425695</v>
      </c>
      <c r="E256" s="36">
        <f t="shared" si="25"/>
        <v>500</v>
      </c>
      <c r="F256" s="35">
        <f t="shared" si="26"/>
        <v>0</v>
      </c>
      <c r="G256" s="35">
        <f t="shared" si="27"/>
        <v>0</v>
      </c>
      <c r="H256" s="35">
        <f t="shared" si="28"/>
        <v>0</v>
      </c>
      <c r="I256" s="35">
        <f t="shared" si="29"/>
        <v>0</v>
      </c>
      <c r="J256" s="28"/>
      <c r="K256" s="28"/>
    </row>
    <row r="257" spans="1:11" x14ac:dyDescent="0.2">
      <c r="A257" s="31">
        <f t="shared" si="21"/>
        <v>25</v>
      </c>
      <c r="B257" s="32">
        <f t="shared" si="22"/>
        <v>39203</v>
      </c>
      <c r="C257" s="35">
        <f t="shared" si="23"/>
        <v>0</v>
      </c>
      <c r="D257" s="35">
        <f t="shared" si="24"/>
        <v>1656.621106425695</v>
      </c>
      <c r="E257" s="36">
        <f t="shared" si="25"/>
        <v>500</v>
      </c>
      <c r="F257" s="35">
        <f t="shared" si="26"/>
        <v>0</v>
      </c>
      <c r="G257" s="35">
        <f t="shared" si="27"/>
        <v>0</v>
      </c>
      <c r="H257" s="35">
        <f t="shared" si="28"/>
        <v>0</v>
      </c>
      <c r="I257" s="35">
        <f t="shared" si="29"/>
        <v>0</v>
      </c>
      <c r="J257" s="28"/>
      <c r="K257" s="28"/>
    </row>
    <row r="258" spans="1:11" x14ac:dyDescent="0.2">
      <c r="A258" s="31">
        <f t="shared" si="21"/>
        <v>26</v>
      </c>
      <c r="B258" s="32">
        <f t="shared" si="22"/>
        <v>39234</v>
      </c>
      <c r="C258" s="35">
        <f t="shared" si="23"/>
        <v>0</v>
      </c>
      <c r="D258" s="35">
        <f t="shared" si="24"/>
        <v>1656.621106425695</v>
      </c>
      <c r="E258" s="36">
        <f t="shared" si="25"/>
        <v>500</v>
      </c>
      <c r="F258" s="35">
        <f t="shared" si="26"/>
        <v>0</v>
      </c>
      <c r="G258" s="35">
        <f t="shared" si="27"/>
        <v>0</v>
      </c>
      <c r="H258" s="35">
        <f t="shared" si="28"/>
        <v>0</v>
      </c>
      <c r="I258" s="35">
        <f t="shared" si="29"/>
        <v>0</v>
      </c>
      <c r="J258" s="28"/>
      <c r="K258" s="28"/>
    </row>
    <row r="259" spans="1:11" x14ac:dyDescent="0.2">
      <c r="A259" s="31">
        <f t="shared" si="21"/>
        <v>27</v>
      </c>
      <c r="B259" s="32">
        <f t="shared" si="22"/>
        <v>39264</v>
      </c>
      <c r="C259" s="35">
        <f t="shared" si="23"/>
        <v>0</v>
      </c>
      <c r="D259" s="35">
        <f t="shared" si="24"/>
        <v>1656.621106425695</v>
      </c>
      <c r="E259" s="36">
        <f t="shared" si="25"/>
        <v>500</v>
      </c>
      <c r="F259" s="35">
        <f t="shared" si="26"/>
        <v>0</v>
      </c>
      <c r="G259" s="35">
        <f t="shared" si="27"/>
        <v>0</v>
      </c>
      <c r="H259" s="35">
        <f t="shared" si="28"/>
        <v>0</v>
      </c>
      <c r="I259" s="35">
        <f t="shared" si="29"/>
        <v>0</v>
      </c>
      <c r="J259" s="28"/>
      <c r="K259" s="28"/>
    </row>
    <row r="260" spans="1:11" x14ac:dyDescent="0.2">
      <c r="A260" s="31">
        <f t="shared" si="21"/>
        <v>28</v>
      </c>
      <c r="B260" s="32">
        <f t="shared" si="22"/>
        <v>39295</v>
      </c>
      <c r="C260" s="35">
        <f t="shared" si="23"/>
        <v>0</v>
      </c>
      <c r="D260" s="35">
        <f t="shared" si="24"/>
        <v>1656.621106425695</v>
      </c>
      <c r="E260" s="36">
        <f t="shared" si="25"/>
        <v>500</v>
      </c>
      <c r="F260" s="35">
        <f t="shared" si="26"/>
        <v>0</v>
      </c>
      <c r="G260" s="35">
        <f t="shared" si="27"/>
        <v>0</v>
      </c>
      <c r="H260" s="35">
        <f t="shared" si="28"/>
        <v>0</v>
      </c>
      <c r="I260" s="35">
        <f t="shared" si="29"/>
        <v>0</v>
      </c>
      <c r="J260" s="28"/>
      <c r="K260" s="28"/>
    </row>
    <row r="261" spans="1:11" x14ac:dyDescent="0.2">
      <c r="A261" s="31">
        <f t="shared" si="21"/>
        <v>29</v>
      </c>
      <c r="B261" s="32">
        <f t="shared" si="22"/>
        <v>39326</v>
      </c>
      <c r="C261" s="35">
        <f t="shared" si="23"/>
        <v>0</v>
      </c>
      <c r="D261" s="35">
        <f t="shared" si="24"/>
        <v>1656.621106425695</v>
      </c>
      <c r="E261" s="36">
        <f t="shared" si="25"/>
        <v>500</v>
      </c>
      <c r="F261" s="35">
        <f t="shared" si="26"/>
        <v>0</v>
      </c>
      <c r="G261" s="35">
        <f t="shared" si="27"/>
        <v>0</v>
      </c>
      <c r="H261" s="35">
        <f t="shared" si="28"/>
        <v>0</v>
      </c>
      <c r="I261" s="35">
        <f t="shared" si="29"/>
        <v>0</v>
      </c>
      <c r="J261" s="28"/>
      <c r="K261" s="28"/>
    </row>
    <row r="262" spans="1:11" x14ac:dyDescent="0.2">
      <c r="A262" s="31">
        <f t="shared" si="21"/>
        <v>30</v>
      </c>
      <c r="B262" s="32">
        <f t="shared" si="22"/>
        <v>39356</v>
      </c>
      <c r="C262" s="35">
        <f t="shared" si="23"/>
        <v>0</v>
      </c>
      <c r="D262" s="35">
        <f t="shared" si="24"/>
        <v>1656.621106425695</v>
      </c>
      <c r="E262" s="36">
        <f t="shared" si="25"/>
        <v>500</v>
      </c>
      <c r="F262" s="35">
        <f t="shared" si="26"/>
        <v>0</v>
      </c>
      <c r="G262" s="35">
        <f t="shared" si="27"/>
        <v>0</v>
      </c>
      <c r="H262" s="35">
        <f t="shared" si="28"/>
        <v>0</v>
      </c>
      <c r="I262" s="35">
        <f t="shared" si="29"/>
        <v>0</v>
      </c>
      <c r="J262" s="28"/>
      <c r="K262" s="28"/>
    </row>
    <row r="263" spans="1:11" x14ac:dyDescent="0.2">
      <c r="A263" s="31">
        <f t="shared" si="21"/>
        <v>31</v>
      </c>
      <c r="B263" s="32">
        <f t="shared" si="22"/>
        <v>39387</v>
      </c>
      <c r="C263" s="35">
        <f t="shared" si="23"/>
        <v>0</v>
      </c>
      <c r="D263" s="35">
        <f t="shared" si="24"/>
        <v>1656.621106425695</v>
      </c>
      <c r="E263" s="36">
        <f t="shared" si="25"/>
        <v>500</v>
      </c>
      <c r="F263" s="35">
        <f t="shared" si="26"/>
        <v>0</v>
      </c>
      <c r="G263" s="35">
        <f t="shared" si="27"/>
        <v>0</v>
      </c>
      <c r="H263" s="35">
        <f t="shared" si="28"/>
        <v>0</v>
      </c>
      <c r="I263" s="35">
        <f t="shared" si="29"/>
        <v>0</v>
      </c>
      <c r="J263" s="28"/>
      <c r="K263" s="28"/>
    </row>
    <row r="264" spans="1:11" x14ac:dyDescent="0.2">
      <c r="A264" s="31">
        <f t="shared" si="21"/>
        <v>32</v>
      </c>
      <c r="B264" s="32">
        <f t="shared" si="22"/>
        <v>39417</v>
      </c>
      <c r="C264" s="35">
        <f t="shared" si="23"/>
        <v>0</v>
      </c>
      <c r="D264" s="35">
        <f t="shared" si="24"/>
        <v>1656.621106425695</v>
      </c>
      <c r="E264" s="36">
        <f t="shared" si="25"/>
        <v>500</v>
      </c>
      <c r="F264" s="35">
        <f t="shared" si="26"/>
        <v>0</v>
      </c>
      <c r="G264" s="35">
        <f t="shared" si="27"/>
        <v>0</v>
      </c>
      <c r="H264" s="35">
        <f t="shared" si="28"/>
        <v>0</v>
      </c>
      <c r="I264" s="35">
        <f t="shared" si="29"/>
        <v>0</v>
      </c>
      <c r="J264" s="28"/>
      <c r="K264" s="28"/>
    </row>
    <row r="265" spans="1:11" x14ac:dyDescent="0.2">
      <c r="A265" s="31">
        <f t="shared" si="21"/>
        <v>33</v>
      </c>
      <c r="B265" s="32">
        <f t="shared" si="22"/>
        <v>39448</v>
      </c>
      <c r="C265" s="35">
        <f t="shared" si="23"/>
        <v>0</v>
      </c>
      <c r="D265" s="35">
        <f t="shared" si="24"/>
        <v>1656.621106425695</v>
      </c>
      <c r="E265" s="36">
        <f t="shared" si="25"/>
        <v>500</v>
      </c>
      <c r="F265" s="35">
        <f t="shared" si="26"/>
        <v>0</v>
      </c>
      <c r="G265" s="35">
        <f t="shared" si="27"/>
        <v>0</v>
      </c>
      <c r="H265" s="35">
        <f t="shared" si="28"/>
        <v>0</v>
      </c>
      <c r="I265" s="35">
        <f t="shared" si="29"/>
        <v>0</v>
      </c>
      <c r="J265" s="28"/>
      <c r="K265" s="28"/>
    </row>
    <row r="266" spans="1:11" x14ac:dyDescent="0.2">
      <c r="A266" s="31">
        <f t="shared" si="21"/>
        <v>34</v>
      </c>
      <c r="B266" s="32">
        <f t="shared" si="22"/>
        <v>39479</v>
      </c>
      <c r="C266" s="35">
        <f t="shared" si="23"/>
        <v>0</v>
      </c>
      <c r="D266" s="35">
        <f t="shared" si="24"/>
        <v>1656.621106425695</v>
      </c>
      <c r="E266" s="36">
        <f t="shared" si="25"/>
        <v>500</v>
      </c>
      <c r="F266" s="35">
        <f t="shared" si="26"/>
        <v>0</v>
      </c>
      <c r="G266" s="35">
        <f t="shared" si="27"/>
        <v>0</v>
      </c>
      <c r="H266" s="35">
        <f t="shared" si="28"/>
        <v>0</v>
      </c>
      <c r="I266" s="35">
        <f t="shared" si="29"/>
        <v>0</v>
      </c>
      <c r="J266" s="28"/>
      <c r="K266" s="28"/>
    </row>
    <row r="267" spans="1:11" x14ac:dyDescent="0.2">
      <c r="A267" s="31">
        <f t="shared" si="21"/>
        <v>35</v>
      </c>
      <c r="B267" s="32">
        <f t="shared" si="22"/>
        <v>39508</v>
      </c>
      <c r="C267" s="35">
        <f t="shared" si="23"/>
        <v>0</v>
      </c>
      <c r="D267" s="35">
        <f t="shared" si="24"/>
        <v>1656.621106425695</v>
      </c>
      <c r="E267" s="36">
        <f t="shared" si="25"/>
        <v>500</v>
      </c>
      <c r="F267" s="35">
        <f t="shared" si="26"/>
        <v>0</v>
      </c>
      <c r="G267" s="35">
        <f t="shared" si="27"/>
        <v>0</v>
      </c>
      <c r="H267" s="35">
        <f t="shared" si="28"/>
        <v>0</v>
      </c>
      <c r="I267" s="35">
        <f t="shared" si="29"/>
        <v>0</v>
      </c>
      <c r="J267" s="28"/>
      <c r="K267" s="28"/>
    </row>
    <row r="268" spans="1:11" x14ac:dyDescent="0.2">
      <c r="A268" s="31">
        <f t="shared" si="21"/>
        <v>36</v>
      </c>
      <c r="B268" s="32">
        <f t="shared" si="22"/>
        <v>39539</v>
      </c>
      <c r="C268" s="35">
        <f t="shared" si="23"/>
        <v>0</v>
      </c>
      <c r="D268" s="35">
        <f t="shared" si="24"/>
        <v>1656.621106425695</v>
      </c>
      <c r="E268" s="36">
        <f t="shared" si="25"/>
        <v>500</v>
      </c>
      <c r="F268" s="35">
        <f t="shared" si="26"/>
        <v>0</v>
      </c>
      <c r="G268" s="35">
        <f t="shared" si="27"/>
        <v>0</v>
      </c>
      <c r="H268" s="35">
        <f t="shared" si="28"/>
        <v>0</v>
      </c>
      <c r="I268" s="35">
        <f t="shared" si="29"/>
        <v>0</v>
      </c>
      <c r="J268" s="28"/>
      <c r="K268" s="28"/>
    </row>
    <row r="269" spans="1:11" x14ac:dyDescent="0.2">
      <c r="A269" s="31">
        <f t="shared" si="21"/>
        <v>37</v>
      </c>
      <c r="B269" s="32">
        <f t="shared" si="22"/>
        <v>39569</v>
      </c>
      <c r="C269" s="35">
        <f t="shared" si="23"/>
        <v>0</v>
      </c>
      <c r="D269" s="35">
        <f t="shared" si="24"/>
        <v>1656.621106425695</v>
      </c>
      <c r="E269" s="36">
        <f t="shared" si="25"/>
        <v>500</v>
      </c>
      <c r="F269" s="35">
        <f t="shared" si="26"/>
        <v>0</v>
      </c>
      <c r="G269" s="35">
        <f t="shared" si="27"/>
        <v>0</v>
      </c>
      <c r="H269" s="35">
        <f t="shared" si="28"/>
        <v>0</v>
      </c>
      <c r="I269" s="35">
        <f t="shared" si="29"/>
        <v>0</v>
      </c>
      <c r="J269" s="28"/>
      <c r="K269" s="28"/>
    </row>
    <row r="270" spans="1:11" x14ac:dyDescent="0.2">
      <c r="A270" s="31">
        <f t="shared" si="21"/>
        <v>38</v>
      </c>
      <c r="B270" s="32">
        <f t="shared" si="22"/>
        <v>39600</v>
      </c>
      <c r="C270" s="35">
        <f t="shared" si="23"/>
        <v>0</v>
      </c>
      <c r="D270" s="35">
        <f t="shared" si="24"/>
        <v>1656.621106425695</v>
      </c>
      <c r="E270" s="36">
        <f t="shared" si="25"/>
        <v>500</v>
      </c>
      <c r="F270" s="35">
        <f t="shared" si="26"/>
        <v>0</v>
      </c>
      <c r="G270" s="35">
        <f t="shared" si="27"/>
        <v>0</v>
      </c>
      <c r="H270" s="35">
        <f t="shared" si="28"/>
        <v>0</v>
      </c>
      <c r="I270" s="35">
        <f t="shared" si="29"/>
        <v>0</v>
      </c>
      <c r="J270" s="28"/>
      <c r="K270" s="28"/>
    </row>
    <row r="271" spans="1:11" x14ac:dyDescent="0.2">
      <c r="A271" s="31">
        <f t="shared" si="21"/>
        <v>39</v>
      </c>
      <c r="B271" s="32">
        <f t="shared" si="22"/>
        <v>39630</v>
      </c>
      <c r="C271" s="35">
        <f t="shared" si="23"/>
        <v>0</v>
      </c>
      <c r="D271" s="35">
        <f t="shared" si="24"/>
        <v>1656.621106425695</v>
      </c>
      <c r="E271" s="36">
        <f t="shared" si="25"/>
        <v>500</v>
      </c>
      <c r="F271" s="35">
        <f t="shared" si="26"/>
        <v>0</v>
      </c>
      <c r="G271" s="35">
        <f t="shared" si="27"/>
        <v>0</v>
      </c>
      <c r="H271" s="35">
        <f t="shared" si="28"/>
        <v>0</v>
      </c>
      <c r="I271" s="35">
        <f t="shared" si="29"/>
        <v>0</v>
      </c>
      <c r="J271" s="28"/>
      <c r="K271" s="28"/>
    </row>
    <row r="272" spans="1:11" x14ac:dyDescent="0.2">
      <c r="A272" s="31">
        <f t="shared" si="21"/>
        <v>40</v>
      </c>
      <c r="B272" s="32">
        <f t="shared" si="22"/>
        <v>39661</v>
      </c>
      <c r="C272" s="35">
        <f t="shared" si="23"/>
        <v>0</v>
      </c>
      <c r="D272" s="35">
        <f t="shared" si="24"/>
        <v>1656.621106425695</v>
      </c>
      <c r="E272" s="36">
        <f t="shared" si="25"/>
        <v>500</v>
      </c>
      <c r="F272" s="35">
        <f t="shared" si="26"/>
        <v>0</v>
      </c>
      <c r="G272" s="35">
        <f t="shared" si="27"/>
        <v>0</v>
      </c>
      <c r="H272" s="35">
        <f t="shared" si="28"/>
        <v>0</v>
      </c>
      <c r="I272" s="35">
        <f t="shared" si="29"/>
        <v>0</v>
      </c>
      <c r="J272" s="28"/>
      <c r="K272" s="28"/>
    </row>
    <row r="273" spans="1:11" x14ac:dyDescent="0.2">
      <c r="A273" s="31">
        <f t="shared" si="21"/>
        <v>41</v>
      </c>
      <c r="B273" s="32">
        <f t="shared" si="22"/>
        <v>39692</v>
      </c>
      <c r="C273" s="35">
        <f t="shared" si="23"/>
        <v>0</v>
      </c>
      <c r="D273" s="35">
        <f t="shared" si="24"/>
        <v>1656.621106425695</v>
      </c>
      <c r="E273" s="36">
        <f t="shared" si="25"/>
        <v>500</v>
      </c>
      <c r="F273" s="35">
        <f t="shared" si="26"/>
        <v>0</v>
      </c>
      <c r="G273" s="35">
        <f t="shared" si="27"/>
        <v>0</v>
      </c>
      <c r="H273" s="35">
        <f t="shared" si="28"/>
        <v>0</v>
      </c>
      <c r="I273" s="35">
        <f t="shared" si="29"/>
        <v>0</v>
      </c>
      <c r="J273" s="28"/>
      <c r="K273" s="28"/>
    </row>
    <row r="274" spans="1:11" x14ac:dyDescent="0.2">
      <c r="A274" s="31">
        <f t="shared" si="21"/>
        <v>42</v>
      </c>
      <c r="B274" s="32">
        <f t="shared" ref="B274:B337" si="30">IF(Pay_Num&lt;&gt;"",DATE(YEAR(Loan_Start),MONTH(Loan_Start)+(Pay_Num)*12/Num_Pmt_Per_Year,DAY(Loan_Start)),"")</f>
        <v>39722</v>
      </c>
      <c r="C274" s="35">
        <f t="shared" si="23"/>
        <v>0</v>
      </c>
      <c r="D274" s="35">
        <f t="shared" si="24"/>
        <v>1656.621106425695</v>
      </c>
      <c r="E274" s="36">
        <f t="shared" si="25"/>
        <v>500</v>
      </c>
      <c r="F274" s="35">
        <f t="shared" ref="F274:F337" si="31">IF(AND(Pay_Num&lt;&gt;"",Sched_Pay+Extra_Pay&lt;Beg_Bal),Sched_Pay+Extra_Pay,IF(Pay_Num&lt;&gt;"",Beg_Bal,""))</f>
        <v>0</v>
      </c>
      <c r="G274" s="35">
        <f t="shared" si="27"/>
        <v>0</v>
      </c>
      <c r="H274" s="35">
        <f t="shared" si="28"/>
        <v>0</v>
      </c>
      <c r="I274" s="35">
        <f t="shared" ref="I274:I337" si="32">IF(AND(Pay_Num&lt;&gt;"",Sched_Pay+Extra_Pay&lt;Beg_Bal),Beg_Bal-Princ,IF(Pay_Num&lt;&gt;"",0,""))</f>
        <v>0</v>
      </c>
      <c r="J274" s="28"/>
      <c r="K274" s="28"/>
    </row>
    <row r="275" spans="1:11" x14ac:dyDescent="0.2">
      <c r="A275" s="31">
        <f t="shared" ref="A275:A338" si="33">IF(Values_Entered,A274+1,"")</f>
        <v>43</v>
      </c>
      <c r="B275" s="32">
        <f t="shared" si="30"/>
        <v>39753</v>
      </c>
      <c r="C275" s="35">
        <f t="shared" si="23"/>
        <v>0</v>
      </c>
      <c r="D275" s="35">
        <f t="shared" si="24"/>
        <v>1656.621106425695</v>
      </c>
      <c r="E275" s="36">
        <f t="shared" si="25"/>
        <v>500</v>
      </c>
      <c r="F275" s="35">
        <f t="shared" si="31"/>
        <v>0</v>
      </c>
      <c r="G275" s="35">
        <f t="shared" ref="G275:G338" si="34">IF(Pay_Num&lt;&gt;"",Total_Pay-Int,"")</f>
        <v>0</v>
      </c>
      <c r="H275" s="35">
        <f t="shared" ref="H275:H338" si="35">IF(Pay_Num&lt;&gt;"",Beg_Bal*Interest_Rate/Num_Pmt_Per_Year,"")</f>
        <v>0</v>
      </c>
      <c r="I275" s="35">
        <f t="shared" si="32"/>
        <v>0</v>
      </c>
      <c r="J275" s="28"/>
      <c r="K275" s="28"/>
    </row>
    <row r="276" spans="1:11" x14ac:dyDescent="0.2">
      <c r="A276" s="31">
        <f t="shared" si="33"/>
        <v>44</v>
      </c>
      <c r="B276" s="32">
        <f t="shared" si="30"/>
        <v>39783</v>
      </c>
      <c r="C276" s="35">
        <f t="shared" ref="C276:C339" si="36">IF(Pay_Num&lt;&gt;"",I275,"")</f>
        <v>0</v>
      </c>
      <c r="D276" s="35">
        <f t="shared" ref="D276:D339" si="37">IF(Pay_Num&lt;&gt;"",Scheduled_Monthly_Payment,"")</f>
        <v>1656.621106425695</v>
      </c>
      <c r="E276" s="36">
        <f t="shared" si="25"/>
        <v>500</v>
      </c>
      <c r="F276" s="35">
        <f t="shared" si="31"/>
        <v>0</v>
      </c>
      <c r="G276" s="35">
        <f t="shared" si="34"/>
        <v>0</v>
      </c>
      <c r="H276" s="35">
        <f t="shared" si="35"/>
        <v>0</v>
      </c>
      <c r="I276" s="35">
        <f t="shared" si="32"/>
        <v>0</v>
      </c>
      <c r="J276" s="28"/>
      <c r="K276" s="28"/>
    </row>
    <row r="277" spans="1:11" x14ac:dyDescent="0.2">
      <c r="A277" s="31">
        <f t="shared" si="33"/>
        <v>45</v>
      </c>
      <c r="B277" s="32">
        <f t="shared" si="30"/>
        <v>39814</v>
      </c>
      <c r="C277" s="35">
        <f t="shared" si="36"/>
        <v>0</v>
      </c>
      <c r="D277" s="35">
        <f t="shared" si="37"/>
        <v>1656.621106425695</v>
      </c>
      <c r="E277" s="36">
        <f t="shared" si="25"/>
        <v>500</v>
      </c>
      <c r="F277" s="35">
        <f t="shared" si="31"/>
        <v>0</v>
      </c>
      <c r="G277" s="35">
        <f t="shared" si="34"/>
        <v>0</v>
      </c>
      <c r="H277" s="35">
        <f t="shared" si="35"/>
        <v>0</v>
      </c>
      <c r="I277" s="35">
        <f t="shared" si="32"/>
        <v>0</v>
      </c>
      <c r="J277" s="28"/>
      <c r="K277" s="28"/>
    </row>
    <row r="278" spans="1:11" x14ac:dyDescent="0.2">
      <c r="A278" s="31">
        <f t="shared" si="33"/>
        <v>46</v>
      </c>
      <c r="B278" s="32">
        <f t="shared" si="30"/>
        <v>39845</v>
      </c>
      <c r="C278" s="35">
        <f t="shared" si="36"/>
        <v>0</v>
      </c>
      <c r="D278" s="35">
        <f t="shared" si="37"/>
        <v>1656.621106425695</v>
      </c>
      <c r="E278" s="36">
        <f t="shared" si="25"/>
        <v>500</v>
      </c>
      <c r="F278" s="35">
        <f t="shared" si="31"/>
        <v>0</v>
      </c>
      <c r="G278" s="35">
        <f t="shared" si="34"/>
        <v>0</v>
      </c>
      <c r="H278" s="35">
        <f t="shared" si="35"/>
        <v>0</v>
      </c>
      <c r="I278" s="35">
        <f t="shared" si="32"/>
        <v>0</v>
      </c>
      <c r="J278" s="28"/>
      <c r="K278" s="28"/>
    </row>
    <row r="279" spans="1:11" x14ac:dyDescent="0.2">
      <c r="A279" s="31">
        <f t="shared" si="33"/>
        <v>47</v>
      </c>
      <c r="B279" s="32">
        <f t="shared" si="30"/>
        <v>39873</v>
      </c>
      <c r="C279" s="35">
        <f t="shared" si="36"/>
        <v>0</v>
      </c>
      <c r="D279" s="35">
        <f t="shared" si="37"/>
        <v>1656.621106425695</v>
      </c>
      <c r="E279" s="36">
        <f t="shared" si="25"/>
        <v>500</v>
      </c>
      <c r="F279" s="35">
        <f t="shared" si="31"/>
        <v>0</v>
      </c>
      <c r="G279" s="35">
        <f t="shared" si="34"/>
        <v>0</v>
      </c>
      <c r="H279" s="35">
        <f t="shared" si="35"/>
        <v>0</v>
      </c>
      <c r="I279" s="35">
        <f t="shared" si="32"/>
        <v>0</v>
      </c>
      <c r="J279" s="28"/>
      <c r="K279" s="28"/>
    </row>
    <row r="280" spans="1:11" x14ac:dyDescent="0.2">
      <c r="A280" s="31">
        <f t="shared" si="33"/>
        <v>48</v>
      </c>
      <c r="B280" s="32">
        <f t="shared" si="30"/>
        <v>39904</v>
      </c>
      <c r="C280" s="35">
        <f t="shared" si="36"/>
        <v>0</v>
      </c>
      <c r="D280" s="35">
        <f t="shared" si="37"/>
        <v>1656.621106425695</v>
      </c>
      <c r="E280" s="36">
        <f t="shared" si="25"/>
        <v>500</v>
      </c>
      <c r="F280" s="35">
        <f t="shared" si="31"/>
        <v>0</v>
      </c>
      <c r="G280" s="35">
        <f t="shared" si="34"/>
        <v>0</v>
      </c>
      <c r="H280" s="35">
        <f t="shared" si="35"/>
        <v>0</v>
      </c>
      <c r="I280" s="35">
        <f t="shared" si="32"/>
        <v>0</v>
      </c>
      <c r="J280" s="28"/>
      <c r="K280" s="28"/>
    </row>
    <row r="281" spans="1:11" x14ac:dyDescent="0.2">
      <c r="A281" s="31">
        <f t="shared" si="33"/>
        <v>49</v>
      </c>
      <c r="B281" s="32">
        <f t="shared" si="30"/>
        <v>39934</v>
      </c>
      <c r="C281" s="35">
        <f t="shared" si="36"/>
        <v>0</v>
      </c>
      <c r="D281" s="35">
        <f t="shared" si="37"/>
        <v>1656.621106425695</v>
      </c>
      <c r="E281" s="36">
        <f t="shared" si="25"/>
        <v>500</v>
      </c>
      <c r="F281" s="35">
        <f t="shared" si="31"/>
        <v>0</v>
      </c>
      <c r="G281" s="35">
        <f t="shared" si="34"/>
        <v>0</v>
      </c>
      <c r="H281" s="35">
        <f t="shared" si="35"/>
        <v>0</v>
      </c>
      <c r="I281" s="35">
        <f t="shared" si="32"/>
        <v>0</v>
      </c>
      <c r="J281" s="28"/>
      <c r="K281" s="28"/>
    </row>
    <row r="282" spans="1:11" x14ac:dyDescent="0.2">
      <c r="A282" s="31">
        <f t="shared" si="33"/>
        <v>50</v>
      </c>
      <c r="B282" s="32">
        <f t="shared" si="30"/>
        <v>39965</v>
      </c>
      <c r="C282" s="35">
        <f t="shared" si="36"/>
        <v>0</v>
      </c>
      <c r="D282" s="35">
        <f t="shared" si="37"/>
        <v>1656.621106425695</v>
      </c>
      <c r="E282" s="36">
        <f t="shared" si="25"/>
        <v>500</v>
      </c>
      <c r="F282" s="35">
        <f t="shared" si="31"/>
        <v>0</v>
      </c>
      <c r="G282" s="35">
        <f t="shared" si="34"/>
        <v>0</v>
      </c>
      <c r="H282" s="35">
        <f t="shared" si="35"/>
        <v>0</v>
      </c>
      <c r="I282" s="35">
        <f t="shared" si="32"/>
        <v>0</v>
      </c>
      <c r="J282" s="28"/>
      <c r="K282" s="28"/>
    </row>
    <row r="283" spans="1:11" x14ac:dyDescent="0.2">
      <c r="A283" s="31">
        <f t="shared" si="33"/>
        <v>51</v>
      </c>
      <c r="B283" s="32">
        <f t="shared" si="30"/>
        <v>39995</v>
      </c>
      <c r="C283" s="35">
        <f t="shared" si="36"/>
        <v>0</v>
      </c>
      <c r="D283" s="35">
        <f t="shared" si="37"/>
        <v>1656.621106425695</v>
      </c>
      <c r="E283" s="36">
        <f t="shared" si="25"/>
        <v>500</v>
      </c>
      <c r="F283" s="35">
        <f t="shared" si="31"/>
        <v>0</v>
      </c>
      <c r="G283" s="35">
        <f t="shared" si="34"/>
        <v>0</v>
      </c>
      <c r="H283" s="35">
        <f t="shared" si="35"/>
        <v>0</v>
      </c>
      <c r="I283" s="35">
        <f t="shared" si="32"/>
        <v>0</v>
      </c>
      <c r="J283" s="28"/>
      <c r="K283" s="28"/>
    </row>
    <row r="284" spans="1:11" x14ac:dyDescent="0.2">
      <c r="A284" s="31">
        <f t="shared" si="33"/>
        <v>52</v>
      </c>
      <c r="B284" s="32">
        <f t="shared" si="30"/>
        <v>40026</v>
      </c>
      <c r="C284" s="35">
        <f t="shared" si="36"/>
        <v>0</v>
      </c>
      <c r="D284" s="35">
        <f t="shared" si="37"/>
        <v>1656.621106425695</v>
      </c>
      <c r="E284" s="36">
        <f t="shared" si="25"/>
        <v>500</v>
      </c>
      <c r="F284" s="35">
        <f t="shared" si="31"/>
        <v>0</v>
      </c>
      <c r="G284" s="35">
        <f t="shared" si="34"/>
        <v>0</v>
      </c>
      <c r="H284" s="35">
        <f t="shared" si="35"/>
        <v>0</v>
      </c>
      <c r="I284" s="35">
        <f t="shared" si="32"/>
        <v>0</v>
      </c>
      <c r="J284" s="28"/>
      <c r="K284" s="28"/>
    </row>
    <row r="285" spans="1:11" x14ac:dyDescent="0.2">
      <c r="A285" s="31">
        <f t="shared" si="33"/>
        <v>53</v>
      </c>
      <c r="B285" s="32">
        <f t="shared" si="30"/>
        <v>40057</v>
      </c>
      <c r="C285" s="35">
        <f t="shared" si="36"/>
        <v>0</v>
      </c>
      <c r="D285" s="35">
        <f t="shared" si="37"/>
        <v>1656.621106425695</v>
      </c>
      <c r="E285" s="36">
        <f t="shared" si="25"/>
        <v>500</v>
      </c>
      <c r="F285" s="35">
        <f t="shared" si="31"/>
        <v>0</v>
      </c>
      <c r="G285" s="35">
        <f t="shared" si="34"/>
        <v>0</v>
      </c>
      <c r="H285" s="35">
        <f t="shared" si="35"/>
        <v>0</v>
      </c>
      <c r="I285" s="35">
        <f t="shared" si="32"/>
        <v>0</v>
      </c>
      <c r="J285" s="28"/>
      <c r="K285" s="28"/>
    </row>
    <row r="286" spans="1:11" x14ac:dyDescent="0.2">
      <c r="A286" s="31">
        <f t="shared" si="33"/>
        <v>54</v>
      </c>
      <c r="B286" s="32">
        <f t="shared" si="30"/>
        <v>40087</v>
      </c>
      <c r="C286" s="35">
        <f t="shared" si="36"/>
        <v>0</v>
      </c>
      <c r="D286" s="35">
        <f t="shared" si="37"/>
        <v>1656.621106425695</v>
      </c>
      <c r="E286" s="36">
        <f t="shared" si="25"/>
        <v>500</v>
      </c>
      <c r="F286" s="35">
        <f t="shared" si="31"/>
        <v>0</v>
      </c>
      <c r="G286" s="35">
        <f t="shared" si="34"/>
        <v>0</v>
      </c>
      <c r="H286" s="35">
        <f t="shared" si="35"/>
        <v>0</v>
      </c>
      <c r="I286" s="35">
        <f t="shared" si="32"/>
        <v>0</v>
      </c>
      <c r="J286" s="28"/>
      <c r="K286" s="28"/>
    </row>
    <row r="287" spans="1:11" x14ac:dyDescent="0.2">
      <c r="A287" s="31">
        <f t="shared" si="33"/>
        <v>55</v>
      </c>
      <c r="B287" s="32">
        <f t="shared" si="30"/>
        <v>40118</v>
      </c>
      <c r="C287" s="35">
        <f t="shared" si="36"/>
        <v>0</v>
      </c>
      <c r="D287" s="35">
        <f t="shared" si="37"/>
        <v>1656.621106425695</v>
      </c>
      <c r="E287" s="36">
        <f t="shared" si="25"/>
        <v>500</v>
      </c>
      <c r="F287" s="35">
        <f t="shared" si="31"/>
        <v>0</v>
      </c>
      <c r="G287" s="35">
        <f t="shared" si="34"/>
        <v>0</v>
      </c>
      <c r="H287" s="35">
        <f t="shared" si="35"/>
        <v>0</v>
      </c>
      <c r="I287" s="35">
        <f t="shared" si="32"/>
        <v>0</v>
      </c>
      <c r="J287" s="28"/>
      <c r="K287" s="28"/>
    </row>
    <row r="288" spans="1:11" x14ac:dyDescent="0.2">
      <c r="A288" s="31">
        <f t="shared" si="33"/>
        <v>56</v>
      </c>
      <c r="B288" s="32">
        <f t="shared" si="30"/>
        <v>40148</v>
      </c>
      <c r="C288" s="35">
        <f t="shared" si="36"/>
        <v>0</v>
      </c>
      <c r="D288" s="35">
        <f t="shared" si="37"/>
        <v>1656.621106425695</v>
      </c>
      <c r="E288" s="36">
        <f t="shared" si="25"/>
        <v>500</v>
      </c>
      <c r="F288" s="35">
        <f t="shared" si="31"/>
        <v>0</v>
      </c>
      <c r="G288" s="35">
        <f t="shared" si="34"/>
        <v>0</v>
      </c>
      <c r="H288" s="35">
        <f t="shared" si="35"/>
        <v>0</v>
      </c>
      <c r="I288" s="35">
        <f t="shared" si="32"/>
        <v>0</v>
      </c>
      <c r="J288" s="28"/>
      <c r="K288" s="28"/>
    </row>
    <row r="289" spans="1:11" x14ac:dyDescent="0.2">
      <c r="A289" s="31">
        <f t="shared" si="33"/>
        <v>57</v>
      </c>
      <c r="B289" s="32">
        <f t="shared" si="30"/>
        <v>40179</v>
      </c>
      <c r="C289" s="35">
        <f t="shared" si="36"/>
        <v>0</v>
      </c>
      <c r="D289" s="35">
        <f t="shared" si="37"/>
        <v>1656.621106425695</v>
      </c>
      <c r="E289" s="36">
        <f t="shared" si="25"/>
        <v>500</v>
      </c>
      <c r="F289" s="35">
        <f t="shared" si="31"/>
        <v>0</v>
      </c>
      <c r="G289" s="35">
        <f t="shared" si="34"/>
        <v>0</v>
      </c>
      <c r="H289" s="35">
        <f t="shared" si="35"/>
        <v>0</v>
      </c>
      <c r="I289" s="35">
        <f t="shared" si="32"/>
        <v>0</v>
      </c>
      <c r="J289" s="28"/>
      <c r="K289" s="28"/>
    </row>
    <row r="290" spans="1:11" x14ac:dyDescent="0.2">
      <c r="A290" s="31">
        <f t="shared" si="33"/>
        <v>58</v>
      </c>
      <c r="B290" s="32">
        <f t="shared" si="30"/>
        <v>40210</v>
      </c>
      <c r="C290" s="35">
        <f t="shared" si="36"/>
        <v>0</v>
      </c>
      <c r="D290" s="35">
        <f t="shared" si="37"/>
        <v>1656.621106425695</v>
      </c>
      <c r="E290" s="36">
        <f t="shared" si="25"/>
        <v>500</v>
      </c>
      <c r="F290" s="35">
        <f t="shared" si="31"/>
        <v>0</v>
      </c>
      <c r="G290" s="35">
        <f t="shared" si="34"/>
        <v>0</v>
      </c>
      <c r="H290" s="35">
        <f t="shared" si="35"/>
        <v>0</v>
      </c>
      <c r="I290" s="35">
        <f t="shared" si="32"/>
        <v>0</v>
      </c>
      <c r="J290" s="28"/>
      <c r="K290" s="28"/>
    </row>
    <row r="291" spans="1:11" x14ac:dyDescent="0.2">
      <c r="A291" s="31">
        <f t="shared" si="33"/>
        <v>59</v>
      </c>
      <c r="B291" s="32">
        <f t="shared" si="30"/>
        <v>40238</v>
      </c>
      <c r="C291" s="35">
        <f t="shared" si="36"/>
        <v>0</v>
      </c>
      <c r="D291" s="35">
        <f t="shared" si="37"/>
        <v>1656.621106425695</v>
      </c>
      <c r="E291" s="36">
        <f t="shared" si="25"/>
        <v>500</v>
      </c>
      <c r="F291" s="35">
        <f t="shared" si="31"/>
        <v>0</v>
      </c>
      <c r="G291" s="35">
        <f t="shared" si="34"/>
        <v>0</v>
      </c>
      <c r="H291" s="35">
        <f t="shared" si="35"/>
        <v>0</v>
      </c>
      <c r="I291" s="35">
        <f t="shared" si="32"/>
        <v>0</v>
      </c>
      <c r="J291" s="28"/>
      <c r="K291" s="28"/>
    </row>
    <row r="292" spans="1:11" x14ac:dyDescent="0.2">
      <c r="A292" s="31">
        <f t="shared" si="33"/>
        <v>60</v>
      </c>
      <c r="B292" s="32">
        <f t="shared" si="30"/>
        <v>40269</v>
      </c>
      <c r="C292" s="35">
        <f t="shared" si="36"/>
        <v>0</v>
      </c>
      <c r="D292" s="35">
        <f t="shared" si="37"/>
        <v>1656.621106425695</v>
      </c>
      <c r="E292" s="36">
        <f t="shared" si="25"/>
        <v>500</v>
      </c>
      <c r="F292" s="35">
        <f t="shared" si="31"/>
        <v>0</v>
      </c>
      <c r="G292" s="35">
        <f t="shared" si="34"/>
        <v>0</v>
      </c>
      <c r="H292" s="35">
        <f t="shared" si="35"/>
        <v>0</v>
      </c>
      <c r="I292" s="35">
        <f t="shared" si="32"/>
        <v>0</v>
      </c>
      <c r="J292" s="28"/>
      <c r="K292" s="28"/>
    </row>
    <row r="293" spans="1:11" x14ac:dyDescent="0.2">
      <c r="A293" s="31">
        <f t="shared" si="33"/>
        <v>61</v>
      </c>
      <c r="B293" s="32">
        <f t="shared" si="30"/>
        <v>40299</v>
      </c>
      <c r="C293" s="35">
        <f t="shared" si="36"/>
        <v>0</v>
      </c>
      <c r="D293" s="35">
        <f t="shared" si="37"/>
        <v>1656.621106425695</v>
      </c>
      <c r="E293" s="36">
        <f t="shared" si="25"/>
        <v>500</v>
      </c>
      <c r="F293" s="35">
        <f t="shared" si="31"/>
        <v>0</v>
      </c>
      <c r="G293" s="35">
        <f t="shared" si="34"/>
        <v>0</v>
      </c>
      <c r="H293" s="35">
        <f t="shared" si="35"/>
        <v>0</v>
      </c>
      <c r="I293" s="35">
        <f t="shared" si="32"/>
        <v>0</v>
      </c>
      <c r="J293" s="28"/>
      <c r="K293" s="28"/>
    </row>
    <row r="294" spans="1:11" x14ac:dyDescent="0.2">
      <c r="A294" s="31">
        <f t="shared" si="33"/>
        <v>62</v>
      </c>
      <c r="B294" s="32">
        <f t="shared" si="30"/>
        <v>40330</v>
      </c>
      <c r="C294" s="35">
        <f t="shared" si="36"/>
        <v>0</v>
      </c>
      <c r="D294" s="35">
        <f t="shared" si="37"/>
        <v>1656.621106425695</v>
      </c>
      <c r="E294" s="36">
        <f t="shared" si="25"/>
        <v>500</v>
      </c>
      <c r="F294" s="35">
        <f t="shared" si="31"/>
        <v>0</v>
      </c>
      <c r="G294" s="35">
        <f t="shared" si="34"/>
        <v>0</v>
      </c>
      <c r="H294" s="35">
        <f t="shared" si="35"/>
        <v>0</v>
      </c>
      <c r="I294" s="35">
        <f t="shared" si="32"/>
        <v>0</v>
      </c>
      <c r="J294" s="28"/>
      <c r="K294" s="28"/>
    </row>
    <row r="295" spans="1:11" x14ac:dyDescent="0.2">
      <c r="A295" s="31">
        <f t="shared" si="33"/>
        <v>63</v>
      </c>
      <c r="B295" s="32">
        <f t="shared" si="30"/>
        <v>40360</v>
      </c>
      <c r="C295" s="35">
        <f t="shared" si="36"/>
        <v>0</v>
      </c>
      <c r="D295" s="35">
        <f t="shared" si="37"/>
        <v>1656.621106425695</v>
      </c>
      <c r="E295" s="36">
        <f t="shared" ref="E295:E358" si="38">IF(AND(Pay_Num&lt;&gt;"",Sched_Pay+Scheduled_Extra_Payments&lt;Beg_Bal),Scheduled_Extra_Payments,IF(AND(Pay_Num&lt;&gt;"",Beg_Bal-Sched_Pay&gt;0),Beg_Bal-Sched_Pay,IF(Pay_Num&lt;&gt;"",0,"")))+500</f>
        <v>500</v>
      </c>
      <c r="F295" s="35">
        <f t="shared" si="31"/>
        <v>0</v>
      </c>
      <c r="G295" s="35">
        <f t="shared" si="34"/>
        <v>0</v>
      </c>
      <c r="H295" s="35">
        <f t="shared" si="35"/>
        <v>0</v>
      </c>
      <c r="I295" s="35">
        <f t="shared" si="32"/>
        <v>0</v>
      </c>
      <c r="J295" s="28"/>
      <c r="K295" s="28"/>
    </row>
    <row r="296" spans="1:11" x14ac:dyDescent="0.2">
      <c r="A296" s="31">
        <f t="shared" si="33"/>
        <v>64</v>
      </c>
      <c r="B296" s="32">
        <f t="shared" si="30"/>
        <v>40391</v>
      </c>
      <c r="C296" s="35">
        <f t="shared" si="36"/>
        <v>0</v>
      </c>
      <c r="D296" s="35">
        <f t="shared" si="37"/>
        <v>1656.621106425695</v>
      </c>
      <c r="E296" s="36">
        <f t="shared" si="38"/>
        <v>500</v>
      </c>
      <c r="F296" s="35">
        <f t="shared" si="31"/>
        <v>0</v>
      </c>
      <c r="G296" s="35">
        <f t="shared" si="34"/>
        <v>0</v>
      </c>
      <c r="H296" s="35">
        <f t="shared" si="35"/>
        <v>0</v>
      </c>
      <c r="I296" s="35">
        <f t="shared" si="32"/>
        <v>0</v>
      </c>
      <c r="J296" s="28"/>
      <c r="K296" s="28"/>
    </row>
    <row r="297" spans="1:11" x14ac:dyDescent="0.2">
      <c r="A297" s="31">
        <f t="shared" si="33"/>
        <v>65</v>
      </c>
      <c r="B297" s="32">
        <f t="shared" si="30"/>
        <v>40422</v>
      </c>
      <c r="C297" s="35">
        <f t="shared" si="36"/>
        <v>0</v>
      </c>
      <c r="D297" s="35">
        <f t="shared" si="37"/>
        <v>1656.621106425695</v>
      </c>
      <c r="E297" s="36">
        <f t="shared" si="38"/>
        <v>500</v>
      </c>
      <c r="F297" s="35">
        <f t="shared" si="31"/>
        <v>0</v>
      </c>
      <c r="G297" s="35">
        <f t="shared" si="34"/>
        <v>0</v>
      </c>
      <c r="H297" s="35">
        <f t="shared" si="35"/>
        <v>0</v>
      </c>
      <c r="I297" s="35">
        <f t="shared" si="32"/>
        <v>0</v>
      </c>
      <c r="J297" s="28"/>
      <c r="K297" s="28"/>
    </row>
    <row r="298" spans="1:11" x14ac:dyDescent="0.2">
      <c r="A298" s="31">
        <f t="shared" si="33"/>
        <v>66</v>
      </c>
      <c r="B298" s="32">
        <f t="shared" si="30"/>
        <v>40452</v>
      </c>
      <c r="C298" s="35">
        <f t="shared" si="36"/>
        <v>0</v>
      </c>
      <c r="D298" s="35">
        <f t="shared" si="37"/>
        <v>1656.621106425695</v>
      </c>
      <c r="E298" s="36">
        <f t="shared" si="38"/>
        <v>500</v>
      </c>
      <c r="F298" s="35">
        <f t="shared" si="31"/>
        <v>0</v>
      </c>
      <c r="G298" s="35">
        <f t="shared" si="34"/>
        <v>0</v>
      </c>
      <c r="H298" s="35">
        <f t="shared" si="35"/>
        <v>0</v>
      </c>
      <c r="I298" s="35">
        <f t="shared" si="32"/>
        <v>0</v>
      </c>
      <c r="J298" s="28"/>
      <c r="K298" s="28"/>
    </row>
    <row r="299" spans="1:11" x14ac:dyDescent="0.2">
      <c r="A299" s="31">
        <f t="shared" si="33"/>
        <v>67</v>
      </c>
      <c r="B299" s="32">
        <f t="shared" si="30"/>
        <v>40483</v>
      </c>
      <c r="C299" s="35">
        <f t="shared" si="36"/>
        <v>0</v>
      </c>
      <c r="D299" s="35">
        <f t="shared" si="37"/>
        <v>1656.621106425695</v>
      </c>
      <c r="E299" s="36">
        <f t="shared" si="38"/>
        <v>500</v>
      </c>
      <c r="F299" s="35">
        <f t="shared" si="31"/>
        <v>0</v>
      </c>
      <c r="G299" s="35">
        <f t="shared" si="34"/>
        <v>0</v>
      </c>
      <c r="H299" s="35">
        <f t="shared" si="35"/>
        <v>0</v>
      </c>
      <c r="I299" s="35">
        <f t="shared" si="32"/>
        <v>0</v>
      </c>
      <c r="J299" s="28"/>
      <c r="K299" s="28"/>
    </row>
    <row r="300" spans="1:11" x14ac:dyDescent="0.2">
      <c r="A300" s="31">
        <f t="shared" si="33"/>
        <v>68</v>
      </c>
      <c r="B300" s="32">
        <f t="shared" si="30"/>
        <v>40513</v>
      </c>
      <c r="C300" s="35">
        <f t="shared" si="36"/>
        <v>0</v>
      </c>
      <c r="D300" s="35">
        <f t="shared" si="37"/>
        <v>1656.621106425695</v>
      </c>
      <c r="E300" s="36">
        <f t="shared" si="38"/>
        <v>500</v>
      </c>
      <c r="F300" s="35">
        <f t="shared" si="31"/>
        <v>0</v>
      </c>
      <c r="G300" s="35">
        <f t="shared" si="34"/>
        <v>0</v>
      </c>
      <c r="H300" s="35">
        <f t="shared" si="35"/>
        <v>0</v>
      </c>
      <c r="I300" s="35">
        <f t="shared" si="32"/>
        <v>0</v>
      </c>
      <c r="J300" s="28"/>
      <c r="K300" s="28"/>
    </row>
    <row r="301" spans="1:11" x14ac:dyDescent="0.2">
      <c r="A301" s="31">
        <f t="shared" si="33"/>
        <v>69</v>
      </c>
      <c r="B301" s="32">
        <f t="shared" si="30"/>
        <v>40544</v>
      </c>
      <c r="C301" s="35">
        <f t="shared" si="36"/>
        <v>0</v>
      </c>
      <c r="D301" s="35">
        <f t="shared" si="37"/>
        <v>1656.621106425695</v>
      </c>
      <c r="E301" s="36">
        <f t="shared" si="38"/>
        <v>500</v>
      </c>
      <c r="F301" s="35">
        <f t="shared" si="31"/>
        <v>0</v>
      </c>
      <c r="G301" s="35">
        <f t="shared" si="34"/>
        <v>0</v>
      </c>
      <c r="H301" s="35">
        <f t="shared" si="35"/>
        <v>0</v>
      </c>
      <c r="I301" s="35">
        <f t="shared" si="32"/>
        <v>0</v>
      </c>
      <c r="J301" s="28"/>
      <c r="K301" s="28"/>
    </row>
    <row r="302" spans="1:11" x14ac:dyDescent="0.2">
      <c r="A302" s="31">
        <f t="shared" si="33"/>
        <v>70</v>
      </c>
      <c r="B302" s="32">
        <f t="shared" si="30"/>
        <v>40575</v>
      </c>
      <c r="C302" s="35">
        <f t="shared" si="36"/>
        <v>0</v>
      </c>
      <c r="D302" s="35">
        <f t="shared" si="37"/>
        <v>1656.621106425695</v>
      </c>
      <c r="E302" s="36">
        <f t="shared" si="38"/>
        <v>500</v>
      </c>
      <c r="F302" s="35">
        <f t="shared" si="31"/>
        <v>0</v>
      </c>
      <c r="G302" s="35">
        <f t="shared" si="34"/>
        <v>0</v>
      </c>
      <c r="H302" s="35">
        <f t="shared" si="35"/>
        <v>0</v>
      </c>
      <c r="I302" s="35">
        <f t="shared" si="32"/>
        <v>0</v>
      </c>
      <c r="J302" s="28"/>
      <c r="K302" s="28"/>
    </row>
    <row r="303" spans="1:11" x14ac:dyDescent="0.2">
      <c r="A303" s="31">
        <f t="shared" si="33"/>
        <v>71</v>
      </c>
      <c r="B303" s="32">
        <f t="shared" si="30"/>
        <v>40603</v>
      </c>
      <c r="C303" s="35">
        <f t="shared" si="36"/>
        <v>0</v>
      </c>
      <c r="D303" s="35">
        <f t="shared" si="37"/>
        <v>1656.621106425695</v>
      </c>
      <c r="E303" s="36">
        <f t="shared" si="38"/>
        <v>500</v>
      </c>
      <c r="F303" s="35">
        <f t="shared" si="31"/>
        <v>0</v>
      </c>
      <c r="G303" s="35">
        <f t="shared" si="34"/>
        <v>0</v>
      </c>
      <c r="H303" s="35">
        <f t="shared" si="35"/>
        <v>0</v>
      </c>
      <c r="I303" s="35">
        <f t="shared" si="32"/>
        <v>0</v>
      </c>
      <c r="J303" s="28"/>
      <c r="K303" s="28"/>
    </row>
    <row r="304" spans="1:11" x14ac:dyDescent="0.2">
      <c r="A304" s="31">
        <f t="shared" si="33"/>
        <v>72</v>
      </c>
      <c r="B304" s="32">
        <f t="shared" si="30"/>
        <v>40634</v>
      </c>
      <c r="C304" s="35">
        <f t="shared" si="36"/>
        <v>0</v>
      </c>
      <c r="D304" s="35">
        <f t="shared" si="37"/>
        <v>1656.621106425695</v>
      </c>
      <c r="E304" s="36">
        <f t="shared" si="38"/>
        <v>500</v>
      </c>
      <c r="F304" s="35">
        <f t="shared" si="31"/>
        <v>0</v>
      </c>
      <c r="G304" s="35">
        <f t="shared" si="34"/>
        <v>0</v>
      </c>
      <c r="H304" s="35">
        <f t="shared" si="35"/>
        <v>0</v>
      </c>
      <c r="I304" s="35">
        <f t="shared" si="32"/>
        <v>0</v>
      </c>
      <c r="J304" s="28"/>
      <c r="K304" s="28"/>
    </row>
    <row r="305" spans="1:11" x14ac:dyDescent="0.2">
      <c r="A305" s="31">
        <f t="shared" si="33"/>
        <v>73</v>
      </c>
      <c r="B305" s="32">
        <f t="shared" si="30"/>
        <v>40664</v>
      </c>
      <c r="C305" s="35">
        <f t="shared" si="36"/>
        <v>0</v>
      </c>
      <c r="D305" s="35">
        <f t="shared" si="37"/>
        <v>1656.621106425695</v>
      </c>
      <c r="E305" s="36">
        <f t="shared" si="38"/>
        <v>500</v>
      </c>
      <c r="F305" s="35">
        <f t="shared" si="31"/>
        <v>0</v>
      </c>
      <c r="G305" s="35">
        <f t="shared" si="34"/>
        <v>0</v>
      </c>
      <c r="H305" s="35">
        <f t="shared" si="35"/>
        <v>0</v>
      </c>
      <c r="I305" s="35">
        <f t="shared" si="32"/>
        <v>0</v>
      </c>
      <c r="J305" s="28"/>
      <c r="K305" s="28"/>
    </row>
    <row r="306" spans="1:11" x14ac:dyDescent="0.2">
      <c r="A306" s="31">
        <f t="shared" si="33"/>
        <v>74</v>
      </c>
      <c r="B306" s="32">
        <f t="shared" si="30"/>
        <v>40695</v>
      </c>
      <c r="C306" s="35">
        <f t="shared" si="36"/>
        <v>0</v>
      </c>
      <c r="D306" s="35">
        <f t="shared" si="37"/>
        <v>1656.621106425695</v>
      </c>
      <c r="E306" s="36">
        <f t="shared" si="38"/>
        <v>500</v>
      </c>
      <c r="F306" s="35">
        <f t="shared" si="31"/>
        <v>0</v>
      </c>
      <c r="G306" s="35">
        <f t="shared" si="34"/>
        <v>0</v>
      </c>
      <c r="H306" s="35">
        <f t="shared" si="35"/>
        <v>0</v>
      </c>
      <c r="I306" s="35">
        <f t="shared" si="32"/>
        <v>0</v>
      </c>
      <c r="J306" s="28"/>
      <c r="K306" s="28"/>
    </row>
    <row r="307" spans="1:11" x14ac:dyDescent="0.2">
      <c r="A307" s="31">
        <f t="shared" si="33"/>
        <v>75</v>
      </c>
      <c r="B307" s="32">
        <f t="shared" si="30"/>
        <v>40725</v>
      </c>
      <c r="C307" s="35">
        <f t="shared" si="36"/>
        <v>0</v>
      </c>
      <c r="D307" s="35">
        <f t="shared" si="37"/>
        <v>1656.621106425695</v>
      </c>
      <c r="E307" s="36">
        <f t="shared" si="38"/>
        <v>500</v>
      </c>
      <c r="F307" s="35">
        <f t="shared" si="31"/>
        <v>0</v>
      </c>
      <c r="G307" s="35">
        <f t="shared" si="34"/>
        <v>0</v>
      </c>
      <c r="H307" s="35">
        <f t="shared" si="35"/>
        <v>0</v>
      </c>
      <c r="I307" s="35">
        <f t="shared" si="32"/>
        <v>0</v>
      </c>
      <c r="J307" s="28"/>
      <c r="K307" s="28"/>
    </row>
    <row r="308" spans="1:11" x14ac:dyDescent="0.2">
      <c r="A308" s="31">
        <f t="shared" si="33"/>
        <v>76</v>
      </c>
      <c r="B308" s="32">
        <f t="shared" si="30"/>
        <v>40756</v>
      </c>
      <c r="C308" s="35">
        <f t="shared" si="36"/>
        <v>0</v>
      </c>
      <c r="D308" s="35">
        <f t="shared" si="37"/>
        <v>1656.621106425695</v>
      </c>
      <c r="E308" s="36">
        <f t="shared" si="38"/>
        <v>500</v>
      </c>
      <c r="F308" s="35">
        <f t="shared" si="31"/>
        <v>0</v>
      </c>
      <c r="G308" s="35">
        <f t="shared" si="34"/>
        <v>0</v>
      </c>
      <c r="H308" s="35">
        <f t="shared" si="35"/>
        <v>0</v>
      </c>
      <c r="I308" s="35">
        <f t="shared" si="32"/>
        <v>0</v>
      </c>
      <c r="J308" s="28"/>
      <c r="K308" s="28"/>
    </row>
    <row r="309" spans="1:11" x14ac:dyDescent="0.2">
      <c r="A309" s="31">
        <f t="shared" si="33"/>
        <v>77</v>
      </c>
      <c r="B309" s="32">
        <f t="shared" si="30"/>
        <v>40787</v>
      </c>
      <c r="C309" s="35">
        <f t="shared" si="36"/>
        <v>0</v>
      </c>
      <c r="D309" s="35">
        <f t="shared" si="37"/>
        <v>1656.621106425695</v>
      </c>
      <c r="E309" s="36">
        <f t="shared" si="38"/>
        <v>500</v>
      </c>
      <c r="F309" s="35">
        <f t="shared" si="31"/>
        <v>0</v>
      </c>
      <c r="G309" s="35">
        <f t="shared" si="34"/>
        <v>0</v>
      </c>
      <c r="H309" s="35">
        <f t="shared" si="35"/>
        <v>0</v>
      </c>
      <c r="I309" s="35">
        <f t="shared" si="32"/>
        <v>0</v>
      </c>
      <c r="J309" s="28"/>
      <c r="K309" s="28"/>
    </row>
    <row r="310" spans="1:11" x14ac:dyDescent="0.2">
      <c r="A310" s="31">
        <f t="shared" si="33"/>
        <v>78</v>
      </c>
      <c r="B310" s="32">
        <f t="shared" si="30"/>
        <v>40817</v>
      </c>
      <c r="C310" s="35">
        <f t="shared" si="36"/>
        <v>0</v>
      </c>
      <c r="D310" s="35">
        <f t="shared" si="37"/>
        <v>1656.621106425695</v>
      </c>
      <c r="E310" s="36">
        <f t="shared" si="38"/>
        <v>500</v>
      </c>
      <c r="F310" s="35">
        <f t="shared" si="31"/>
        <v>0</v>
      </c>
      <c r="G310" s="35">
        <f t="shared" si="34"/>
        <v>0</v>
      </c>
      <c r="H310" s="35">
        <f t="shared" si="35"/>
        <v>0</v>
      </c>
      <c r="I310" s="35">
        <f t="shared" si="32"/>
        <v>0</v>
      </c>
      <c r="J310" s="28"/>
      <c r="K310" s="28"/>
    </row>
    <row r="311" spans="1:11" x14ac:dyDescent="0.2">
      <c r="A311" s="31">
        <f t="shared" si="33"/>
        <v>79</v>
      </c>
      <c r="B311" s="32">
        <f t="shared" si="30"/>
        <v>40848</v>
      </c>
      <c r="C311" s="35">
        <f t="shared" si="36"/>
        <v>0</v>
      </c>
      <c r="D311" s="35">
        <f t="shared" si="37"/>
        <v>1656.621106425695</v>
      </c>
      <c r="E311" s="36">
        <f t="shared" si="38"/>
        <v>500</v>
      </c>
      <c r="F311" s="35">
        <f t="shared" si="31"/>
        <v>0</v>
      </c>
      <c r="G311" s="35">
        <f t="shared" si="34"/>
        <v>0</v>
      </c>
      <c r="H311" s="35">
        <f t="shared" si="35"/>
        <v>0</v>
      </c>
      <c r="I311" s="35">
        <f t="shared" si="32"/>
        <v>0</v>
      </c>
      <c r="J311" s="28"/>
      <c r="K311" s="28"/>
    </row>
    <row r="312" spans="1:11" x14ac:dyDescent="0.2">
      <c r="A312" s="31">
        <f t="shared" si="33"/>
        <v>80</v>
      </c>
      <c r="B312" s="32">
        <f t="shared" si="30"/>
        <v>40878</v>
      </c>
      <c r="C312" s="35">
        <f t="shared" si="36"/>
        <v>0</v>
      </c>
      <c r="D312" s="35">
        <f t="shared" si="37"/>
        <v>1656.621106425695</v>
      </c>
      <c r="E312" s="36">
        <f t="shared" si="38"/>
        <v>500</v>
      </c>
      <c r="F312" s="35">
        <f t="shared" si="31"/>
        <v>0</v>
      </c>
      <c r="G312" s="35">
        <f t="shared" si="34"/>
        <v>0</v>
      </c>
      <c r="H312" s="35">
        <f t="shared" si="35"/>
        <v>0</v>
      </c>
      <c r="I312" s="35">
        <f t="shared" si="32"/>
        <v>0</v>
      </c>
      <c r="J312" s="28"/>
      <c r="K312" s="28"/>
    </row>
    <row r="313" spans="1:11" x14ac:dyDescent="0.2">
      <c r="A313" s="31">
        <f t="shared" si="33"/>
        <v>81</v>
      </c>
      <c r="B313" s="32">
        <f t="shared" si="30"/>
        <v>40909</v>
      </c>
      <c r="C313" s="35">
        <f t="shared" si="36"/>
        <v>0</v>
      </c>
      <c r="D313" s="35">
        <f t="shared" si="37"/>
        <v>1656.621106425695</v>
      </c>
      <c r="E313" s="36">
        <f t="shared" si="38"/>
        <v>500</v>
      </c>
      <c r="F313" s="35">
        <f t="shared" si="31"/>
        <v>0</v>
      </c>
      <c r="G313" s="35">
        <f t="shared" si="34"/>
        <v>0</v>
      </c>
      <c r="H313" s="35">
        <f t="shared" si="35"/>
        <v>0</v>
      </c>
      <c r="I313" s="35">
        <f t="shared" si="32"/>
        <v>0</v>
      </c>
      <c r="J313" s="28"/>
      <c r="K313" s="28"/>
    </row>
    <row r="314" spans="1:11" x14ac:dyDescent="0.2">
      <c r="A314" s="31">
        <f t="shared" si="33"/>
        <v>82</v>
      </c>
      <c r="B314" s="32">
        <f t="shared" si="30"/>
        <v>40940</v>
      </c>
      <c r="C314" s="35">
        <f t="shared" si="36"/>
        <v>0</v>
      </c>
      <c r="D314" s="35">
        <f t="shared" si="37"/>
        <v>1656.621106425695</v>
      </c>
      <c r="E314" s="36">
        <f t="shared" si="38"/>
        <v>500</v>
      </c>
      <c r="F314" s="35">
        <f t="shared" si="31"/>
        <v>0</v>
      </c>
      <c r="G314" s="35">
        <f t="shared" si="34"/>
        <v>0</v>
      </c>
      <c r="H314" s="35">
        <f t="shared" si="35"/>
        <v>0</v>
      </c>
      <c r="I314" s="35">
        <f t="shared" si="32"/>
        <v>0</v>
      </c>
      <c r="J314" s="28"/>
      <c r="K314" s="28"/>
    </row>
    <row r="315" spans="1:11" x14ac:dyDescent="0.2">
      <c r="A315" s="31">
        <f t="shared" si="33"/>
        <v>83</v>
      </c>
      <c r="B315" s="32">
        <f t="shared" si="30"/>
        <v>40969</v>
      </c>
      <c r="C315" s="35">
        <f t="shared" si="36"/>
        <v>0</v>
      </c>
      <c r="D315" s="35">
        <f t="shared" si="37"/>
        <v>1656.621106425695</v>
      </c>
      <c r="E315" s="36">
        <f t="shared" si="38"/>
        <v>500</v>
      </c>
      <c r="F315" s="35">
        <f t="shared" si="31"/>
        <v>0</v>
      </c>
      <c r="G315" s="35">
        <f t="shared" si="34"/>
        <v>0</v>
      </c>
      <c r="H315" s="35">
        <f t="shared" si="35"/>
        <v>0</v>
      </c>
      <c r="I315" s="35">
        <f t="shared" si="32"/>
        <v>0</v>
      </c>
      <c r="J315" s="28"/>
      <c r="K315" s="28"/>
    </row>
    <row r="316" spans="1:11" x14ac:dyDescent="0.2">
      <c r="A316" s="31">
        <f t="shared" si="33"/>
        <v>84</v>
      </c>
      <c r="B316" s="32">
        <f t="shared" si="30"/>
        <v>41000</v>
      </c>
      <c r="C316" s="35">
        <f t="shared" si="36"/>
        <v>0</v>
      </c>
      <c r="D316" s="35">
        <f t="shared" si="37"/>
        <v>1656.621106425695</v>
      </c>
      <c r="E316" s="36">
        <f t="shared" si="38"/>
        <v>500</v>
      </c>
      <c r="F316" s="35">
        <f t="shared" si="31"/>
        <v>0</v>
      </c>
      <c r="G316" s="35">
        <f t="shared" si="34"/>
        <v>0</v>
      </c>
      <c r="H316" s="35">
        <f t="shared" si="35"/>
        <v>0</v>
      </c>
      <c r="I316" s="35">
        <f t="shared" si="32"/>
        <v>0</v>
      </c>
      <c r="J316" s="28"/>
      <c r="K316" s="28"/>
    </row>
    <row r="317" spans="1:11" x14ac:dyDescent="0.2">
      <c r="A317" s="31">
        <f t="shared" si="33"/>
        <v>85</v>
      </c>
      <c r="B317" s="32">
        <f t="shared" si="30"/>
        <v>41030</v>
      </c>
      <c r="C317" s="35">
        <f t="shared" si="36"/>
        <v>0</v>
      </c>
      <c r="D317" s="35">
        <f t="shared" si="37"/>
        <v>1656.621106425695</v>
      </c>
      <c r="E317" s="36">
        <f t="shared" si="38"/>
        <v>500</v>
      </c>
      <c r="F317" s="35">
        <f t="shared" si="31"/>
        <v>0</v>
      </c>
      <c r="G317" s="35">
        <f t="shared" si="34"/>
        <v>0</v>
      </c>
      <c r="H317" s="35">
        <f t="shared" si="35"/>
        <v>0</v>
      </c>
      <c r="I317" s="35">
        <f t="shared" si="32"/>
        <v>0</v>
      </c>
      <c r="J317" s="28"/>
      <c r="K317" s="28"/>
    </row>
    <row r="318" spans="1:11" x14ac:dyDescent="0.2">
      <c r="A318" s="31">
        <f t="shared" si="33"/>
        <v>86</v>
      </c>
      <c r="B318" s="32">
        <f t="shared" si="30"/>
        <v>41061</v>
      </c>
      <c r="C318" s="35">
        <f t="shared" si="36"/>
        <v>0</v>
      </c>
      <c r="D318" s="35">
        <f t="shared" si="37"/>
        <v>1656.621106425695</v>
      </c>
      <c r="E318" s="36">
        <f t="shared" si="38"/>
        <v>500</v>
      </c>
      <c r="F318" s="35">
        <f t="shared" si="31"/>
        <v>0</v>
      </c>
      <c r="G318" s="35">
        <f t="shared" si="34"/>
        <v>0</v>
      </c>
      <c r="H318" s="35">
        <f t="shared" si="35"/>
        <v>0</v>
      </c>
      <c r="I318" s="35">
        <f t="shared" si="32"/>
        <v>0</v>
      </c>
      <c r="J318" s="28"/>
      <c r="K318" s="28"/>
    </row>
    <row r="319" spans="1:11" x14ac:dyDescent="0.2">
      <c r="A319" s="31">
        <f t="shared" si="33"/>
        <v>87</v>
      </c>
      <c r="B319" s="32">
        <f t="shared" si="30"/>
        <v>41091</v>
      </c>
      <c r="C319" s="35">
        <f t="shared" si="36"/>
        <v>0</v>
      </c>
      <c r="D319" s="35">
        <f t="shared" si="37"/>
        <v>1656.621106425695</v>
      </c>
      <c r="E319" s="36">
        <f t="shared" si="38"/>
        <v>500</v>
      </c>
      <c r="F319" s="35">
        <f t="shared" si="31"/>
        <v>0</v>
      </c>
      <c r="G319" s="35">
        <f t="shared" si="34"/>
        <v>0</v>
      </c>
      <c r="H319" s="35">
        <f t="shared" si="35"/>
        <v>0</v>
      </c>
      <c r="I319" s="35">
        <f t="shared" si="32"/>
        <v>0</v>
      </c>
      <c r="J319" s="28"/>
      <c r="K319" s="28"/>
    </row>
    <row r="320" spans="1:11" x14ac:dyDescent="0.2">
      <c r="A320" s="31">
        <f t="shared" si="33"/>
        <v>88</v>
      </c>
      <c r="B320" s="32">
        <f t="shared" si="30"/>
        <v>41122</v>
      </c>
      <c r="C320" s="35">
        <f t="shared" si="36"/>
        <v>0</v>
      </c>
      <c r="D320" s="35">
        <f t="shared" si="37"/>
        <v>1656.621106425695</v>
      </c>
      <c r="E320" s="36">
        <f t="shared" si="38"/>
        <v>500</v>
      </c>
      <c r="F320" s="35">
        <f t="shared" si="31"/>
        <v>0</v>
      </c>
      <c r="G320" s="35">
        <f t="shared" si="34"/>
        <v>0</v>
      </c>
      <c r="H320" s="35">
        <f t="shared" si="35"/>
        <v>0</v>
      </c>
      <c r="I320" s="35">
        <f t="shared" si="32"/>
        <v>0</v>
      </c>
      <c r="J320" s="28"/>
      <c r="K320" s="28"/>
    </row>
    <row r="321" spans="1:11" x14ac:dyDescent="0.2">
      <c r="A321" s="31">
        <f t="shared" si="33"/>
        <v>89</v>
      </c>
      <c r="B321" s="32">
        <f t="shared" si="30"/>
        <v>41153</v>
      </c>
      <c r="C321" s="35">
        <f t="shared" si="36"/>
        <v>0</v>
      </c>
      <c r="D321" s="35">
        <f t="shared" si="37"/>
        <v>1656.621106425695</v>
      </c>
      <c r="E321" s="36">
        <f t="shared" si="38"/>
        <v>500</v>
      </c>
      <c r="F321" s="35">
        <f t="shared" si="31"/>
        <v>0</v>
      </c>
      <c r="G321" s="35">
        <f t="shared" si="34"/>
        <v>0</v>
      </c>
      <c r="H321" s="35">
        <f t="shared" si="35"/>
        <v>0</v>
      </c>
      <c r="I321" s="35">
        <f t="shared" si="32"/>
        <v>0</v>
      </c>
      <c r="J321" s="28"/>
      <c r="K321" s="28"/>
    </row>
    <row r="322" spans="1:11" x14ac:dyDescent="0.2">
      <c r="A322" s="31">
        <f t="shared" si="33"/>
        <v>90</v>
      </c>
      <c r="B322" s="32">
        <f t="shared" si="30"/>
        <v>41183</v>
      </c>
      <c r="C322" s="35">
        <f t="shared" si="36"/>
        <v>0</v>
      </c>
      <c r="D322" s="35">
        <f t="shared" si="37"/>
        <v>1656.621106425695</v>
      </c>
      <c r="E322" s="36">
        <f t="shared" si="38"/>
        <v>500</v>
      </c>
      <c r="F322" s="35">
        <f t="shared" si="31"/>
        <v>0</v>
      </c>
      <c r="G322" s="35">
        <f t="shared" si="34"/>
        <v>0</v>
      </c>
      <c r="H322" s="35">
        <f t="shared" si="35"/>
        <v>0</v>
      </c>
      <c r="I322" s="35">
        <f t="shared" si="32"/>
        <v>0</v>
      </c>
      <c r="J322" s="28"/>
      <c r="K322" s="28"/>
    </row>
    <row r="323" spans="1:11" x14ac:dyDescent="0.2">
      <c r="A323" s="31">
        <f t="shared" si="33"/>
        <v>91</v>
      </c>
      <c r="B323" s="32">
        <f t="shared" si="30"/>
        <v>41214</v>
      </c>
      <c r="C323" s="35">
        <f t="shared" si="36"/>
        <v>0</v>
      </c>
      <c r="D323" s="35">
        <f t="shared" si="37"/>
        <v>1656.621106425695</v>
      </c>
      <c r="E323" s="36">
        <f t="shared" si="38"/>
        <v>500</v>
      </c>
      <c r="F323" s="35">
        <f t="shared" si="31"/>
        <v>0</v>
      </c>
      <c r="G323" s="35">
        <f t="shared" si="34"/>
        <v>0</v>
      </c>
      <c r="H323" s="35">
        <f t="shared" si="35"/>
        <v>0</v>
      </c>
      <c r="I323" s="35">
        <f t="shared" si="32"/>
        <v>0</v>
      </c>
      <c r="J323" s="28"/>
      <c r="K323" s="28"/>
    </row>
    <row r="324" spans="1:11" x14ac:dyDescent="0.2">
      <c r="A324" s="31">
        <f t="shared" si="33"/>
        <v>92</v>
      </c>
      <c r="B324" s="32">
        <f t="shared" si="30"/>
        <v>41244</v>
      </c>
      <c r="C324" s="35">
        <f t="shared" si="36"/>
        <v>0</v>
      </c>
      <c r="D324" s="35">
        <f t="shared" si="37"/>
        <v>1656.621106425695</v>
      </c>
      <c r="E324" s="36">
        <f t="shared" si="38"/>
        <v>500</v>
      </c>
      <c r="F324" s="35">
        <f t="shared" si="31"/>
        <v>0</v>
      </c>
      <c r="G324" s="35">
        <f t="shared" si="34"/>
        <v>0</v>
      </c>
      <c r="H324" s="35">
        <f t="shared" si="35"/>
        <v>0</v>
      </c>
      <c r="I324" s="35">
        <f t="shared" si="32"/>
        <v>0</v>
      </c>
      <c r="J324" s="28"/>
      <c r="K324" s="28"/>
    </row>
    <row r="325" spans="1:11" x14ac:dyDescent="0.2">
      <c r="A325" s="31">
        <f t="shared" si="33"/>
        <v>93</v>
      </c>
      <c r="B325" s="32">
        <f t="shared" si="30"/>
        <v>41275</v>
      </c>
      <c r="C325" s="35">
        <f t="shared" si="36"/>
        <v>0</v>
      </c>
      <c r="D325" s="35">
        <f t="shared" si="37"/>
        <v>1656.621106425695</v>
      </c>
      <c r="E325" s="36">
        <f t="shared" si="38"/>
        <v>500</v>
      </c>
      <c r="F325" s="35">
        <f t="shared" si="31"/>
        <v>0</v>
      </c>
      <c r="G325" s="35">
        <f t="shared" si="34"/>
        <v>0</v>
      </c>
      <c r="H325" s="35">
        <f t="shared" si="35"/>
        <v>0</v>
      </c>
      <c r="I325" s="35">
        <f t="shared" si="32"/>
        <v>0</v>
      </c>
      <c r="J325" s="28"/>
      <c r="K325" s="28"/>
    </row>
    <row r="326" spans="1:11" x14ac:dyDescent="0.2">
      <c r="A326" s="31">
        <f t="shared" si="33"/>
        <v>94</v>
      </c>
      <c r="B326" s="32">
        <f t="shared" si="30"/>
        <v>41306</v>
      </c>
      <c r="C326" s="35">
        <f t="shared" si="36"/>
        <v>0</v>
      </c>
      <c r="D326" s="35">
        <f t="shared" si="37"/>
        <v>1656.621106425695</v>
      </c>
      <c r="E326" s="36">
        <f t="shared" si="38"/>
        <v>500</v>
      </c>
      <c r="F326" s="35">
        <f t="shared" si="31"/>
        <v>0</v>
      </c>
      <c r="G326" s="35">
        <f t="shared" si="34"/>
        <v>0</v>
      </c>
      <c r="H326" s="35">
        <f t="shared" si="35"/>
        <v>0</v>
      </c>
      <c r="I326" s="35">
        <f t="shared" si="32"/>
        <v>0</v>
      </c>
      <c r="J326" s="28"/>
      <c r="K326" s="28"/>
    </row>
    <row r="327" spans="1:11" x14ac:dyDescent="0.2">
      <c r="A327" s="31">
        <f t="shared" si="33"/>
        <v>95</v>
      </c>
      <c r="B327" s="32">
        <f t="shared" si="30"/>
        <v>41334</v>
      </c>
      <c r="C327" s="35">
        <f t="shared" si="36"/>
        <v>0</v>
      </c>
      <c r="D327" s="35">
        <f t="shared" si="37"/>
        <v>1656.621106425695</v>
      </c>
      <c r="E327" s="36">
        <f t="shared" si="38"/>
        <v>500</v>
      </c>
      <c r="F327" s="35">
        <f t="shared" si="31"/>
        <v>0</v>
      </c>
      <c r="G327" s="35">
        <f t="shared" si="34"/>
        <v>0</v>
      </c>
      <c r="H327" s="35">
        <f t="shared" si="35"/>
        <v>0</v>
      </c>
      <c r="I327" s="35">
        <f t="shared" si="32"/>
        <v>0</v>
      </c>
      <c r="J327" s="28"/>
      <c r="K327" s="28"/>
    </row>
    <row r="328" spans="1:11" x14ac:dyDescent="0.2">
      <c r="A328" s="31">
        <f t="shared" si="33"/>
        <v>96</v>
      </c>
      <c r="B328" s="32">
        <f t="shared" si="30"/>
        <v>41365</v>
      </c>
      <c r="C328" s="35">
        <f t="shared" si="36"/>
        <v>0</v>
      </c>
      <c r="D328" s="35">
        <f t="shared" si="37"/>
        <v>1656.621106425695</v>
      </c>
      <c r="E328" s="36">
        <f t="shared" si="38"/>
        <v>500</v>
      </c>
      <c r="F328" s="35">
        <f t="shared" si="31"/>
        <v>0</v>
      </c>
      <c r="G328" s="35">
        <f t="shared" si="34"/>
        <v>0</v>
      </c>
      <c r="H328" s="35">
        <f t="shared" si="35"/>
        <v>0</v>
      </c>
      <c r="I328" s="35">
        <f t="shared" si="32"/>
        <v>0</v>
      </c>
      <c r="J328" s="28"/>
      <c r="K328" s="28"/>
    </row>
    <row r="329" spans="1:11" x14ac:dyDescent="0.2">
      <c r="A329" s="31">
        <f t="shared" si="33"/>
        <v>97</v>
      </c>
      <c r="B329" s="32">
        <f t="shared" si="30"/>
        <v>41395</v>
      </c>
      <c r="C329" s="35">
        <f t="shared" si="36"/>
        <v>0</v>
      </c>
      <c r="D329" s="35">
        <f t="shared" si="37"/>
        <v>1656.621106425695</v>
      </c>
      <c r="E329" s="36">
        <f t="shared" si="38"/>
        <v>500</v>
      </c>
      <c r="F329" s="35">
        <f t="shared" si="31"/>
        <v>0</v>
      </c>
      <c r="G329" s="35">
        <f t="shared" si="34"/>
        <v>0</v>
      </c>
      <c r="H329" s="35">
        <f t="shared" si="35"/>
        <v>0</v>
      </c>
      <c r="I329" s="35">
        <f t="shared" si="32"/>
        <v>0</v>
      </c>
      <c r="J329" s="28"/>
      <c r="K329" s="28"/>
    </row>
    <row r="330" spans="1:11" x14ac:dyDescent="0.2">
      <c r="A330" s="31">
        <f t="shared" si="33"/>
        <v>98</v>
      </c>
      <c r="B330" s="32">
        <f t="shared" si="30"/>
        <v>41426</v>
      </c>
      <c r="C330" s="35">
        <f t="shared" si="36"/>
        <v>0</v>
      </c>
      <c r="D330" s="35">
        <f t="shared" si="37"/>
        <v>1656.621106425695</v>
      </c>
      <c r="E330" s="36">
        <f t="shared" si="38"/>
        <v>500</v>
      </c>
      <c r="F330" s="35">
        <f t="shared" si="31"/>
        <v>0</v>
      </c>
      <c r="G330" s="35">
        <f t="shared" si="34"/>
        <v>0</v>
      </c>
      <c r="H330" s="35">
        <f t="shared" si="35"/>
        <v>0</v>
      </c>
      <c r="I330" s="35">
        <f t="shared" si="32"/>
        <v>0</v>
      </c>
      <c r="J330" s="28"/>
      <c r="K330" s="28"/>
    </row>
    <row r="331" spans="1:11" x14ac:dyDescent="0.2">
      <c r="A331" s="31">
        <f t="shared" si="33"/>
        <v>99</v>
      </c>
      <c r="B331" s="32">
        <f t="shared" si="30"/>
        <v>41456</v>
      </c>
      <c r="C331" s="35">
        <f t="shared" si="36"/>
        <v>0</v>
      </c>
      <c r="D331" s="35">
        <f t="shared" si="37"/>
        <v>1656.621106425695</v>
      </c>
      <c r="E331" s="36">
        <f t="shared" si="38"/>
        <v>500</v>
      </c>
      <c r="F331" s="35">
        <f t="shared" si="31"/>
        <v>0</v>
      </c>
      <c r="G331" s="35">
        <f t="shared" si="34"/>
        <v>0</v>
      </c>
      <c r="H331" s="35">
        <f t="shared" si="35"/>
        <v>0</v>
      </c>
      <c r="I331" s="35">
        <f t="shared" si="32"/>
        <v>0</v>
      </c>
      <c r="J331" s="28"/>
      <c r="K331" s="28"/>
    </row>
    <row r="332" spans="1:11" x14ac:dyDescent="0.2">
      <c r="A332" s="31">
        <f t="shared" si="33"/>
        <v>100</v>
      </c>
      <c r="B332" s="32">
        <f t="shared" si="30"/>
        <v>41487</v>
      </c>
      <c r="C332" s="35">
        <f t="shared" si="36"/>
        <v>0</v>
      </c>
      <c r="D332" s="35">
        <f t="shared" si="37"/>
        <v>1656.621106425695</v>
      </c>
      <c r="E332" s="36">
        <f t="shared" si="38"/>
        <v>500</v>
      </c>
      <c r="F332" s="35">
        <f t="shared" si="31"/>
        <v>0</v>
      </c>
      <c r="G332" s="35">
        <f t="shared" si="34"/>
        <v>0</v>
      </c>
      <c r="H332" s="35">
        <f t="shared" si="35"/>
        <v>0</v>
      </c>
      <c r="I332" s="35">
        <f t="shared" si="32"/>
        <v>0</v>
      </c>
      <c r="J332" s="28"/>
      <c r="K332" s="28"/>
    </row>
    <row r="333" spans="1:11" x14ac:dyDescent="0.2">
      <c r="A333" s="31">
        <f t="shared" si="33"/>
        <v>101</v>
      </c>
      <c r="B333" s="32">
        <f t="shared" si="30"/>
        <v>41518</v>
      </c>
      <c r="C333" s="35">
        <f t="shared" si="36"/>
        <v>0</v>
      </c>
      <c r="D333" s="35">
        <f t="shared" si="37"/>
        <v>1656.621106425695</v>
      </c>
      <c r="E333" s="36">
        <f t="shared" si="38"/>
        <v>500</v>
      </c>
      <c r="F333" s="35">
        <f t="shared" si="31"/>
        <v>0</v>
      </c>
      <c r="G333" s="35">
        <f t="shared" si="34"/>
        <v>0</v>
      </c>
      <c r="H333" s="35">
        <f t="shared" si="35"/>
        <v>0</v>
      </c>
      <c r="I333" s="35">
        <f t="shared" si="32"/>
        <v>0</v>
      </c>
      <c r="J333" s="28"/>
      <c r="K333" s="28"/>
    </row>
    <row r="334" spans="1:11" x14ac:dyDescent="0.2">
      <c r="A334" s="31">
        <f t="shared" si="33"/>
        <v>102</v>
      </c>
      <c r="B334" s="32">
        <f t="shared" si="30"/>
        <v>41548</v>
      </c>
      <c r="C334" s="35">
        <f t="shared" si="36"/>
        <v>0</v>
      </c>
      <c r="D334" s="35">
        <f t="shared" si="37"/>
        <v>1656.621106425695</v>
      </c>
      <c r="E334" s="36">
        <f t="shared" si="38"/>
        <v>500</v>
      </c>
      <c r="F334" s="35">
        <f t="shared" si="31"/>
        <v>0</v>
      </c>
      <c r="G334" s="35">
        <f t="shared" si="34"/>
        <v>0</v>
      </c>
      <c r="H334" s="35">
        <f t="shared" si="35"/>
        <v>0</v>
      </c>
      <c r="I334" s="35">
        <f t="shared" si="32"/>
        <v>0</v>
      </c>
      <c r="J334" s="28"/>
      <c r="K334" s="28"/>
    </row>
    <row r="335" spans="1:11" x14ac:dyDescent="0.2">
      <c r="A335" s="31">
        <f t="shared" si="33"/>
        <v>103</v>
      </c>
      <c r="B335" s="32">
        <f t="shared" si="30"/>
        <v>41579</v>
      </c>
      <c r="C335" s="35">
        <f t="shared" si="36"/>
        <v>0</v>
      </c>
      <c r="D335" s="35">
        <f t="shared" si="37"/>
        <v>1656.621106425695</v>
      </c>
      <c r="E335" s="36">
        <f t="shared" si="38"/>
        <v>500</v>
      </c>
      <c r="F335" s="35">
        <f t="shared" si="31"/>
        <v>0</v>
      </c>
      <c r="G335" s="35">
        <f t="shared" si="34"/>
        <v>0</v>
      </c>
      <c r="H335" s="35">
        <f t="shared" si="35"/>
        <v>0</v>
      </c>
      <c r="I335" s="35">
        <f t="shared" si="32"/>
        <v>0</v>
      </c>
      <c r="J335" s="28"/>
      <c r="K335" s="28"/>
    </row>
    <row r="336" spans="1:11" x14ac:dyDescent="0.2">
      <c r="A336" s="31">
        <f t="shared" si="33"/>
        <v>104</v>
      </c>
      <c r="B336" s="32">
        <f t="shared" si="30"/>
        <v>41609</v>
      </c>
      <c r="C336" s="35">
        <f t="shared" si="36"/>
        <v>0</v>
      </c>
      <c r="D336" s="35">
        <f t="shared" si="37"/>
        <v>1656.621106425695</v>
      </c>
      <c r="E336" s="36">
        <f t="shared" si="38"/>
        <v>500</v>
      </c>
      <c r="F336" s="35">
        <f t="shared" si="31"/>
        <v>0</v>
      </c>
      <c r="G336" s="35">
        <f t="shared" si="34"/>
        <v>0</v>
      </c>
      <c r="H336" s="35">
        <f t="shared" si="35"/>
        <v>0</v>
      </c>
      <c r="I336" s="35">
        <f t="shared" si="32"/>
        <v>0</v>
      </c>
      <c r="J336" s="28"/>
      <c r="K336" s="28"/>
    </row>
    <row r="337" spans="1:11" x14ac:dyDescent="0.2">
      <c r="A337" s="31">
        <f t="shared" si="33"/>
        <v>105</v>
      </c>
      <c r="B337" s="32">
        <f t="shared" si="30"/>
        <v>41640</v>
      </c>
      <c r="C337" s="35">
        <f t="shared" si="36"/>
        <v>0</v>
      </c>
      <c r="D337" s="35">
        <f t="shared" si="37"/>
        <v>1656.621106425695</v>
      </c>
      <c r="E337" s="36">
        <f t="shared" si="38"/>
        <v>500</v>
      </c>
      <c r="F337" s="35">
        <f t="shared" si="31"/>
        <v>0</v>
      </c>
      <c r="G337" s="35">
        <f t="shared" si="34"/>
        <v>0</v>
      </c>
      <c r="H337" s="35">
        <f t="shared" si="35"/>
        <v>0</v>
      </c>
      <c r="I337" s="35">
        <f t="shared" si="32"/>
        <v>0</v>
      </c>
      <c r="J337" s="28"/>
      <c r="K337" s="28"/>
    </row>
    <row r="338" spans="1:11" x14ac:dyDescent="0.2">
      <c r="A338" s="31">
        <f t="shared" si="33"/>
        <v>106</v>
      </c>
      <c r="B338" s="32">
        <f t="shared" ref="B338:B377" si="39">IF(Pay_Num&lt;&gt;"",DATE(YEAR(Loan_Start),MONTH(Loan_Start)+(Pay_Num)*12/Num_Pmt_Per_Year,DAY(Loan_Start)),"")</f>
        <v>41671</v>
      </c>
      <c r="C338" s="35">
        <f t="shared" si="36"/>
        <v>0</v>
      </c>
      <c r="D338" s="35">
        <f t="shared" si="37"/>
        <v>1656.621106425695</v>
      </c>
      <c r="E338" s="36">
        <f t="shared" si="38"/>
        <v>500</v>
      </c>
      <c r="F338" s="35">
        <f t="shared" ref="F338:F377" si="40">IF(AND(Pay_Num&lt;&gt;"",Sched_Pay+Extra_Pay&lt;Beg_Bal),Sched_Pay+Extra_Pay,IF(Pay_Num&lt;&gt;"",Beg_Bal,""))</f>
        <v>0</v>
      </c>
      <c r="G338" s="35">
        <f t="shared" si="34"/>
        <v>0</v>
      </c>
      <c r="H338" s="35">
        <f t="shared" si="35"/>
        <v>0</v>
      </c>
      <c r="I338" s="35">
        <f t="shared" ref="I338:I377" si="41">IF(AND(Pay_Num&lt;&gt;"",Sched_Pay+Extra_Pay&lt;Beg_Bal),Beg_Bal-Princ,IF(Pay_Num&lt;&gt;"",0,""))</f>
        <v>0</v>
      </c>
      <c r="J338" s="28"/>
      <c r="K338" s="28"/>
    </row>
    <row r="339" spans="1:11" x14ac:dyDescent="0.2">
      <c r="A339" s="31">
        <f t="shared" ref="A339:A377" si="42">IF(Values_Entered,A338+1,"")</f>
        <v>107</v>
      </c>
      <c r="B339" s="32">
        <f t="shared" si="39"/>
        <v>41699</v>
      </c>
      <c r="C339" s="35">
        <f t="shared" si="36"/>
        <v>0</v>
      </c>
      <c r="D339" s="35">
        <f t="shared" si="37"/>
        <v>1656.621106425695</v>
      </c>
      <c r="E339" s="36">
        <f t="shared" si="38"/>
        <v>500</v>
      </c>
      <c r="F339" s="35">
        <f t="shared" si="40"/>
        <v>0</v>
      </c>
      <c r="G339" s="35">
        <f t="shared" ref="G339:G377" si="43">IF(Pay_Num&lt;&gt;"",Total_Pay-Int,"")</f>
        <v>0</v>
      </c>
      <c r="H339" s="35">
        <f t="shared" ref="H339:H377" si="44">IF(Pay_Num&lt;&gt;"",Beg_Bal*Interest_Rate/Num_Pmt_Per_Year,"")</f>
        <v>0</v>
      </c>
      <c r="I339" s="35">
        <f t="shared" si="41"/>
        <v>0</v>
      </c>
      <c r="J339" s="28"/>
      <c r="K339" s="28"/>
    </row>
    <row r="340" spans="1:11" x14ac:dyDescent="0.2">
      <c r="A340" s="31">
        <f t="shared" si="42"/>
        <v>108</v>
      </c>
      <c r="B340" s="32">
        <f t="shared" si="39"/>
        <v>41730</v>
      </c>
      <c r="C340" s="35">
        <f t="shared" ref="C340:C377" si="45">IF(Pay_Num&lt;&gt;"",I339,"")</f>
        <v>0</v>
      </c>
      <c r="D340" s="35">
        <f t="shared" ref="D340:D377" si="46">IF(Pay_Num&lt;&gt;"",Scheduled_Monthly_Payment,"")</f>
        <v>1656.621106425695</v>
      </c>
      <c r="E340" s="36">
        <f t="shared" si="38"/>
        <v>500</v>
      </c>
      <c r="F340" s="35">
        <f t="shared" si="40"/>
        <v>0</v>
      </c>
      <c r="G340" s="35">
        <f t="shared" si="43"/>
        <v>0</v>
      </c>
      <c r="H340" s="35">
        <f t="shared" si="44"/>
        <v>0</v>
      </c>
      <c r="I340" s="35">
        <f t="shared" si="41"/>
        <v>0</v>
      </c>
      <c r="J340" s="28"/>
      <c r="K340" s="28"/>
    </row>
    <row r="341" spans="1:11" x14ac:dyDescent="0.2">
      <c r="A341" s="31">
        <f t="shared" si="42"/>
        <v>109</v>
      </c>
      <c r="B341" s="32">
        <f t="shared" si="39"/>
        <v>41760</v>
      </c>
      <c r="C341" s="35">
        <f t="shared" si="45"/>
        <v>0</v>
      </c>
      <c r="D341" s="35">
        <f t="shared" si="46"/>
        <v>1656.621106425695</v>
      </c>
      <c r="E341" s="36">
        <f t="shared" si="38"/>
        <v>500</v>
      </c>
      <c r="F341" s="35">
        <f t="shared" si="40"/>
        <v>0</v>
      </c>
      <c r="G341" s="35">
        <f t="shared" si="43"/>
        <v>0</v>
      </c>
      <c r="H341" s="35">
        <f t="shared" si="44"/>
        <v>0</v>
      </c>
      <c r="I341" s="35">
        <f t="shared" si="41"/>
        <v>0</v>
      </c>
      <c r="J341" s="28"/>
      <c r="K341" s="28"/>
    </row>
    <row r="342" spans="1:11" x14ac:dyDescent="0.2">
      <c r="A342" s="31">
        <f t="shared" si="42"/>
        <v>110</v>
      </c>
      <c r="B342" s="32">
        <f t="shared" si="39"/>
        <v>41791</v>
      </c>
      <c r="C342" s="35">
        <f t="shared" si="45"/>
        <v>0</v>
      </c>
      <c r="D342" s="35">
        <f t="shared" si="46"/>
        <v>1656.621106425695</v>
      </c>
      <c r="E342" s="36">
        <f t="shared" si="38"/>
        <v>500</v>
      </c>
      <c r="F342" s="35">
        <f t="shared" si="40"/>
        <v>0</v>
      </c>
      <c r="G342" s="35">
        <f t="shared" si="43"/>
        <v>0</v>
      </c>
      <c r="H342" s="35">
        <f t="shared" si="44"/>
        <v>0</v>
      </c>
      <c r="I342" s="35">
        <f t="shared" si="41"/>
        <v>0</v>
      </c>
      <c r="J342" s="28"/>
      <c r="K342" s="28"/>
    </row>
    <row r="343" spans="1:11" x14ac:dyDescent="0.2">
      <c r="A343" s="31">
        <f t="shared" si="42"/>
        <v>111</v>
      </c>
      <c r="B343" s="32">
        <f t="shared" si="39"/>
        <v>41821</v>
      </c>
      <c r="C343" s="35">
        <f t="shared" si="45"/>
        <v>0</v>
      </c>
      <c r="D343" s="35">
        <f t="shared" si="46"/>
        <v>1656.621106425695</v>
      </c>
      <c r="E343" s="36">
        <f t="shared" si="38"/>
        <v>500</v>
      </c>
      <c r="F343" s="35">
        <f t="shared" si="40"/>
        <v>0</v>
      </c>
      <c r="G343" s="35">
        <f t="shared" si="43"/>
        <v>0</v>
      </c>
      <c r="H343" s="35">
        <f t="shared" si="44"/>
        <v>0</v>
      </c>
      <c r="I343" s="35">
        <f t="shared" si="41"/>
        <v>0</v>
      </c>
      <c r="J343" s="28"/>
      <c r="K343" s="28"/>
    </row>
    <row r="344" spans="1:11" x14ac:dyDescent="0.2">
      <c r="A344" s="31">
        <f t="shared" si="42"/>
        <v>112</v>
      </c>
      <c r="B344" s="32">
        <f t="shared" si="39"/>
        <v>41852</v>
      </c>
      <c r="C344" s="35">
        <f t="shared" si="45"/>
        <v>0</v>
      </c>
      <c r="D344" s="35">
        <f t="shared" si="46"/>
        <v>1656.621106425695</v>
      </c>
      <c r="E344" s="36">
        <f t="shared" si="38"/>
        <v>500</v>
      </c>
      <c r="F344" s="35">
        <f t="shared" si="40"/>
        <v>0</v>
      </c>
      <c r="G344" s="35">
        <f t="shared" si="43"/>
        <v>0</v>
      </c>
      <c r="H344" s="35">
        <f t="shared" si="44"/>
        <v>0</v>
      </c>
      <c r="I344" s="35">
        <f t="shared" si="41"/>
        <v>0</v>
      </c>
      <c r="J344" s="28"/>
      <c r="K344" s="28"/>
    </row>
    <row r="345" spans="1:11" x14ac:dyDescent="0.2">
      <c r="A345" s="31">
        <f t="shared" si="42"/>
        <v>113</v>
      </c>
      <c r="B345" s="32">
        <f t="shared" si="39"/>
        <v>41883</v>
      </c>
      <c r="C345" s="35">
        <f t="shared" si="45"/>
        <v>0</v>
      </c>
      <c r="D345" s="35">
        <f t="shared" si="46"/>
        <v>1656.621106425695</v>
      </c>
      <c r="E345" s="36">
        <f t="shared" si="38"/>
        <v>500</v>
      </c>
      <c r="F345" s="35">
        <f t="shared" si="40"/>
        <v>0</v>
      </c>
      <c r="G345" s="35">
        <f t="shared" si="43"/>
        <v>0</v>
      </c>
      <c r="H345" s="35">
        <f t="shared" si="44"/>
        <v>0</v>
      </c>
      <c r="I345" s="35">
        <f t="shared" si="41"/>
        <v>0</v>
      </c>
      <c r="J345" s="28"/>
      <c r="K345" s="28"/>
    </row>
    <row r="346" spans="1:11" x14ac:dyDescent="0.2">
      <c r="A346" s="31">
        <f t="shared" si="42"/>
        <v>114</v>
      </c>
      <c r="B346" s="32">
        <f t="shared" si="39"/>
        <v>41913</v>
      </c>
      <c r="C346" s="35">
        <f t="shared" si="45"/>
        <v>0</v>
      </c>
      <c r="D346" s="35">
        <f t="shared" si="46"/>
        <v>1656.621106425695</v>
      </c>
      <c r="E346" s="36">
        <f t="shared" si="38"/>
        <v>500</v>
      </c>
      <c r="F346" s="35">
        <f t="shared" si="40"/>
        <v>0</v>
      </c>
      <c r="G346" s="35">
        <f t="shared" si="43"/>
        <v>0</v>
      </c>
      <c r="H346" s="35">
        <f t="shared" si="44"/>
        <v>0</v>
      </c>
      <c r="I346" s="35">
        <f t="shared" si="41"/>
        <v>0</v>
      </c>
      <c r="J346" s="28"/>
      <c r="K346" s="28"/>
    </row>
    <row r="347" spans="1:11" x14ac:dyDescent="0.2">
      <c r="A347" s="31">
        <f t="shared" si="42"/>
        <v>115</v>
      </c>
      <c r="B347" s="32">
        <f t="shared" si="39"/>
        <v>41944</v>
      </c>
      <c r="C347" s="35">
        <f t="shared" si="45"/>
        <v>0</v>
      </c>
      <c r="D347" s="35">
        <f t="shared" si="46"/>
        <v>1656.621106425695</v>
      </c>
      <c r="E347" s="36">
        <f t="shared" si="38"/>
        <v>500</v>
      </c>
      <c r="F347" s="35">
        <f t="shared" si="40"/>
        <v>0</v>
      </c>
      <c r="G347" s="35">
        <f t="shared" si="43"/>
        <v>0</v>
      </c>
      <c r="H347" s="35">
        <f t="shared" si="44"/>
        <v>0</v>
      </c>
      <c r="I347" s="35">
        <f t="shared" si="41"/>
        <v>0</v>
      </c>
      <c r="J347" s="28"/>
      <c r="K347" s="28"/>
    </row>
    <row r="348" spans="1:11" x14ac:dyDescent="0.2">
      <c r="A348" s="31">
        <f t="shared" si="42"/>
        <v>116</v>
      </c>
      <c r="B348" s="32">
        <f t="shared" si="39"/>
        <v>41974</v>
      </c>
      <c r="C348" s="35">
        <f t="shared" si="45"/>
        <v>0</v>
      </c>
      <c r="D348" s="35">
        <f t="shared" si="46"/>
        <v>1656.621106425695</v>
      </c>
      <c r="E348" s="36">
        <f t="shared" si="38"/>
        <v>500</v>
      </c>
      <c r="F348" s="35">
        <f t="shared" si="40"/>
        <v>0</v>
      </c>
      <c r="G348" s="35">
        <f t="shared" si="43"/>
        <v>0</v>
      </c>
      <c r="H348" s="35">
        <f t="shared" si="44"/>
        <v>0</v>
      </c>
      <c r="I348" s="35">
        <f t="shared" si="41"/>
        <v>0</v>
      </c>
      <c r="J348" s="28"/>
      <c r="K348" s="28"/>
    </row>
    <row r="349" spans="1:11" x14ac:dyDescent="0.2">
      <c r="A349" s="31">
        <f t="shared" si="42"/>
        <v>117</v>
      </c>
      <c r="B349" s="32">
        <f t="shared" si="39"/>
        <v>42005</v>
      </c>
      <c r="C349" s="35">
        <f t="shared" si="45"/>
        <v>0</v>
      </c>
      <c r="D349" s="35">
        <f t="shared" si="46"/>
        <v>1656.621106425695</v>
      </c>
      <c r="E349" s="36">
        <f t="shared" si="38"/>
        <v>500</v>
      </c>
      <c r="F349" s="35">
        <f t="shared" si="40"/>
        <v>0</v>
      </c>
      <c r="G349" s="35">
        <f t="shared" si="43"/>
        <v>0</v>
      </c>
      <c r="H349" s="35">
        <f t="shared" si="44"/>
        <v>0</v>
      </c>
      <c r="I349" s="35">
        <f t="shared" si="41"/>
        <v>0</v>
      </c>
      <c r="J349" s="28"/>
      <c r="K349" s="28"/>
    </row>
    <row r="350" spans="1:11" x14ac:dyDescent="0.2">
      <c r="A350" s="31">
        <f t="shared" si="42"/>
        <v>118</v>
      </c>
      <c r="B350" s="32">
        <f t="shared" si="39"/>
        <v>42036</v>
      </c>
      <c r="C350" s="35">
        <f t="shared" si="45"/>
        <v>0</v>
      </c>
      <c r="D350" s="35">
        <f t="shared" si="46"/>
        <v>1656.621106425695</v>
      </c>
      <c r="E350" s="36">
        <f t="shared" si="38"/>
        <v>500</v>
      </c>
      <c r="F350" s="35">
        <f t="shared" si="40"/>
        <v>0</v>
      </c>
      <c r="G350" s="35">
        <f t="shared" si="43"/>
        <v>0</v>
      </c>
      <c r="H350" s="35">
        <f t="shared" si="44"/>
        <v>0</v>
      </c>
      <c r="I350" s="35">
        <f t="shared" si="41"/>
        <v>0</v>
      </c>
      <c r="J350" s="28"/>
      <c r="K350" s="28"/>
    </row>
    <row r="351" spans="1:11" x14ac:dyDescent="0.2">
      <c r="A351" s="31">
        <f t="shared" si="42"/>
        <v>119</v>
      </c>
      <c r="B351" s="32">
        <f t="shared" si="39"/>
        <v>42064</v>
      </c>
      <c r="C351" s="35">
        <f t="shared" si="45"/>
        <v>0</v>
      </c>
      <c r="D351" s="35">
        <f t="shared" si="46"/>
        <v>1656.621106425695</v>
      </c>
      <c r="E351" s="36">
        <f t="shared" si="38"/>
        <v>500</v>
      </c>
      <c r="F351" s="35">
        <f t="shared" si="40"/>
        <v>0</v>
      </c>
      <c r="G351" s="35">
        <f t="shared" si="43"/>
        <v>0</v>
      </c>
      <c r="H351" s="35">
        <f t="shared" si="44"/>
        <v>0</v>
      </c>
      <c r="I351" s="35">
        <f t="shared" si="41"/>
        <v>0</v>
      </c>
      <c r="J351" s="28"/>
      <c r="K351" s="28"/>
    </row>
    <row r="352" spans="1:11" x14ac:dyDescent="0.2">
      <c r="A352" s="31">
        <f t="shared" si="42"/>
        <v>120</v>
      </c>
      <c r="B352" s="32">
        <f t="shared" si="39"/>
        <v>42095</v>
      </c>
      <c r="C352" s="35">
        <f t="shared" si="45"/>
        <v>0</v>
      </c>
      <c r="D352" s="35">
        <f t="shared" si="46"/>
        <v>1656.621106425695</v>
      </c>
      <c r="E352" s="36">
        <f t="shared" si="38"/>
        <v>500</v>
      </c>
      <c r="F352" s="35">
        <f t="shared" si="40"/>
        <v>0</v>
      </c>
      <c r="G352" s="35">
        <f t="shared" si="43"/>
        <v>0</v>
      </c>
      <c r="H352" s="35">
        <f t="shared" si="44"/>
        <v>0</v>
      </c>
      <c r="I352" s="35">
        <f t="shared" si="41"/>
        <v>0</v>
      </c>
      <c r="J352" s="28"/>
      <c r="K352" s="28"/>
    </row>
    <row r="353" spans="1:11" x14ac:dyDescent="0.2">
      <c r="A353" s="31">
        <f t="shared" si="42"/>
        <v>121</v>
      </c>
      <c r="B353" s="32">
        <f t="shared" si="39"/>
        <v>42125</v>
      </c>
      <c r="C353" s="35">
        <f t="shared" si="45"/>
        <v>0</v>
      </c>
      <c r="D353" s="35">
        <f t="shared" si="46"/>
        <v>1656.621106425695</v>
      </c>
      <c r="E353" s="36">
        <f t="shared" si="38"/>
        <v>500</v>
      </c>
      <c r="F353" s="35">
        <f t="shared" si="40"/>
        <v>0</v>
      </c>
      <c r="G353" s="35">
        <f t="shared" si="43"/>
        <v>0</v>
      </c>
      <c r="H353" s="35">
        <f t="shared" si="44"/>
        <v>0</v>
      </c>
      <c r="I353" s="35">
        <f t="shared" si="41"/>
        <v>0</v>
      </c>
      <c r="J353" s="28"/>
      <c r="K353" s="28"/>
    </row>
    <row r="354" spans="1:11" x14ac:dyDescent="0.2">
      <c r="A354" s="31">
        <f t="shared" si="42"/>
        <v>122</v>
      </c>
      <c r="B354" s="32">
        <f t="shared" si="39"/>
        <v>42156</v>
      </c>
      <c r="C354" s="35">
        <f t="shared" si="45"/>
        <v>0</v>
      </c>
      <c r="D354" s="35">
        <f t="shared" si="46"/>
        <v>1656.621106425695</v>
      </c>
      <c r="E354" s="36">
        <f t="shared" si="38"/>
        <v>500</v>
      </c>
      <c r="F354" s="35">
        <f t="shared" si="40"/>
        <v>0</v>
      </c>
      <c r="G354" s="35">
        <f t="shared" si="43"/>
        <v>0</v>
      </c>
      <c r="H354" s="35">
        <f t="shared" si="44"/>
        <v>0</v>
      </c>
      <c r="I354" s="35">
        <f t="shared" si="41"/>
        <v>0</v>
      </c>
      <c r="J354" s="28"/>
      <c r="K354" s="28"/>
    </row>
    <row r="355" spans="1:11" x14ac:dyDescent="0.2">
      <c r="A355" s="31">
        <f t="shared" si="42"/>
        <v>123</v>
      </c>
      <c r="B355" s="32">
        <f t="shared" si="39"/>
        <v>42186</v>
      </c>
      <c r="C355" s="35">
        <f t="shared" si="45"/>
        <v>0</v>
      </c>
      <c r="D355" s="35">
        <f t="shared" si="46"/>
        <v>1656.621106425695</v>
      </c>
      <c r="E355" s="36">
        <f t="shared" si="38"/>
        <v>500</v>
      </c>
      <c r="F355" s="35">
        <f t="shared" si="40"/>
        <v>0</v>
      </c>
      <c r="G355" s="35">
        <f t="shared" si="43"/>
        <v>0</v>
      </c>
      <c r="H355" s="35">
        <f t="shared" si="44"/>
        <v>0</v>
      </c>
      <c r="I355" s="35">
        <f t="shared" si="41"/>
        <v>0</v>
      </c>
      <c r="J355" s="28"/>
      <c r="K355" s="28"/>
    </row>
    <row r="356" spans="1:11" x14ac:dyDescent="0.2">
      <c r="A356" s="31">
        <f t="shared" si="42"/>
        <v>124</v>
      </c>
      <c r="B356" s="32">
        <f t="shared" si="39"/>
        <v>42217</v>
      </c>
      <c r="C356" s="35">
        <f t="shared" si="45"/>
        <v>0</v>
      </c>
      <c r="D356" s="35">
        <f t="shared" si="46"/>
        <v>1656.621106425695</v>
      </c>
      <c r="E356" s="36">
        <f t="shared" si="38"/>
        <v>500</v>
      </c>
      <c r="F356" s="35">
        <f t="shared" si="40"/>
        <v>0</v>
      </c>
      <c r="G356" s="35">
        <f t="shared" si="43"/>
        <v>0</v>
      </c>
      <c r="H356" s="35">
        <f t="shared" si="44"/>
        <v>0</v>
      </c>
      <c r="I356" s="35">
        <f t="shared" si="41"/>
        <v>0</v>
      </c>
      <c r="J356" s="28"/>
      <c r="K356" s="28"/>
    </row>
    <row r="357" spans="1:11" x14ac:dyDescent="0.2">
      <c r="A357" s="31">
        <f t="shared" si="42"/>
        <v>125</v>
      </c>
      <c r="B357" s="32">
        <f t="shared" si="39"/>
        <v>42248</v>
      </c>
      <c r="C357" s="35">
        <f t="shared" si="45"/>
        <v>0</v>
      </c>
      <c r="D357" s="35">
        <f t="shared" si="46"/>
        <v>1656.621106425695</v>
      </c>
      <c r="E357" s="36">
        <f t="shared" si="38"/>
        <v>500</v>
      </c>
      <c r="F357" s="35">
        <f t="shared" si="40"/>
        <v>0</v>
      </c>
      <c r="G357" s="35">
        <f t="shared" si="43"/>
        <v>0</v>
      </c>
      <c r="H357" s="35">
        <f t="shared" si="44"/>
        <v>0</v>
      </c>
      <c r="I357" s="35">
        <f t="shared" si="41"/>
        <v>0</v>
      </c>
      <c r="J357" s="28"/>
      <c r="K357" s="28"/>
    </row>
    <row r="358" spans="1:11" x14ac:dyDescent="0.2">
      <c r="A358" s="31">
        <f t="shared" si="42"/>
        <v>126</v>
      </c>
      <c r="B358" s="32">
        <f t="shared" si="39"/>
        <v>42278</v>
      </c>
      <c r="C358" s="35">
        <f t="shared" si="45"/>
        <v>0</v>
      </c>
      <c r="D358" s="35">
        <f t="shared" si="46"/>
        <v>1656.621106425695</v>
      </c>
      <c r="E358" s="36">
        <f t="shared" si="38"/>
        <v>500</v>
      </c>
      <c r="F358" s="35">
        <f t="shared" si="40"/>
        <v>0</v>
      </c>
      <c r="G358" s="35">
        <f t="shared" si="43"/>
        <v>0</v>
      </c>
      <c r="H358" s="35">
        <f t="shared" si="44"/>
        <v>0</v>
      </c>
      <c r="I358" s="35">
        <f t="shared" si="41"/>
        <v>0</v>
      </c>
      <c r="J358" s="28"/>
      <c r="K358" s="28"/>
    </row>
    <row r="359" spans="1:11" x14ac:dyDescent="0.2">
      <c r="A359" s="31">
        <f t="shared" si="42"/>
        <v>127</v>
      </c>
      <c r="B359" s="32">
        <f t="shared" si="39"/>
        <v>42309</v>
      </c>
      <c r="C359" s="35">
        <f t="shared" si="45"/>
        <v>0</v>
      </c>
      <c r="D359" s="35">
        <f t="shared" si="46"/>
        <v>1656.621106425695</v>
      </c>
      <c r="E359" s="36">
        <f t="shared" ref="E359:E377" si="47">IF(AND(Pay_Num&lt;&gt;"",Sched_Pay+Scheduled_Extra_Payments&lt;Beg_Bal),Scheduled_Extra_Payments,IF(AND(Pay_Num&lt;&gt;"",Beg_Bal-Sched_Pay&gt;0),Beg_Bal-Sched_Pay,IF(Pay_Num&lt;&gt;"",0,"")))+500</f>
        <v>500</v>
      </c>
      <c r="F359" s="35">
        <f t="shared" si="40"/>
        <v>0</v>
      </c>
      <c r="G359" s="35">
        <f t="shared" si="43"/>
        <v>0</v>
      </c>
      <c r="H359" s="35">
        <f t="shared" si="44"/>
        <v>0</v>
      </c>
      <c r="I359" s="35">
        <f t="shared" si="41"/>
        <v>0</v>
      </c>
      <c r="J359" s="28"/>
      <c r="K359" s="28"/>
    </row>
    <row r="360" spans="1:11" x14ac:dyDescent="0.2">
      <c r="A360" s="31">
        <f t="shared" si="42"/>
        <v>128</v>
      </c>
      <c r="B360" s="32">
        <f t="shared" si="39"/>
        <v>42339</v>
      </c>
      <c r="C360" s="35">
        <f t="shared" si="45"/>
        <v>0</v>
      </c>
      <c r="D360" s="35">
        <f t="shared" si="46"/>
        <v>1656.621106425695</v>
      </c>
      <c r="E360" s="36">
        <f t="shared" si="47"/>
        <v>500</v>
      </c>
      <c r="F360" s="35">
        <f t="shared" si="40"/>
        <v>0</v>
      </c>
      <c r="G360" s="35">
        <f t="shared" si="43"/>
        <v>0</v>
      </c>
      <c r="H360" s="35">
        <f t="shared" si="44"/>
        <v>0</v>
      </c>
      <c r="I360" s="35">
        <f t="shared" si="41"/>
        <v>0</v>
      </c>
      <c r="J360" s="28"/>
      <c r="K360" s="28"/>
    </row>
    <row r="361" spans="1:11" x14ac:dyDescent="0.2">
      <c r="A361" s="31">
        <f t="shared" si="42"/>
        <v>129</v>
      </c>
      <c r="B361" s="32">
        <f t="shared" si="39"/>
        <v>42370</v>
      </c>
      <c r="C361" s="35">
        <f t="shared" si="45"/>
        <v>0</v>
      </c>
      <c r="D361" s="35">
        <f t="shared" si="46"/>
        <v>1656.621106425695</v>
      </c>
      <c r="E361" s="36">
        <f t="shared" si="47"/>
        <v>500</v>
      </c>
      <c r="F361" s="35">
        <f t="shared" si="40"/>
        <v>0</v>
      </c>
      <c r="G361" s="35">
        <f t="shared" si="43"/>
        <v>0</v>
      </c>
      <c r="H361" s="35">
        <f t="shared" si="44"/>
        <v>0</v>
      </c>
      <c r="I361" s="35">
        <f t="shared" si="41"/>
        <v>0</v>
      </c>
      <c r="J361" s="28"/>
      <c r="K361" s="28"/>
    </row>
    <row r="362" spans="1:11" x14ac:dyDescent="0.2">
      <c r="A362" s="31">
        <f t="shared" si="42"/>
        <v>130</v>
      </c>
      <c r="B362" s="32">
        <f t="shared" si="39"/>
        <v>42401</v>
      </c>
      <c r="C362" s="35">
        <f t="shared" si="45"/>
        <v>0</v>
      </c>
      <c r="D362" s="35">
        <f t="shared" si="46"/>
        <v>1656.621106425695</v>
      </c>
      <c r="E362" s="36">
        <f t="shared" si="47"/>
        <v>500</v>
      </c>
      <c r="F362" s="35">
        <f t="shared" si="40"/>
        <v>0</v>
      </c>
      <c r="G362" s="35">
        <f t="shared" si="43"/>
        <v>0</v>
      </c>
      <c r="H362" s="35">
        <f t="shared" si="44"/>
        <v>0</v>
      </c>
      <c r="I362" s="35">
        <f t="shared" si="41"/>
        <v>0</v>
      </c>
      <c r="J362" s="28"/>
      <c r="K362" s="28"/>
    </row>
    <row r="363" spans="1:11" x14ac:dyDescent="0.2">
      <c r="A363" s="31">
        <f t="shared" si="42"/>
        <v>131</v>
      </c>
      <c r="B363" s="32">
        <f t="shared" si="39"/>
        <v>42430</v>
      </c>
      <c r="C363" s="35">
        <f t="shared" si="45"/>
        <v>0</v>
      </c>
      <c r="D363" s="35">
        <f t="shared" si="46"/>
        <v>1656.621106425695</v>
      </c>
      <c r="E363" s="36">
        <f t="shared" si="47"/>
        <v>500</v>
      </c>
      <c r="F363" s="35">
        <f t="shared" si="40"/>
        <v>0</v>
      </c>
      <c r="G363" s="35">
        <f t="shared" si="43"/>
        <v>0</v>
      </c>
      <c r="H363" s="35">
        <f t="shared" si="44"/>
        <v>0</v>
      </c>
      <c r="I363" s="35">
        <f t="shared" si="41"/>
        <v>0</v>
      </c>
      <c r="J363" s="28"/>
      <c r="K363" s="28"/>
    </row>
    <row r="364" spans="1:11" x14ac:dyDescent="0.2">
      <c r="A364" s="31">
        <f t="shared" si="42"/>
        <v>132</v>
      </c>
      <c r="B364" s="32">
        <f t="shared" si="39"/>
        <v>42461</v>
      </c>
      <c r="C364" s="35">
        <f t="shared" si="45"/>
        <v>0</v>
      </c>
      <c r="D364" s="35">
        <f t="shared" si="46"/>
        <v>1656.621106425695</v>
      </c>
      <c r="E364" s="36">
        <f t="shared" si="47"/>
        <v>500</v>
      </c>
      <c r="F364" s="35">
        <f t="shared" si="40"/>
        <v>0</v>
      </c>
      <c r="G364" s="35">
        <f t="shared" si="43"/>
        <v>0</v>
      </c>
      <c r="H364" s="35">
        <f t="shared" si="44"/>
        <v>0</v>
      </c>
      <c r="I364" s="35">
        <f t="shared" si="41"/>
        <v>0</v>
      </c>
      <c r="J364" s="28"/>
      <c r="K364" s="28"/>
    </row>
    <row r="365" spans="1:11" x14ac:dyDescent="0.2">
      <c r="A365" s="31">
        <f t="shared" si="42"/>
        <v>133</v>
      </c>
      <c r="B365" s="32">
        <f t="shared" si="39"/>
        <v>42491</v>
      </c>
      <c r="C365" s="35">
        <f t="shared" si="45"/>
        <v>0</v>
      </c>
      <c r="D365" s="35">
        <f t="shared" si="46"/>
        <v>1656.621106425695</v>
      </c>
      <c r="E365" s="36">
        <f t="shared" si="47"/>
        <v>500</v>
      </c>
      <c r="F365" s="35">
        <f t="shared" si="40"/>
        <v>0</v>
      </c>
      <c r="G365" s="35">
        <f t="shared" si="43"/>
        <v>0</v>
      </c>
      <c r="H365" s="35">
        <f t="shared" si="44"/>
        <v>0</v>
      </c>
      <c r="I365" s="35">
        <f t="shared" si="41"/>
        <v>0</v>
      </c>
      <c r="J365" s="28"/>
      <c r="K365" s="28"/>
    </row>
    <row r="366" spans="1:11" x14ac:dyDescent="0.2">
      <c r="A366" s="31">
        <f t="shared" si="42"/>
        <v>134</v>
      </c>
      <c r="B366" s="32">
        <f t="shared" si="39"/>
        <v>42522</v>
      </c>
      <c r="C366" s="35">
        <f t="shared" si="45"/>
        <v>0</v>
      </c>
      <c r="D366" s="35">
        <f t="shared" si="46"/>
        <v>1656.621106425695</v>
      </c>
      <c r="E366" s="36">
        <f t="shared" si="47"/>
        <v>500</v>
      </c>
      <c r="F366" s="35">
        <f t="shared" si="40"/>
        <v>0</v>
      </c>
      <c r="G366" s="35">
        <f t="shared" si="43"/>
        <v>0</v>
      </c>
      <c r="H366" s="35">
        <f t="shared" si="44"/>
        <v>0</v>
      </c>
      <c r="I366" s="35">
        <f t="shared" si="41"/>
        <v>0</v>
      </c>
      <c r="J366" s="28"/>
      <c r="K366" s="28"/>
    </row>
    <row r="367" spans="1:11" x14ac:dyDescent="0.2">
      <c r="A367" s="31">
        <f t="shared" si="42"/>
        <v>135</v>
      </c>
      <c r="B367" s="32">
        <f t="shared" si="39"/>
        <v>42552</v>
      </c>
      <c r="C367" s="35">
        <f t="shared" si="45"/>
        <v>0</v>
      </c>
      <c r="D367" s="35">
        <f t="shared" si="46"/>
        <v>1656.621106425695</v>
      </c>
      <c r="E367" s="36">
        <f t="shared" si="47"/>
        <v>500</v>
      </c>
      <c r="F367" s="35">
        <f t="shared" si="40"/>
        <v>0</v>
      </c>
      <c r="G367" s="35">
        <f t="shared" si="43"/>
        <v>0</v>
      </c>
      <c r="H367" s="35">
        <f t="shared" si="44"/>
        <v>0</v>
      </c>
      <c r="I367" s="35">
        <f t="shared" si="41"/>
        <v>0</v>
      </c>
      <c r="J367" s="28"/>
      <c r="K367" s="28"/>
    </row>
    <row r="368" spans="1:11" x14ac:dyDescent="0.2">
      <c r="A368" s="31">
        <f t="shared" si="42"/>
        <v>136</v>
      </c>
      <c r="B368" s="32">
        <f t="shared" si="39"/>
        <v>42583</v>
      </c>
      <c r="C368" s="35">
        <f t="shared" si="45"/>
        <v>0</v>
      </c>
      <c r="D368" s="35">
        <f t="shared" si="46"/>
        <v>1656.621106425695</v>
      </c>
      <c r="E368" s="36">
        <f t="shared" si="47"/>
        <v>500</v>
      </c>
      <c r="F368" s="35">
        <f t="shared" si="40"/>
        <v>0</v>
      </c>
      <c r="G368" s="35">
        <f t="shared" si="43"/>
        <v>0</v>
      </c>
      <c r="H368" s="35">
        <f t="shared" si="44"/>
        <v>0</v>
      </c>
      <c r="I368" s="35">
        <f t="shared" si="41"/>
        <v>0</v>
      </c>
      <c r="J368" s="28"/>
      <c r="K368" s="28"/>
    </row>
    <row r="369" spans="1:11" x14ac:dyDescent="0.2">
      <c r="A369" s="31">
        <f t="shared" si="42"/>
        <v>137</v>
      </c>
      <c r="B369" s="32">
        <f t="shared" si="39"/>
        <v>42614</v>
      </c>
      <c r="C369" s="35">
        <f t="shared" si="45"/>
        <v>0</v>
      </c>
      <c r="D369" s="35">
        <f t="shared" si="46"/>
        <v>1656.621106425695</v>
      </c>
      <c r="E369" s="36">
        <f t="shared" si="47"/>
        <v>500</v>
      </c>
      <c r="F369" s="35">
        <f t="shared" si="40"/>
        <v>0</v>
      </c>
      <c r="G369" s="35">
        <f t="shared" si="43"/>
        <v>0</v>
      </c>
      <c r="H369" s="35">
        <f t="shared" si="44"/>
        <v>0</v>
      </c>
      <c r="I369" s="35">
        <f t="shared" si="41"/>
        <v>0</v>
      </c>
      <c r="J369" s="28"/>
      <c r="K369" s="28"/>
    </row>
    <row r="370" spans="1:11" x14ac:dyDescent="0.2">
      <c r="A370" s="31">
        <f t="shared" si="42"/>
        <v>138</v>
      </c>
      <c r="B370" s="32">
        <f t="shared" si="39"/>
        <v>42644</v>
      </c>
      <c r="C370" s="35">
        <f t="shared" si="45"/>
        <v>0</v>
      </c>
      <c r="D370" s="35">
        <f t="shared" si="46"/>
        <v>1656.621106425695</v>
      </c>
      <c r="E370" s="36">
        <f t="shared" si="47"/>
        <v>500</v>
      </c>
      <c r="F370" s="35">
        <f t="shared" si="40"/>
        <v>0</v>
      </c>
      <c r="G370" s="35">
        <f t="shared" si="43"/>
        <v>0</v>
      </c>
      <c r="H370" s="35">
        <f t="shared" si="44"/>
        <v>0</v>
      </c>
      <c r="I370" s="35">
        <f t="shared" si="41"/>
        <v>0</v>
      </c>
      <c r="J370" s="28"/>
      <c r="K370" s="28"/>
    </row>
    <row r="371" spans="1:11" x14ac:dyDescent="0.2">
      <c r="A371" s="31">
        <f t="shared" si="42"/>
        <v>139</v>
      </c>
      <c r="B371" s="32">
        <f t="shared" si="39"/>
        <v>42675</v>
      </c>
      <c r="C371" s="35">
        <f t="shared" si="45"/>
        <v>0</v>
      </c>
      <c r="D371" s="35">
        <f t="shared" si="46"/>
        <v>1656.621106425695</v>
      </c>
      <c r="E371" s="36">
        <f t="shared" si="47"/>
        <v>500</v>
      </c>
      <c r="F371" s="35">
        <f t="shared" si="40"/>
        <v>0</v>
      </c>
      <c r="G371" s="35">
        <f t="shared" si="43"/>
        <v>0</v>
      </c>
      <c r="H371" s="35">
        <f t="shared" si="44"/>
        <v>0</v>
      </c>
      <c r="I371" s="35">
        <f t="shared" si="41"/>
        <v>0</v>
      </c>
      <c r="J371" s="28"/>
      <c r="K371" s="28"/>
    </row>
    <row r="372" spans="1:11" x14ac:dyDescent="0.2">
      <c r="A372" s="31">
        <f t="shared" si="42"/>
        <v>140</v>
      </c>
      <c r="B372" s="32">
        <f t="shared" si="39"/>
        <v>42705</v>
      </c>
      <c r="C372" s="35">
        <f t="shared" si="45"/>
        <v>0</v>
      </c>
      <c r="D372" s="35">
        <f t="shared" si="46"/>
        <v>1656.621106425695</v>
      </c>
      <c r="E372" s="36">
        <f t="shared" si="47"/>
        <v>500</v>
      </c>
      <c r="F372" s="35">
        <f t="shared" si="40"/>
        <v>0</v>
      </c>
      <c r="G372" s="35">
        <f t="shared" si="43"/>
        <v>0</v>
      </c>
      <c r="H372" s="35">
        <f t="shared" si="44"/>
        <v>0</v>
      </c>
      <c r="I372" s="35">
        <f t="shared" si="41"/>
        <v>0</v>
      </c>
      <c r="J372" s="28"/>
      <c r="K372" s="28"/>
    </row>
    <row r="373" spans="1:11" x14ac:dyDescent="0.2">
      <c r="A373" s="31">
        <f t="shared" si="42"/>
        <v>141</v>
      </c>
      <c r="B373" s="32">
        <f t="shared" si="39"/>
        <v>42736</v>
      </c>
      <c r="C373" s="35">
        <f t="shared" si="45"/>
        <v>0</v>
      </c>
      <c r="D373" s="35">
        <f t="shared" si="46"/>
        <v>1656.621106425695</v>
      </c>
      <c r="E373" s="36">
        <f t="shared" si="47"/>
        <v>500</v>
      </c>
      <c r="F373" s="35">
        <f t="shared" si="40"/>
        <v>0</v>
      </c>
      <c r="G373" s="35">
        <f t="shared" si="43"/>
        <v>0</v>
      </c>
      <c r="H373" s="35">
        <f t="shared" si="44"/>
        <v>0</v>
      </c>
      <c r="I373" s="35">
        <f t="shared" si="41"/>
        <v>0</v>
      </c>
      <c r="J373" s="28"/>
      <c r="K373" s="28"/>
    </row>
    <row r="374" spans="1:11" x14ac:dyDescent="0.2">
      <c r="A374" s="31">
        <f t="shared" si="42"/>
        <v>142</v>
      </c>
      <c r="B374" s="32">
        <f t="shared" si="39"/>
        <v>42767</v>
      </c>
      <c r="C374" s="35">
        <f t="shared" si="45"/>
        <v>0</v>
      </c>
      <c r="D374" s="35">
        <f t="shared" si="46"/>
        <v>1656.621106425695</v>
      </c>
      <c r="E374" s="36">
        <f t="shared" si="47"/>
        <v>500</v>
      </c>
      <c r="F374" s="35">
        <f t="shared" si="40"/>
        <v>0</v>
      </c>
      <c r="G374" s="35">
        <f t="shared" si="43"/>
        <v>0</v>
      </c>
      <c r="H374" s="35">
        <f t="shared" si="44"/>
        <v>0</v>
      </c>
      <c r="I374" s="35">
        <f t="shared" si="41"/>
        <v>0</v>
      </c>
      <c r="J374" s="28"/>
      <c r="K374" s="28"/>
    </row>
    <row r="375" spans="1:11" x14ac:dyDescent="0.2">
      <c r="A375" s="31">
        <f t="shared" si="42"/>
        <v>143</v>
      </c>
      <c r="B375" s="32">
        <f t="shared" si="39"/>
        <v>42795</v>
      </c>
      <c r="C375" s="35">
        <f t="shared" si="45"/>
        <v>0</v>
      </c>
      <c r="D375" s="35">
        <f t="shared" si="46"/>
        <v>1656.621106425695</v>
      </c>
      <c r="E375" s="36">
        <f t="shared" si="47"/>
        <v>500</v>
      </c>
      <c r="F375" s="35">
        <f t="shared" si="40"/>
        <v>0</v>
      </c>
      <c r="G375" s="35">
        <f t="shared" si="43"/>
        <v>0</v>
      </c>
      <c r="H375" s="35">
        <f t="shared" si="44"/>
        <v>0</v>
      </c>
      <c r="I375" s="35">
        <f t="shared" si="41"/>
        <v>0</v>
      </c>
      <c r="J375" s="28"/>
      <c r="K375" s="28"/>
    </row>
    <row r="376" spans="1:11" x14ac:dyDescent="0.2">
      <c r="A376" s="31">
        <f t="shared" si="42"/>
        <v>144</v>
      </c>
      <c r="B376" s="32">
        <f t="shared" si="39"/>
        <v>42826</v>
      </c>
      <c r="C376" s="35">
        <f t="shared" si="45"/>
        <v>0</v>
      </c>
      <c r="D376" s="35">
        <f t="shared" si="46"/>
        <v>1656.621106425695</v>
      </c>
      <c r="E376" s="36">
        <f t="shared" si="47"/>
        <v>500</v>
      </c>
      <c r="F376" s="35">
        <f t="shared" si="40"/>
        <v>0</v>
      </c>
      <c r="G376" s="35">
        <f t="shared" si="43"/>
        <v>0</v>
      </c>
      <c r="H376" s="35">
        <f t="shared" si="44"/>
        <v>0</v>
      </c>
      <c r="I376" s="35">
        <f t="shared" si="41"/>
        <v>0</v>
      </c>
      <c r="J376" s="28"/>
      <c r="K376" s="28"/>
    </row>
    <row r="377" spans="1:11" x14ac:dyDescent="0.2">
      <c r="A377" s="31">
        <f t="shared" si="42"/>
        <v>145</v>
      </c>
      <c r="B377" s="32">
        <f t="shared" si="39"/>
        <v>42856</v>
      </c>
      <c r="C377" s="35">
        <f t="shared" si="45"/>
        <v>0</v>
      </c>
      <c r="D377" s="35">
        <f t="shared" si="46"/>
        <v>1656.621106425695</v>
      </c>
      <c r="E377" s="36">
        <f t="shared" si="47"/>
        <v>500</v>
      </c>
      <c r="F377" s="35">
        <f t="shared" si="40"/>
        <v>0</v>
      </c>
      <c r="G377" s="35">
        <f t="shared" si="43"/>
        <v>0</v>
      </c>
      <c r="H377" s="35">
        <f t="shared" si="44"/>
        <v>0</v>
      </c>
      <c r="I377" s="35">
        <f t="shared" si="41"/>
        <v>0</v>
      </c>
      <c r="J377" s="28"/>
      <c r="K377" s="28"/>
    </row>
    <row r="378" spans="1:1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8"/>
    </row>
    <row r="379" spans="1:11" x14ac:dyDescent="0.2">
      <c r="J379" s="38"/>
    </row>
    <row r="380" spans="1:11" x14ac:dyDescent="0.2">
      <c r="J380" s="38"/>
    </row>
    <row r="381" spans="1:11" x14ac:dyDescent="0.2">
      <c r="J381" s="38"/>
    </row>
    <row r="382" spans="1:11" x14ac:dyDescent="0.2">
      <c r="J382" s="38"/>
    </row>
    <row r="383" spans="1:11" x14ac:dyDescent="0.2">
      <c r="J383" s="38"/>
    </row>
    <row r="384" spans="1:11" x14ac:dyDescent="0.2">
      <c r="J384" s="38"/>
    </row>
    <row r="385" spans="10:10" x14ac:dyDescent="0.2">
      <c r="J385" s="38"/>
    </row>
    <row r="386" spans="10:10" x14ac:dyDescent="0.2">
      <c r="J386" s="38"/>
    </row>
    <row r="387" spans="10:10" x14ac:dyDescent="0.2">
      <c r="J387" s="38"/>
    </row>
    <row r="388" spans="10:10" x14ac:dyDescent="0.2">
      <c r="J388" s="38"/>
    </row>
    <row r="389" spans="10:10" x14ac:dyDescent="0.2">
      <c r="J389" s="38"/>
    </row>
    <row r="390" spans="10:10" x14ac:dyDescent="0.2">
      <c r="J390" s="38"/>
    </row>
    <row r="391" spans="10:10" x14ac:dyDescent="0.2">
      <c r="J391" s="38"/>
    </row>
    <row r="392" spans="10:10" x14ac:dyDescent="0.2">
      <c r="J392" s="38"/>
    </row>
    <row r="393" spans="10:10" x14ac:dyDescent="0.2">
      <c r="J393" s="38"/>
    </row>
    <row r="394" spans="10:10" x14ac:dyDescent="0.2">
      <c r="J394" s="38"/>
    </row>
    <row r="395" spans="10:10" x14ac:dyDescent="0.2">
      <c r="J395" s="38"/>
    </row>
    <row r="396" spans="10:10" x14ac:dyDescent="0.2">
      <c r="J396" s="38"/>
    </row>
    <row r="397" spans="10:10" x14ac:dyDescent="0.2">
      <c r="J397" s="38"/>
    </row>
    <row r="398" spans="10:10" x14ac:dyDescent="0.2">
      <c r="J398" s="38"/>
    </row>
    <row r="399" spans="10:10" x14ac:dyDescent="0.2">
      <c r="J399" s="38"/>
    </row>
    <row r="400" spans="10:10" x14ac:dyDescent="0.2">
      <c r="J400" s="38"/>
    </row>
    <row r="401" spans="10:10" x14ac:dyDescent="0.2">
      <c r="J401" s="38"/>
    </row>
    <row r="402" spans="10:10" x14ac:dyDescent="0.2">
      <c r="J402" s="38"/>
    </row>
  </sheetData>
  <sheetProtection selectLockedCells="1"/>
  <mergeCells count="3">
    <mergeCell ref="C13:D13"/>
    <mergeCell ref="B5:D5"/>
    <mergeCell ref="F5:H5"/>
  </mergeCells>
  <conditionalFormatting sqref="A18:D97 A233:D377">
    <cfRule type="expression" dxfId="7" priority="1" stopIfTrue="1">
      <formula>IF(ROW(A18)&gt;Last_Row,TRUE, FALSE)</formula>
    </cfRule>
    <cfRule type="expression" dxfId="6" priority="2" stopIfTrue="1">
      <formula>IF(ROW(A18)=Last_Row,TRUE, FALSE)</formula>
    </cfRule>
    <cfRule type="expression" dxfId="5" priority="3" stopIfTrue="1">
      <formula>IF(ROW(A18)&lt;Last_Row,TRUE, FALSE)</formula>
    </cfRule>
  </conditionalFormatting>
  <conditionalFormatting sqref="F18:I97 F233:I377">
    <cfRule type="expression" dxfId="4" priority="4" stopIfTrue="1">
      <formula>IF(ROW(F18)&gt;Last_Row,TRUE, FALSE)</formula>
    </cfRule>
    <cfRule type="expression" dxfId="3" priority="5" stopIfTrue="1">
      <formula>IF(ROW(F18)=Last_Row,TRUE, FALSE)</formula>
    </cfRule>
    <cfRule type="expression" dxfId="2" priority="6" stopIfTrue="1">
      <formula>IF(ROW(F18)&lt;=Last_Row,TRUE, FALSE)</formula>
    </cfRule>
  </conditionalFormatting>
  <conditionalFormatting sqref="E18:E97 E233:E377">
    <cfRule type="expression" dxfId="1" priority="7" stopIfTrue="1">
      <formula>IF(ROW(E18)&gt;Last_Row,TRUE, FALSE)</formula>
    </cfRule>
    <cfRule type="expression" dxfId="0" priority="8" stopIfTrue="1">
      <formula>IF(ROW(E18)=Last_Row,TRUE, FALSE)</formula>
    </cfRule>
  </conditionalFormatting>
  <dataValidations xWindow="311" yWindow="299" count="3">
    <dataValidation type="whole" allowBlank="1" showInputMessage="1" showErrorMessage="1" errorTitle="Years" error="Please enter a whole number of years from 1 to 30." sqref="D8">
      <formula1>1</formula1>
      <formula2>30</formula2>
    </dataValidation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20" sqref="E20"/>
    </sheetView>
  </sheetViews>
  <sheetFormatPr defaultRowHeight="12.75" x14ac:dyDescent="0.2"/>
  <cols>
    <col min="2" max="2" width="2.5703125" customWidth="1"/>
    <col min="7" max="7" width="2.5703125" customWidth="1"/>
  </cols>
  <sheetData>
    <row r="1" spans="1:11" x14ac:dyDescent="0.2">
      <c r="A1" s="66" t="s">
        <v>34</v>
      </c>
    </row>
    <row r="2" spans="1:11" x14ac:dyDescent="0.2">
      <c r="A2" s="66" t="s">
        <v>35</v>
      </c>
    </row>
    <row r="3" spans="1:11" x14ac:dyDescent="0.2">
      <c r="A3" s="66" t="s">
        <v>42</v>
      </c>
    </row>
    <row r="4" spans="1:11" x14ac:dyDescent="0.2">
      <c r="A4" s="66" t="s">
        <v>40</v>
      </c>
      <c r="C4" s="66" t="s">
        <v>47</v>
      </c>
    </row>
    <row r="5" spans="1:11" x14ac:dyDescent="0.2">
      <c r="D5" s="66" t="s">
        <v>37</v>
      </c>
      <c r="E5" s="66"/>
      <c r="I5" s="67" t="s">
        <v>41</v>
      </c>
    </row>
    <row r="6" spans="1:11" x14ac:dyDescent="0.2">
      <c r="A6" s="68" t="s">
        <v>36</v>
      </c>
      <c r="B6" s="69"/>
      <c r="C6" s="68" t="s">
        <v>43</v>
      </c>
      <c r="D6" s="68" t="s">
        <v>44</v>
      </c>
      <c r="E6" s="68" t="s">
        <v>46</v>
      </c>
      <c r="F6" s="68" t="s">
        <v>45</v>
      </c>
      <c r="G6" s="68"/>
      <c r="H6" s="68" t="s">
        <v>38</v>
      </c>
      <c r="I6" s="68" t="s">
        <v>39</v>
      </c>
      <c r="J6" s="68" t="s">
        <v>45</v>
      </c>
    </row>
    <row r="7" spans="1:11" x14ac:dyDescent="0.2">
      <c r="A7">
        <v>2005</v>
      </c>
      <c r="C7">
        <v>4395</v>
      </c>
      <c r="D7">
        <v>4674</v>
      </c>
      <c r="F7">
        <f>C7+D7-E7</f>
        <v>9069</v>
      </c>
      <c r="H7">
        <v>113200</v>
      </c>
      <c r="I7">
        <v>279900</v>
      </c>
      <c r="J7">
        <f>SUM(H7:I7)</f>
        <v>393100</v>
      </c>
    </row>
    <row r="8" spans="1:11" x14ac:dyDescent="0.2">
      <c r="A8">
        <v>2006</v>
      </c>
      <c r="C8">
        <v>4534</v>
      </c>
      <c r="D8">
        <v>3836</v>
      </c>
      <c r="F8">
        <f t="shared" ref="F8:F17" si="0">C8+D8-E8</f>
        <v>8370</v>
      </c>
      <c r="H8">
        <v>188500</v>
      </c>
      <c r="I8">
        <v>290900</v>
      </c>
      <c r="J8">
        <f t="shared" ref="J8:J15" si="1">SUM(H8:I8)</f>
        <v>479400</v>
      </c>
    </row>
    <row r="9" spans="1:11" x14ac:dyDescent="0.2">
      <c r="A9">
        <v>2007</v>
      </c>
      <c r="C9">
        <v>4185</v>
      </c>
      <c r="D9">
        <v>4272</v>
      </c>
      <c r="F9">
        <f t="shared" si="0"/>
        <v>8457</v>
      </c>
      <c r="H9">
        <v>188500</v>
      </c>
      <c r="I9">
        <v>290900</v>
      </c>
      <c r="J9">
        <f t="shared" si="1"/>
        <v>479400</v>
      </c>
    </row>
    <row r="10" spans="1:11" x14ac:dyDescent="0.2">
      <c r="A10">
        <v>2008</v>
      </c>
      <c r="C10">
        <v>4228</v>
      </c>
      <c r="D10">
        <v>4852</v>
      </c>
      <c r="E10">
        <f>625+21.68</f>
        <v>646.67999999999995</v>
      </c>
      <c r="F10">
        <f t="shared" si="0"/>
        <v>8433.32</v>
      </c>
      <c r="H10">
        <v>188500</v>
      </c>
      <c r="I10">
        <v>290900</v>
      </c>
      <c r="J10">
        <f t="shared" si="1"/>
        <v>479400</v>
      </c>
      <c r="K10" s="66" t="s">
        <v>48</v>
      </c>
    </row>
    <row r="11" spans="1:11" x14ac:dyDescent="0.2">
      <c r="A11">
        <v>2009</v>
      </c>
      <c r="C11">
        <v>4540</v>
      </c>
      <c r="D11">
        <v>4017</v>
      </c>
      <c r="F11">
        <f t="shared" si="0"/>
        <v>8557</v>
      </c>
      <c r="H11">
        <v>188500</v>
      </c>
      <c r="I11">
        <v>257900</v>
      </c>
      <c r="J11">
        <f t="shared" si="1"/>
        <v>446400</v>
      </c>
    </row>
    <row r="12" spans="1:11" x14ac:dyDescent="0.2">
      <c r="A12">
        <v>2010</v>
      </c>
      <c r="C12">
        <v>4279</v>
      </c>
      <c r="D12">
        <v>4439</v>
      </c>
      <c r="F12">
        <f t="shared" si="0"/>
        <v>8718</v>
      </c>
      <c r="H12">
        <v>188500</v>
      </c>
      <c r="I12">
        <v>257900</v>
      </c>
      <c r="J12">
        <f t="shared" si="1"/>
        <v>446400</v>
      </c>
    </row>
    <row r="13" spans="1:11" x14ac:dyDescent="0.2">
      <c r="A13">
        <v>2011</v>
      </c>
      <c r="C13">
        <v>4361</v>
      </c>
      <c r="D13">
        <v>4573</v>
      </c>
      <c r="F13">
        <f t="shared" si="0"/>
        <v>8934</v>
      </c>
      <c r="H13">
        <v>162700</v>
      </c>
      <c r="I13">
        <v>218600</v>
      </c>
      <c r="J13">
        <f t="shared" si="1"/>
        <v>381300</v>
      </c>
    </row>
    <row r="14" spans="1:11" x14ac:dyDescent="0.2">
      <c r="A14">
        <v>2012</v>
      </c>
      <c r="C14">
        <v>4469</v>
      </c>
      <c r="D14">
        <v>4381</v>
      </c>
      <c r="F14">
        <f t="shared" si="0"/>
        <v>8850</v>
      </c>
      <c r="H14">
        <v>162700</v>
      </c>
      <c r="I14">
        <v>218600</v>
      </c>
      <c r="J14">
        <f t="shared" si="1"/>
        <v>381300</v>
      </c>
    </row>
    <row r="15" spans="1:11" x14ac:dyDescent="0.2">
      <c r="A15">
        <v>2013</v>
      </c>
      <c r="C15">
        <v>4427</v>
      </c>
      <c r="D15">
        <v>4690</v>
      </c>
      <c r="F15">
        <f t="shared" si="0"/>
        <v>9117</v>
      </c>
      <c r="H15">
        <v>162700</v>
      </c>
      <c r="I15">
        <v>218600</v>
      </c>
      <c r="J15">
        <f t="shared" si="1"/>
        <v>381300</v>
      </c>
    </row>
    <row r="16" spans="1:11" x14ac:dyDescent="0.2">
      <c r="A16">
        <v>2014</v>
      </c>
      <c r="C16">
        <v>4560</v>
      </c>
      <c r="D16">
        <v>4626</v>
      </c>
      <c r="F16">
        <f t="shared" si="0"/>
        <v>9186</v>
      </c>
      <c r="H16">
        <v>162700</v>
      </c>
      <c r="I16">
        <v>218600</v>
      </c>
      <c r="J16">
        <f t="shared" ref="J16" si="2">SUM(H16:I16)</f>
        <v>381300</v>
      </c>
      <c r="K16" t="s">
        <v>49</v>
      </c>
    </row>
    <row r="17" spans="1:6" x14ac:dyDescent="0.2">
      <c r="A17">
        <v>2015</v>
      </c>
      <c r="C17">
        <v>4595</v>
      </c>
      <c r="F17">
        <f t="shared" si="0"/>
        <v>4595</v>
      </c>
    </row>
    <row r="19" spans="1:6" x14ac:dyDescent="0.2">
      <c r="E19" s="66" t="s">
        <v>84</v>
      </c>
      <c r="F19">
        <f>SUM(F7:F17)</f>
        <v>92286.32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0"/>
  <sheetViews>
    <sheetView tabSelected="1" workbookViewId="0">
      <selection activeCell="H9" sqref="H9"/>
    </sheetView>
  </sheetViews>
  <sheetFormatPr defaultRowHeight="12.75" x14ac:dyDescent="0.2"/>
  <cols>
    <col min="1" max="2" width="12.5703125" customWidth="1"/>
    <col min="3" max="3" width="13.28515625" bestFit="1" customWidth="1"/>
    <col min="4" max="4" width="15.42578125" customWidth="1"/>
    <col min="5" max="5" width="11" customWidth="1"/>
    <col min="6" max="6" width="18" customWidth="1"/>
    <col min="7" max="7" width="16.28515625" customWidth="1"/>
    <col min="8" max="8" width="14.5703125" style="113" customWidth="1"/>
    <col min="9" max="9" width="11.85546875" customWidth="1"/>
    <col min="10" max="10" width="14.140625" style="113" customWidth="1"/>
    <col min="11" max="11" width="15.28515625" style="113" customWidth="1"/>
    <col min="12" max="13" width="14.5703125" style="113" customWidth="1"/>
    <col min="14" max="14" width="19.5703125" customWidth="1"/>
    <col min="15" max="15" width="20" customWidth="1"/>
  </cols>
  <sheetData>
    <row r="1" spans="1:18" ht="23.25" x14ac:dyDescent="0.35">
      <c r="A1" s="75" t="s">
        <v>65</v>
      </c>
      <c r="B1" s="75"/>
      <c r="J1" s="128" t="s">
        <v>88</v>
      </c>
    </row>
    <row r="2" spans="1:18" ht="18" x14ac:dyDescent="0.25">
      <c r="A2" s="75" t="s">
        <v>64</v>
      </c>
      <c r="B2" s="75"/>
    </row>
    <row r="3" spans="1:18" ht="18" x14ac:dyDescent="0.25">
      <c r="A3" s="75" t="s">
        <v>67</v>
      </c>
      <c r="B3" s="75"/>
      <c r="C3" s="75"/>
      <c r="D3" s="75"/>
      <c r="E3" s="75"/>
      <c r="F3" s="115">
        <v>462266</v>
      </c>
      <c r="G3" s="75"/>
      <c r="H3" s="76" t="s">
        <v>85</v>
      </c>
      <c r="I3" s="77"/>
      <c r="J3" s="97">
        <f>300000</f>
        <v>300000</v>
      </c>
      <c r="K3" s="77"/>
      <c r="L3" s="77"/>
      <c r="M3" s="77"/>
      <c r="N3" s="78"/>
      <c r="O3" s="78"/>
      <c r="P3" s="78"/>
      <c r="Q3" s="78"/>
      <c r="R3" s="78"/>
    </row>
    <row r="4" spans="1:18" ht="18" x14ac:dyDescent="0.25">
      <c r="A4" s="75" t="s">
        <v>66</v>
      </c>
      <c r="B4" s="75"/>
      <c r="C4" s="75"/>
      <c r="D4" s="75"/>
      <c r="E4" s="75"/>
      <c r="F4" s="115">
        <v>446000</v>
      </c>
      <c r="G4" s="75"/>
      <c r="H4" s="76" t="s">
        <v>86</v>
      </c>
      <c r="I4" s="77"/>
      <c r="J4" s="76">
        <f>F3-J3</f>
        <v>162266</v>
      </c>
      <c r="K4" s="77"/>
      <c r="L4" s="77"/>
      <c r="M4" s="77"/>
      <c r="N4" s="78"/>
      <c r="O4" s="78"/>
      <c r="P4" s="78"/>
      <c r="Q4" s="78"/>
      <c r="R4" s="78"/>
    </row>
    <row r="5" spans="1:18" ht="18" x14ac:dyDescent="0.25">
      <c r="A5" s="75"/>
      <c r="B5" s="75"/>
      <c r="C5" s="75"/>
      <c r="D5" s="75" t="s">
        <v>80</v>
      </c>
      <c r="E5" s="75"/>
      <c r="F5" s="115">
        <f>F4-F3</f>
        <v>-16266</v>
      </c>
      <c r="G5" s="75"/>
      <c r="H5" s="76"/>
      <c r="I5" s="77"/>
      <c r="J5" s="76"/>
      <c r="K5" s="77"/>
      <c r="L5" s="77"/>
      <c r="M5" s="77"/>
      <c r="N5" s="78"/>
      <c r="O5" s="78"/>
      <c r="P5" s="78"/>
      <c r="Q5" s="78"/>
      <c r="R5" s="78"/>
    </row>
    <row r="6" spans="1:18" ht="18" x14ac:dyDescent="0.25">
      <c r="A6" s="75" t="s">
        <v>82</v>
      </c>
      <c r="B6" s="75"/>
      <c r="C6" s="75"/>
      <c r="D6" s="75"/>
      <c r="E6" s="75"/>
      <c r="F6" s="126">
        <v>63211.86</v>
      </c>
      <c r="G6" s="75"/>
      <c r="H6" s="76"/>
      <c r="I6" s="77"/>
      <c r="J6" s="76"/>
      <c r="K6" s="77"/>
      <c r="L6" s="77"/>
      <c r="M6" s="77"/>
      <c r="N6" s="78"/>
      <c r="O6" s="78"/>
      <c r="P6" s="78"/>
      <c r="Q6" s="78"/>
      <c r="R6" s="78"/>
    </row>
    <row r="7" spans="1:18" ht="18" x14ac:dyDescent="0.25">
      <c r="A7" s="75"/>
      <c r="B7" s="75"/>
      <c r="C7" s="75"/>
      <c r="D7" s="75" t="s">
        <v>83</v>
      </c>
      <c r="E7" s="75"/>
      <c r="F7" s="115">
        <f>F5-F6</f>
        <v>-79477.86</v>
      </c>
      <c r="G7" s="75"/>
      <c r="H7" s="76"/>
      <c r="I7" s="77"/>
      <c r="J7" s="76"/>
      <c r="K7" s="77"/>
      <c r="L7" s="77"/>
      <c r="M7" s="77"/>
      <c r="N7" s="78"/>
      <c r="O7" s="78"/>
      <c r="P7" s="78"/>
      <c r="Q7" s="78"/>
      <c r="R7" s="78"/>
    </row>
    <row r="8" spans="1:18" ht="18" x14ac:dyDescent="0.25">
      <c r="A8" s="75"/>
      <c r="B8" s="75"/>
      <c r="C8" s="75"/>
      <c r="D8" s="75"/>
      <c r="E8" s="75"/>
      <c r="F8" s="75"/>
      <c r="G8" s="75"/>
      <c r="H8" s="76"/>
      <c r="I8" s="77"/>
      <c r="J8" s="76"/>
      <c r="K8" s="77"/>
      <c r="L8" s="77"/>
      <c r="M8" s="77"/>
      <c r="N8" s="78"/>
      <c r="O8" s="78"/>
      <c r="P8" s="78"/>
      <c r="Q8" s="78"/>
      <c r="R8" s="78"/>
    </row>
    <row r="9" spans="1:18" ht="18" x14ac:dyDescent="0.25">
      <c r="A9" s="75" t="s">
        <v>50</v>
      </c>
      <c r="B9" s="75"/>
      <c r="H9" s="76"/>
      <c r="I9" s="77"/>
      <c r="J9" s="76"/>
      <c r="K9" s="77"/>
      <c r="L9" s="77"/>
      <c r="M9" s="77"/>
      <c r="N9" s="78"/>
      <c r="O9" s="78"/>
      <c r="P9" s="78"/>
      <c r="Q9" s="78"/>
      <c r="R9" s="78"/>
    </row>
    <row r="10" spans="1:18" s="82" customFormat="1" ht="15" x14ac:dyDescent="0.2">
      <c r="A10" s="79"/>
      <c r="B10" s="79"/>
      <c r="C10" s="79" t="s">
        <v>51</v>
      </c>
      <c r="D10" s="79"/>
      <c r="E10" s="79"/>
      <c r="F10" s="79"/>
      <c r="G10" s="80">
        <v>5.2499999999999998E-2</v>
      </c>
      <c r="H10" s="79"/>
      <c r="I10" s="81"/>
      <c r="J10" s="79"/>
      <c r="K10" s="81"/>
      <c r="L10" s="79"/>
      <c r="M10" s="79"/>
      <c r="N10" s="79"/>
      <c r="O10" s="79"/>
      <c r="P10" s="79"/>
      <c r="Q10" s="79"/>
      <c r="R10" s="79"/>
    </row>
    <row r="11" spans="1:18" s="87" customFormat="1" ht="15.75" x14ac:dyDescent="0.25">
      <c r="A11" s="83"/>
      <c r="B11" s="83"/>
      <c r="C11" s="83" t="s">
        <v>52</v>
      </c>
      <c r="D11" s="83"/>
      <c r="E11" s="83"/>
      <c r="F11" s="83"/>
      <c r="G11" s="84">
        <v>360</v>
      </c>
      <c r="H11" s="83"/>
      <c r="I11" s="85"/>
      <c r="J11" s="86"/>
      <c r="K11" s="85"/>
      <c r="L11" s="85"/>
      <c r="M11" s="85"/>
      <c r="N11" s="83"/>
      <c r="O11" s="83"/>
      <c r="P11" s="83"/>
      <c r="Q11" s="83"/>
      <c r="R11" s="83"/>
    </row>
    <row r="12" spans="1:18" s="87" customFormat="1" ht="15" x14ac:dyDescent="0.2">
      <c r="A12" s="78"/>
      <c r="B12" s="78"/>
      <c r="C12" s="78" t="s">
        <v>53</v>
      </c>
      <c r="D12" s="78"/>
      <c r="E12" s="78"/>
      <c r="F12" s="78"/>
      <c r="G12" s="88">
        <v>300000</v>
      </c>
      <c r="H12" s="88"/>
      <c r="I12" s="89"/>
      <c r="J12" s="90"/>
      <c r="K12" s="89"/>
      <c r="L12" s="89"/>
      <c r="M12" s="89"/>
      <c r="N12" s="78"/>
      <c r="O12" s="78"/>
      <c r="P12" s="83"/>
      <c r="Q12" s="83"/>
      <c r="R12" s="83"/>
    </row>
    <row r="13" spans="1:18" s="87" customFormat="1" ht="15" x14ac:dyDescent="0.2">
      <c r="A13" s="78"/>
      <c r="B13" s="78"/>
      <c r="C13" s="78"/>
      <c r="D13" s="78"/>
      <c r="E13" s="78"/>
      <c r="F13" s="78"/>
      <c r="G13" s="88"/>
      <c r="H13" s="88"/>
      <c r="I13" s="89"/>
      <c r="J13" s="91"/>
      <c r="K13" s="89"/>
      <c r="L13" s="89"/>
      <c r="M13" s="89"/>
      <c r="N13" s="78"/>
      <c r="O13" s="78"/>
      <c r="P13" s="83"/>
      <c r="Q13" s="83"/>
      <c r="R13" s="83"/>
    </row>
    <row r="14" spans="1:18" s="87" customFormat="1" ht="18.75" x14ac:dyDescent="0.3">
      <c r="A14" s="75" t="s">
        <v>54</v>
      </c>
      <c r="B14" s="75"/>
      <c r="C14" s="75" t="s">
        <v>55</v>
      </c>
      <c r="D14" s="92"/>
      <c r="E14" s="92"/>
      <c r="F14" s="78"/>
      <c r="G14" s="93">
        <f>-PMT($G$10/12,$G$11,$G$12,0,0)</f>
        <v>1656.611106425695</v>
      </c>
      <c r="H14" s="76">
        <f>ROUNDUP($G$14,2)</f>
        <v>1656.62</v>
      </c>
      <c r="I14" s="89"/>
      <c r="J14" s="91"/>
      <c r="K14" s="89"/>
      <c r="L14" s="89"/>
      <c r="M14" s="89"/>
      <c r="N14" s="78"/>
      <c r="O14" s="78"/>
      <c r="P14" s="83"/>
      <c r="Q14" s="83"/>
      <c r="R14" s="83"/>
    </row>
    <row r="15" spans="1:18" s="87" customFormat="1" ht="18.75" x14ac:dyDescent="0.3">
      <c r="A15" s="75"/>
      <c r="B15" s="75"/>
      <c r="C15" s="75"/>
      <c r="D15" s="92"/>
      <c r="E15" s="92"/>
      <c r="F15" s="78"/>
      <c r="G15" s="93"/>
      <c r="H15" s="76"/>
      <c r="I15" s="89"/>
      <c r="J15" s="91"/>
      <c r="K15" s="89"/>
      <c r="L15" s="89"/>
      <c r="M15" s="89"/>
      <c r="N15" s="78"/>
      <c r="O15" s="78"/>
      <c r="P15" s="83"/>
      <c r="Q15" s="83"/>
      <c r="R15" s="83"/>
    </row>
    <row r="16" spans="1:18" s="87" customFormat="1" ht="18.75" x14ac:dyDescent="0.3">
      <c r="A16" s="75"/>
      <c r="B16" s="75"/>
      <c r="C16" s="94" t="s">
        <v>56</v>
      </c>
      <c r="D16" s="92"/>
      <c r="E16" s="92"/>
      <c r="F16" s="95" t="s">
        <v>50</v>
      </c>
      <c r="G16" s="93"/>
      <c r="H16" s="76"/>
      <c r="I16" s="89"/>
      <c r="J16" s="91"/>
      <c r="K16" s="89"/>
      <c r="L16" s="89"/>
      <c r="M16" s="89"/>
      <c r="N16" s="78"/>
      <c r="O16" s="78"/>
      <c r="P16" s="83"/>
      <c r="Q16" s="83"/>
      <c r="R16" s="83"/>
    </row>
    <row r="17" spans="1:18" ht="15.75" x14ac:dyDescent="0.25">
      <c r="A17" s="78"/>
      <c r="B17" s="78"/>
      <c r="C17" s="78"/>
      <c r="D17" s="78"/>
      <c r="E17" s="78"/>
      <c r="F17" s="95" t="s">
        <v>57</v>
      </c>
      <c r="G17" s="96"/>
      <c r="H17" s="97"/>
      <c r="I17" s="78"/>
      <c r="J17" s="97"/>
      <c r="K17" s="97"/>
      <c r="L17" s="97"/>
      <c r="M17" s="97"/>
      <c r="N17" s="78"/>
      <c r="O17" s="78"/>
      <c r="P17" s="78"/>
      <c r="Q17" s="78"/>
      <c r="R17" s="78"/>
    </row>
    <row r="18" spans="1:18" ht="15.75" x14ac:dyDescent="0.25">
      <c r="A18" s="78"/>
      <c r="B18" s="78"/>
      <c r="C18" s="98" t="s">
        <v>54</v>
      </c>
      <c r="D18" s="98"/>
      <c r="E18" s="98"/>
      <c r="F18" s="95" t="s">
        <v>58</v>
      </c>
      <c r="G18" s="98" t="s">
        <v>59</v>
      </c>
      <c r="H18" s="99" t="s">
        <v>45</v>
      </c>
      <c r="I18" s="78"/>
      <c r="J18" s="97"/>
      <c r="K18" s="97"/>
      <c r="L18" s="97"/>
      <c r="M18" s="97"/>
      <c r="N18" s="78"/>
      <c r="O18" s="78"/>
      <c r="P18" s="78"/>
      <c r="Q18" s="78"/>
      <c r="R18" s="78"/>
    </row>
    <row r="19" spans="1:18" ht="17.25" x14ac:dyDescent="0.35">
      <c r="A19" s="100" t="s">
        <v>60</v>
      </c>
      <c r="B19" s="100" t="s">
        <v>68</v>
      </c>
      <c r="C19" s="101" t="s">
        <v>61</v>
      </c>
      <c r="D19" s="101" t="s">
        <v>20</v>
      </c>
      <c r="E19" s="101" t="s">
        <v>19</v>
      </c>
      <c r="F19" s="102" t="s">
        <v>62</v>
      </c>
      <c r="G19" s="101" t="s">
        <v>63</v>
      </c>
      <c r="H19" s="103" t="s">
        <v>20</v>
      </c>
      <c r="I19" s="104"/>
      <c r="J19" s="105"/>
      <c r="K19" s="105"/>
      <c r="L19" s="105"/>
      <c r="M19" s="105"/>
      <c r="N19" s="104"/>
      <c r="O19" s="104"/>
      <c r="P19" s="78"/>
      <c r="Q19" s="78"/>
      <c r="R19" s="78"/>
    </row>
    <row r="20" spans="1:18" s="111" customFormat="1" ht="15" x14ac:dyDescent="0.2">
      <c r="A20" s="78">
        <v>1</v>
      </c>
      <c r="B20" s="122">
        <v>38473</v>
      </c>
      <c r="C20" s="106">
        <f>$H$14</f>
        <v>1656.62</v>
      </c>
      <c r="D20" s="107">
        <f>$G$12*$G$10/12</f>
        <v>1312.5</v>
      </c>
      <c r="E20" s="107">
        <f>C20-D20</f>
        <v>344.11999999999989</v>
      </c>
      <c r="F20" s="108"/>
      <c r="G20" s="106">
        <f>MAX($G$12+$G$12*G10/12-C20-F20,0)</f>
        <v>299655.88</v>
      </c>
      <c r="H20" s="109">
        <f>D20</f>
        <v>1312.5</v>
      </c>
      <c r="I20" s="110"/>
      <c r="J20" s="97"/>
      <c r="K20" s="97"/>
      <c r="L20" s="97"/>
      <c r="M20" s="97"/>
      <c r="N20" s="78"/>
      <c r="O20" s="78"/>
      <c r="P20" s="104"/>
      <c r="Q20" s="104"/>
      <c r="R20" s="104"/>
    </row>
    <row r="21" spans="1:18" ht="15" x14ac:dyDescent="0.2">
      <c r="A21" s="78">
        <f t="shared" ref="A21:A84" si="0">+A20+1</f>
        <v>2</v>
      </c>
      <c r="B21" s="78"/>
      <c r="C21" s="112">
        <f>IF(G20&gt;(C20-D20),$H$14,G20+D21)</f>
        <v>1656.62</v>
      </c>
      <c r="D21" s="108">
        <f>G20*$G$10/12</f>
        <v>1310.994475</v>
      </c>
      <c r="E21" s="108">
        <f>IF(G20&gt;(C21-D21),C21-D21,G20)</f>
        <v>345.62552499999993</v>
      </c>
      <c r="F21" s="108"/>
      <c r="G21" s="108">
        <f>MAX(G20+G20*$G$10/12-C21-F21,0)</f>
        <v>299310.25447500002</v>
      </c>
      <c r="H21" s="109">
        <f>H20+D21</f>
        <v>2623.494475</v>
      </c>
      <c r="I21" s="110"/>
      <c r="J21" s="97"/>
      <c r="K21" s="97"/>
      <c r="L21" s="97"/>
      <c r="M21" s="97"/>
      <c r="N21" s="78"/>
      <c r="O21" s="78"/>
      <c r="P21" s="78"/>
      <c r="Q21" s="78"/>
      <c r="R21" s="78"/>
    </row>
    <row r="22" spans="1:18" ht="15" x14ac:dyDescent="0.2">
      <c r="A22" s="78">
        <f t="shared" si="0"/>
        <v>3</v>
      </c>
      <c r="B22" s="78"/>
      <c r="C22" s="112">
        <f t="shared" ref="C22:C85" si="1">IF(G21&gt;(C21-D21),$H$14,G21+D22)</f>
        <v>1656.62</v>
      </c>
      <c r="D22" s="108">
        <f t="shared" ref="D22:D85" si="2">G21*$G$10/12</f>
        <v>1309.4823633281251</v>
      </c>
      <c r="E22" s="108">
        <f t="shared" ref="E22:E85" si="3">IF(G21&gt;(C22-D22),C22-D22,G21)</f>
        <v>347.13763667187482</v>
      </c>
      <c r="F22" s="108"/>
      <c r="G22" s="108">
        <f>MAX(G21+G21*$G$10/12-C22-F22,0)</f>
        <v>298963.11683832813</v>
      </c>
      <c r="H22" s="109">
        <f t="shared" ref="H22:H85" si="4">H21+D22</f>
        <v>3932.9768383281253</v>
      </c>
      <c r="I22" s="110"/>
      <c r="J22" s="97"/>
      <c r="K22" s="97"/>
      <c r="L22" s="97"/>
      <c r="M22" s="97"/>
      <c r="N22" s="78"/>
      <c r="O22" s="78"/>
      <c r="P22" s="78"/>
      <c r="Q22" s="78"/>
      <c r="R22" s="78"/>
    </row>
    <row r="23" spans="1:18" ht="15" x14ac:dyDescent="0.2">
      <c r="A23" s="78">
        <f t="shared" si="0"/>
        <v>4</v>
      </c>
      <c r="B23" s="78"/>
      <c r="C23" s="112">
        <f t="shared" si="1"/>
        <v>1656.62</v>
      </c>
      <c r="D23" s="108">
        <f t="shared" si="2"/>
        <v>1307.9636361676855</v>
      </c>
      <c r="E23" s="108">
        <f t="shared" si="3"/>
        <v>348.65636383231436</v>
      </c>
      <c r="F23" s="108"/>
      <c r="G23" s="108">
        <f t="shared" ref="G23:G86" si="5">MAX(G22+G22*$G$10/12-C23-F23,0)</f>
        <v>298614.46047449583</v>
      </c>
      <c r="H23" s="109">
        <f t="shared" si="4"/>
        <v>5240.940474495811</v>
      </c>
      <c r="I23" s="110"/>
      <c r="J23" s="97"/>
      <c r="K23" s="97"/>
      <c r="L23" s="97"/>
      <c r="M23" s="97"/>
      <c r="N23" s="78"/>
      <c r="O23" s="78"/>
      <c r="P23" s="78"/>
      <c r="Q23" s="78"/>
      <c r="R23" s="78"/>
    </row>
    <row r="24" spans="1:18" ht="15" x14ac:dyDescent="0.2">
      <c r="A24" s="78">
        <f t="shared" si="0"/>
        <v>5</v>
      </c>
      <c r="B24" s="78"/>
      <c r="C24" s="112">
        <f t="shared" si="1"/>
        <v>1656.62</v>
      </c>
      <c r="D24" s="108">
        <f t="shared" si="2"/>
        <v>1306.4382645759192</v>
      </c>
      <c r="E24" s="108">
        <f>IF(G23&gt;(C24-D24),C24-D24,G23)</f>
        <v>350.18173542408067</v>
      </c>
      <c r="F24" s="108"/>
      <c r="G24" s="108">
        <f t="shared" si="5"/>
        <v>298264.27873907174</v>
      </c>
      <c r="H24" s="109">
        <f t="shared" si="4"/>
        <v>6547.3787390717298</v>
      </c>
      <c r="I24" s="110"/>
      <c r="J24" s="97"/>
      <c r="K24" s="97"/>
      <c r="L24" s="97"/>
      <c r="M24" s="97"/>
      <c r="N24" s="78"/>
      <c r="O24" s="78"/>
      <c r="P24" s="78"/>
      <c r="Q24" s="78"/>
      <c r="R24" s="78"/>
    </row>
    <row r="25" spans="1:18" ht="15" x14ac:dyDescent="0.2">
      <c r="A25" s="78">
        <f t="shared" si="0"/>
        <v>6</v>
      </c>
      <c r="B25" s="78"/>
      <c r="C25" s="112">
        <f t="shared" si="1"/>
        <v>1656.62</v>
      </c>
      <c r="D25" s="108">
        <f t="shared" si="2"/>
        <v>1304.9062194834389</v>
      </c>
      <c r="E25" s="108">
        <f t="shared" si="3"/>
        <v>351.71378051656097</v>
      </c>
      <c r="F25" s="108"/>
      <c r="G25" s="108">
        <f t="shared" si="5"/>
        <v>297912.56495855516</v>
      </c>
      <c r="H25" s="109">
        <f t="shared" si="4"/>
        <v>7852.2849585551685</v>
      </c>
      <c r="I25" s="110"/>
      <c r="J25" s="97"/>
      <c r="K25" s="97"/>
      <c r="L25" s="97"/>
      <c r="M25" s="97"/>
      <c r="N25" s="78"/>
      <c r="O25" s="78"/>
      <c r="P25" s="78"/>
      <c r="Q25" s="78"/>
      <c r="R25" s="78"/>
    </row>
    <row r="26" spans="1:18" ht="15" x14ac:dyDescent="0.2">
      <c r="A26" s="78">
        <f t="shared" si="0"/>
        <v>7</v>
      </c>
      <c r="B26" s="78"/>
      <c r="C26" s="112">
        <f t="shared" si="1"/>
        <v>1656.62</v>
      </c>
      <c r="D26" s="108">
        <f t="shared" si="2"/>
        <v>1303.3674716936787</v>
      </c>
      <c r="E26" s="108">
        <f t="shared" si="3"/>
        <v>353.25252830632121</v>
      </c>
      <c r="F26" s="108"/>
      <c r="G26" s="108">
        <f t="shared" si="5"/>
        <v>297559.31243024883</v>
      </c>
      <c r="H26" s="109">
        <f t="shared" si="4"/>
        <v>9155.6524302488469</v>
      </c>
      <c r="I26" s="110"/>
      <c r="J26" s="97"/>
      <c r="K26" s="97"/>
      <c r="L26" s="97"/>
      <c r="M26" s="97"/>
      <c r="N26" s="78"/>
      <c r="O26" s="78"/>
      <c r="P26" s="78"/>
      <c r="Q26" s="78"/>
      <c r="R26" s="78"/>
    </row>
    <row r="27" spans="1:18" ht="15" x14ac:dyDescent="0.2">
      <c r="A27" s="78">
        <f t="shared" si="0"/>
        <v>8</v>
      </c>
      <c r="B27" s="78"/>
      <c r="C27" s="112">
        <f t="shared" si="1"/>
        <v>1656.62</v>
      </c>
      <c r="D27" s="108">
        <f t="shared" si="2"/>
        <v>1301.8219918823386</v>
      </c>
      <c r="E27" s="108">
        <f t="shared" si="3"/>
        <v>354.79800811766131</v>
      </c>
      <c r="F27" s="108"/>
      <c r="G27" s="108">
        <f t="shared" si="5"/>
        <v>297204.51442213118</v>
      </c>
      <c r="H27" s="109">
        <f t="shared" si="4"/>
        <v>10457.474422131185</v>
      </c>
      <c r="I27" s="110"/>
      <c r="J27" s="97"/>
      <c r="K27" s="97"/>
      <c r="L27" s="97"/>
      <c r="M27" s="97"/>
      <c r="N27" s="78"/>
      <c r="O27" s="78"/>
      <c r="P27" s="78"/>
      <c r="Q27" s="78"/>
      <c r="R27" s="78"/>
    </row>
    <row r="28" spans="1:18" ht="15" x14ac:dyDescent="0.2">
      <c r="A28" s="78">
        <f t="shared" si="0"/>
        <v>9</v>
      </c>
      <c r="B28" s="78"/>
      <c r="C28" s="112">
        <f t="shared" si="1"/>
        <v>1656.62</v>
      </c>
      <c r="D28" s="108">
        <f t="shared" si="2"/>
        <v>1300.2697505968238</v>
      </c>
      <c r="E28" s="108">
        <f t="shared" si="3"/>
        <v>356.35024940317612</v>
      </c>
      <c r="F28" s="108"/>
      <c r="G28" s="108">
        <f t="shared" si="5"/>
        <v>296848.16417272802</v>
      </c>
      <c r="H28" s="109">
        <f t="shared" si="4"/>
        <v>11757.744172728009</v>
      </c>
      <c r="I28" s="110"/>
      <c r="J28" s="97"/>
      <c r="K28" s="97"/>
      <c r="L28" s="97"/>
      <c r="M28" s="97"/>
      <c r="N28" s="78"/>
      <c r="O28" s="78"/>
      <c r="P28" s="78"/>
      <c r="Q28" s="78"/>
      <c r="R28" s="78"/>
    </row>
    <row r="29" spans="1:18" ht="15" x14ac:dyDescent="0.2">
      <c r="A29" s="78">
        <f t="shared" si="0"/>
        <v>10</v>
      </c>
      <c r="B29" s="78"/>
      <c r="C29" s="112">
        <f t="shared" si="1"/>
        <v>1656.62</v>
      </c>
      <c r="D29" s="108">
        <f t="shared" si="2"/>
        <v>1298.7107182556849</v>
      </c>
      <c r="E29" s="108">
        <f t="shared" si="3"/>
        <v>357.90928174431497</v>
      </c>
      <c r="F29" s="108"/>
      <c r="G29" s="108">
        <f t="shared" si="5"/>
        <v>296490.25489098369</v>
      </c>
      <c r="H29" s="109">
        <f t="shared" si="4"/>
        <v>13056.454890983694</v>
      </c>
      <c r="I29" s="110"/>
      <c r="J29" s="97"/>
      <c r="K29" s="97"/>
      <c r="L29" s="97"/>
      <c r="M29" s="97"/>
      <c r="N29" s="78"/>
      <c r="O29" s="78"/>
      <c r="P29" s="78"/>
      <c r="Q29" s="78"/>
      <c r="R29" s="78"/>
    </row>
    <row r="30" spans="1:18" ht="15" x14ac:dyDescent="0.2">
      <c r="A30" s="78">
        <f t="shared" si="0"/>
        <v>11</v>
      </c>
      <c r="B30" s="78"/>
      <c r="C30" s="112">
        <f t="shared" si="1"/>
        <v>1656.62</v>
      </c>
      <c r="D30" s="108">
        <f t="shared" si="2"/>
        <v>1297.1448651480537</v>
      </c>
      <c r="E30" s="108">
        <f t="shared" si="3"/>
        <v>359.47513485194622</v>
      </c>
      <c r="F30" s="108"/>
      <c r="G30" s="108">
        <f t="shared" si="5"/>
        <v>296130.77975613176</v>
      </c>
      <c r="H30" s="109">
        <f t="shared" si="4"/>
        <v>14353.599756131747</v>
      </c>
      <c r="I30" s="110"/>
      <c r="J30" s="97"/>
      <c r="K30" s="97"/>
      <c r="L30" s="97"/>
      <c r="M30" s="97"/>
      <c r="N30" s="78"/>
      <c r="O30" s="78"/>
      <c r="P30" s="78"/>
      <c r="Q30" s="78"/>
      <c r="R30" s="78"/>
    </row>
    <row r="31" spans="1:18" ht="15" x14ac:dyDescent="0.2">
      <c r="A31" s="78">
        <f t="shared" si="0"/>
        <v>12</v>
      </c>
      <c r="B31" s="78"/>
      <c r="C31" s="112">
        <f t="shared" si="1"/>
        <v>1656.62</v>
      </c>
      <c r="D31" s="108">
        <f t="shared" si="2"/>
        <v>1295.5721614330764</v>
      </c>
      <c r="E31" s="108">
        <f t="shared" si="3"/>
        <v>361.04783856692347</v>
      </c>
      <c r="F31" s="108"/>
      <c r="G31" s="108">
        <f t="shared" si="5"/>
        <v>295769.73191756482</v>
      </c>
      <c r="H31" s="109">
        <f t="shared" si="4"/>
        <v>15649.171917564823</v>
      </c>
      <c r="I31" s="110"/>
      <c r="J31" s="97"/>
      <c r="K31" s="97"/>
      <c r="L31" s="97"/>
      <c r="M31" s="97"/>
      <c r="N31" s="78"/>
      <c r="O31" s="78"/>
      <c r="P31" s="78"/>
      <c r="Q31" s="78"/>
      <c r="R31" s="78"/>
    </row>
    <row r="32" spans="1:18" ht="15" x14ac:dyDescent="0.2">
      <c r="A32" s="78">
        <f t="shared" si="0"/>
        <v>13</v>
      </c>
      <c r="B32" s="78"/>
      <c r="C32" s="112">
        <f t="shared" si="1"/>
        <v>1656.62</v>
      </c>
      <c r="D32" s="108">
        <f t="shared" si="2"/>
        <v>1293.9925771393462</v>
      </c>
      <c r="E32" s="108">
        <f t="shared" si="3"/>
        <v>362.62742286065372</v>
      </c>
      <c r="F32" s="108"/>
      <c r="G32" s="108">
        <f t="shared" si="5"/>
        <v>295407.10449470417</v>
      </c>
      <c r="H32" s="109">
        <f t="shared" si="4"/>
        <v>16943.164494704168</v>
      </c>
      <c r="I32" s="110"/>
      <c r="J32" s="97"/>
      <c r="K32" s="97"/>
      <c r="L32" s="97"/>
      <c r="M32" s="97"/>
      <c r="N32" s="78"/>
      <c r="O32" s="78"/>
      <c r="P32" s="78"/>
      <c r="Q32" s="78"/>
      <c r="R32" s="78"/>
    </row>
    <row r="33" spans="1:18" ht="15" x14ac:dyDescent="0.2">
      <c r="A33" s="78">
        <f t="shared" si="0"/>
        <v>14</v>
      </c>
      <c r="B33" s="78"/>
      <c r="C33" s="112">
        <f t="shared" si="1"/>
        <v>1656.62</v>
      </c>
      <c r="D33" s="108">
        <f t="shared" si="2"/>
        <v>1292.4060821643307</v>
      </c>
      <c r="E33" s="108">
        <f t="shared" si="3"/>
        <v>364.21391783566924</v>
      </c>
      <c r="F33" s="108"/>
      <c r="G33" s="108">
        <f t="shared" si="5"/>
        <v>295042.89057686849</v>
      </c>
      <c r="H33" s="109">
        <f t="shared" si="4"/>
        <v>18235.5705768685</v>
      </c>
      <c r="I33" s="110"/>
      <c r="J33" s="97"/>
      <c r="K33" s="97"/>
      <c r="L33" s="97"/>
      <c r="M33" s="97"/>
      <c r="N33" s="78"/>
      <c r="O33" s="78"/>
      <c r="P33" s="78"/>
      <c r="Q33" s="78"/>
      <c r="R33" s="78"/>
    </row>
    <row r="34" spans="1:18" ht="15" x14ac:dyDescent="0.2">
      <c r="A34" s="78">
        <f t="shared" si="0"/>
        <v>15</v>
      </c>
      <c r="B34" s="78"/>
      <c r="C34" s="112">
        <f t="shared" si="1"/>
        <v>1656.62</v>
      </c>
      <c r="D34" s="108">
        <f t="shared" si="2"/>
        <v>1290.8126462737996</v>
      </c>
      <c r="E34" s="108">
        <f t="shared" si="3"/>
        <v>365.80735372620029</v>
      </c>
      <c r="F34" s="108"/>
      <c r="G34" s="108">
        <f t="shared" si="5"/>
        <v>294677.08322314231</v>
      </c>
      <c r="H34" s="109">
        <f t="shared" si="4"/>
        <v>19526.3832231423</v>
      </c>
      <c r="I34" s="110"/>
      <c r="J34" s="97"/>
      <c r="K34" s="97"/>
      <c r="L34" s="97"/>
      <c r="M34" s="97"/>
      <c r="N34" s="78"/>
      <c r="O34" s="78"/>
      <c r="P34" s="78"/>
      <c r="Q34" s="78"/>
      <c r="R34" s="78"/>
    </row>
    <row r="35" spans="1:18" ht="15" x14ac:dyDescent="0.2">
      <c r="A35" s="78">
        <f t="shared" si="0"/>
        <v>16</v>
      </c>
      <c r="B35" s="78"/>
      <c r="C35" s="112">
        <f t="shared" si="1"/>
        <v>1656.62</v>
      </c>
      <c r="D35" s="108">
        <f t="shared" si="2"/>
        <v>1289.2122391012476</v>
      </c>
      <c r="E35" s="108">
        <f t="shared" si="3"/>
        <v>367.40776089875226</v>
      </c>
      <c r="F35" s="108"/>
      <c r="G35" s="108">
        <f t="shared" si="5"/>
        <v>294309.67546224355</v>
      </c>
      <c r="H35" s="109">
        <f t="shared" si="4"/>
        <v>20815.595462243549</v>
      </c>
      <c r="I35" s="110"/>
      <c r="J35" s="97"/>
      <c r="K35" s="97"/>
      <c r="L35" s="97"/>
      <c r="M35" s="97"/>
      <c r="N35" s="78"/>
      <c r="O35" s="78"/>
      <c r="P35" s="78"/>
      <c r="Q35" s="78"/>
      <c r="R35" s="78"/>
    </row>
    <row r="36" spans="1:18" ht="15" x14ac:dyDescent="0.2">
      <c r="A36" s="78">
        <f t="shared" si="0"/>
        <v>17</v>
      </c>
      <c r="B36" s="78"/>
      <c r="C36" s="112">
        <f t="shared" si="1"/>
        <v>1656.62</v>
      </c>
      <c r="D36" s="108">
        <f t="shared" si="2"/>
        <v>1287.6048301473154</v>
      </c>
      <c r="E36" s="108">
        <f t="shared" si="3"/>
        <v>369.01516985268449</v>
      </c>
      <c r="F36" s="108"/>
      <c r="G36" s="108">
        <f t="shared" si="5"/>
        <v>293940.66029239085</v>
      </c>
      <c r="H36" s="109">
        <f t="shared" si="4"/>
        <v>22103.200292390866</v>
      </c>
      <c r="I36" s="110"/>
      <c r="J36" s="97"/>
      <c r="K36" s="97"/>
      <c r="L36" s="97"/>
      <c r="M36" s="97"/>
      <c r="N36" s="78"/>
      <c r="O36" s="78"/>
      <c r="P36" s="78"/>
      <c r="Q36" s="78"/>
      <c r="R36" s="78"/>
    </row>
    <row r="37" spans="1:18" ht="15" x14ac:dyDescent="0.2">
      <c r="A37" s="78">
        <f t="shared" si="0"/>
        <v>18</v>
      </c>
      <c r="B37" s="78"/>
      <c r="C37" s="112">
        <f t="shared" si="1"/>
        <v>1656.62</v>
      </c>
      <c r="D37" s="108">
        <f t="shared" si="2"/>
        <v>1285.99038877921</v>
      </c>
      <c r="E37" s="108">
        <f t="shared" si="3"/>
        <v>370.62961122078991</v>
      </c>
      <c r="F37" s="108"/>
      <c r="G37" s="108">
        <f t="shared" si="5"/>
        <v>293570.03068117006</v>
      </c>
      <c r="H37" s="109">
        <f t="shared" si="4"/>
        <v>23389.190681170076</v>
      </c>
      <c r="I37" s="110"/>
      <c r="J37" s="97"/>
      <c r="K37" s="97"/>
      <c r="L37" s="97"/>
      <c r="M37" s="97"/>
      <c r="N37" s="78"/>
      <c r="O37" s="78"/>
      <c r="P37" s="78"/>
      <c r="Q37" s="78"/>
      <c r="R37" s="78"/>
    </row>
    <row r="38" spans="1:18" ht="15" x14ac:dyDescent="0.2">
      <c r="A38" s="78">
        <f t="shared" si="0"/>
        <v>19</v>
      </c>
      <c r="B38" s="78"/>
      <c r="C38" s="112">
        <f t="shared" si="1"/>
        <v>1656.62</v>
      </c>
      <c r="D38" s="108">
        <f t="shared" si="2"/>
        <v>1284.368884230119</v>
      </c>
      <c r="E38" s="108">
        <f t="shared" si="3"/>
        <v>372.25111576988093</v>
      </c>
      <c r="F38" s="108"/>
      <c r="G38" s="108">
        <f t="shared" si="5"/>
        <v>293197.77956540015</v>
      </c>
      <c r="H38" s="109">
        <f t="shared" si="4"/>
        <v>24673.559565400195</v>
      </c>
      <c r="I38" s="110"/>
      <c r="J38" s="97"/>
      <c r="K38" s="97"/>
      <c r="L38" s="97"/>
      <c r="M38" s="97"/>
      <c r="N38" s="78"/>
      <c r="O38" s="78"/>
      <c r="P38" s="78"/>
      <c r="Q38" s="78"/>
      <c r="R38" s="78"/>
    </row>
    <row r="39" spans="1:18" ht="15" x14ac:dyDescent="0.2">
      <c r="A39" s="78">
        <f t="shared" si="0"/>
        <v>20</v>
      </c>
      <c r="B39" s="78"/>
      <c r="C39" s="112">
        <f t="shared" si="1"/>
        <v>1656.62</v>
      </c>
      <c r="D39" s="108">
        <f t="shared" si="2"/>
        <v>1282.7402855986256</v>
      </c>
      <c r="E39" s="108">
        <f t="shared" si="3"/>
        <v>373.87971440137426</v>
      </c>
      <c r="F39" s="108"/>
      <c r="G39" s="108">
        <f t="shared" si="5"/>
        <v>292823.89985099877</v>
      </c>
      <c r="H39" s="109">
        <f t="shared" si="4"/>
        <v>25956.299850998821</v>
      </c>
      <c r="I39" s="110"/>
      <c r="J39" s="97"/>
      <c r="K39" s="97"/>
      <c r="L39" s="97"/>
      <c r="M39" s="97"/>
      <c r="N39" s="78"/>
      <c r="O39" s="78"/>
      <c r="P39" s="78"/>
      <c r="Q39" s="78"/>
      <c r="R39" s="78"/>
    </row>
    <row r="40" spans="1:18" ht="15" x14ac:dyDescent="0.2">
      <c r="A40" s="78">
        <f t="shared" si="0"/>
        <v>21</v>
      </c>
      <c r="B40" s="78"/>
      <c r="C40" s="112">
        <f t="shared" si="1"/>
        <v>1656.62</v>
      </c>
      <c r="D40" s="108">
        <f t="shared" si="2"/>
        <v>1281.1045618481196</v>
      </c>
      <c r="E40" s="108">
        <f t="shared" si="3"/>
        <v>375.51543815188029</v>
      </c>
      <c r="F40" s="108"/>
      <c r="G40" s="108">
        <f t="shared" si="5"/>
        <v>292448.38441284688</v>
      </c>
      <c r="H40" s="109">
        <f t="shared" si="4"/>
        <v>27237.40441284694</v>
      </c>
      <c r="I40" s="110"/>
      <c r="J40" s="97"/>
      <c r="K40" s="97"/>
      <c r="L40" s="97"/>
      <c r="M40" s="97"/>
      <c r="N40" s="78"/>
      <c r="O40" s="78"/>
      <c r="P40" s="78"/>
      <c r="Q40" s="78"/>
      <c r="R40" s="78"/>
    </row>
    <row r="41" spans="1:18" ht="15" x14ac:dyDescent="0.2">
      <c r="A41" s="78">
        <f t="shared" si="0"/>
        <v>22</v>
      </c>
      <c r="B41" s="78"/>
      <c r="C41" s="112">
        <f t="shared" si="1"/>
        <v>1656.62</v>
      </c>
      <c r="D41" s="108">
        <f t="shared" si="2"/>
        <v>1279.461681806205</v>
      </c>
      <c r="E41" s="108">
        <f t="shared" si="3"/>
        <v>377.15831819379491</v>
      </c>
      <c r="F41" s="108"/>
      <c r="G41" s="108">
        <f t="shared" si="5"/>
        <v>292071.22609465307</v>
      </c>
      <c r="H41" s="109">
        <f t="shared" si="4"/>
        <v>28516.866094653145</v>
      </c>
      <c r="I41" s="110"/>
      <c r="J41" s="97"/>
      <c r="K41" s="97"/>
      <c r="L41" s="97"/>
      <c r="M41" s="97"/>
      <c r="N41" s="78"/>
      <c r="O41" s="78"/>
      <c r="P41" s="78"/>
      <c r="Q41" s="78"/>
      <c r="R41" s="78"/>
    </row>
    <row r="42" spans="1:18" ht="15" x14ac:dyDescent="0.2">
      <c r="A42" s="78">
        <f t="shared" si="0"/>
        <v>23</v>
      </c>
      <c r="B42" s="78"/>
      <c r="C42" s="112">
        <f t="shared" si="1"/>
        <v>1656.62</v>
      </c>
      <c r="D42" s="108">
        <f t="shared" si="2"/>
        <v>1277.8116141641071</v>
      </c>
      <c r="E42" s="108">
        <f t="shared" si="3"/>
        <v>378.80838583589275</v>
      </c>
      <c r="F42" s="108"/>
      <c r="G42" s="108">
        <f t="shared" si="5"/>
        <v>291692.41770881717</v>
      </c>
      <c r="H42" s="109">
        <f t="shared" si="4"/>
        <v>29794.677708817253</v>
      </c>
      <c r="I42" s="110"/>
      <c r="J42" s="97"/>
      <c r="K42" s="97"/>
      <c r="L42" s="97"/>
      <c r="M42" s="97"/>
      <c r="N42" s="78"/>
      <c r="O42" s="78"/>
      <c r="P42" s="78"/>
      <c r="Q42" s="78"/>
      <c r="R42" s="78"/>
    </row>
    <row r="43" spans="1:18" ht="15" x14ac:dyDescent="0.2">
      <c r="A43" s="78">
        <f t="shared" si="0"/>
        <v>24</v>
      </c>
      <c r="B43" s="78"/>
      <c r="C43" s="112">
        <f t="shared" si="1"/>
        <v>1656.62</v>
      </c>
      <c r="D43" s="108">
        <f t="shared" si="2"/>
        <v>1276.154327476075</v>
      </c>
      <c r="E43" s="108">
        <f t="shared" si="3"/>
        <v>380.46567252392492</v>
      </c>
      <c r="F43" s="108"/>
      <c r="G43" s="108">
        <f t="shared" si="5"/>
        <v>291311.95203629322</v>
      </c>
      <c r="H43" s="109">
        <f t="shared" si="4"/>
        <v>31070.832036293326</v>
      </c>
      <c r="I43" s="110"/>
      <c r="J43" s="97"/>
      <c r="K43" s="97"/>
      <c r="L43" s="97"/>
      <c r="M43" s="97"/>
      <c r="N43" s="78"/>
      <c r="O43" s="78"/>
      <c r="P43" s="78"/>
      <c r="Q43" s="78"/>
      <c r="R43" s="78"/>
    </row>
    <row r="44" spans="1:18" ht="15" x14ac:dyDescent="0.2">
      <c r="A44" s="78">
        <f t="shared" si="0"/>
        <v>25</v>
      </c>
      <c r="B44" s="78"/>
      <c r="C44" s="112">
        <f t="shared" si="1"/>
        <v>1656.62</v>
      </c>
      <c r="D44" s="108">
        <f t="shared" si="2"/>
        <v>1274.4897901587829</v>
      </c>
      <c r="E44" s="108">
        <f t="shared" si="3"/>
        <v>382.13020984121704</v>
      </c>
      <c r="F44" s="108"/>
      <c r="G44" s="108">
        <f t="shared" si="5"/>
        <v>290929.82182645204</v>
      </c>
      <c r="H44" s="109">
        <f t="shared" si="4"/>
        <v>32345.321826452109</v>
      </c>
      <c r="I44" s="110"/>
      <c r="J44" s="97"/>
      <c r="K44" s="97"/>
      <c r="L44" s="97"/>
      <c r="M44" s="97"/>
      <c r="N44" s="78"/>
      <c r="O44" s="78"/>
      <c r="P44" s="78"/>
      <c r="Q44" s="78"/>
      <c r="R44" s="78"/>
    </row>
    <row r="45" spans="1:18" ht="15" x14ac:dyDescent="0.2">
      <c r="A45" s="78">
        <f t="shared" si="0"/>
        <v>26</v>
      </c>
      <c r="B45" s="78"/>
      <c r="C45" s="112">
        <f t="shared" si="1"/>
        <v>1656.62</v>
      </c>
      <c r="D45" s="108">
        <f t="shared" si="2"/>
        <v>1272.8179704907277</v>
      </c>
      <c r="E45" s="108">
        <f t="shared" si="3"/>
        <v>383.80202950927219</v>
      </c>
      <c r="F45" s="108"/>
      <c r="G45" s="108">
        <f t="shared" si="5"/>
        <v>290546.01979694277</v>
      </c>
      <c r="H45" s="109">
        <f t="shared" si="4"/>
        <v>33618.139796942836</v>
      </c>
      <c r="I45" s="110"/>
      <c r="J45" s="97"/>
      <c r="K45" s="97"/>
      <c r="L45" s="97"/>
      <c r="M45" s="97"/>
      <c r="N45" s="78"/>
      <c r="O45" s="78"/>
      <c r="P45" s="78"/>
      <c r="Q45" s="78"/>
      <c r="R45" s="78"/>
    </row>
    <row r="46" spans="1:18" ht="15" x14ac:dyDescent="0.2">
      <c r="A46" s="78">
        <f t="shared" si="0"/>
        <v>27</v>
      </c>
      <c r="B46" s="78"/>
      <c r="C46" s="112">
        <f t="shared" si="1"/>
        <v>1656.62</v>
      </c>
      <c r="D46" s="108">
        <f t="shared" si="2"/>
        <v>1271.1388366116246</v>
      </c>
      <c r="E46" s="108">
        <f t="shared" si="3"/>
        <v>385.48116338837531</v>
      </c>
      <c r="F46" s="108"/>
      <c r="G46" s="108">
        <f t="shared" si="5"/>
        <v>290160.53863355442</v>
      </c>
      <c r="H46" s="109">
        <f t="shared" si="4"/>
        <v>34889.278633554459</v>
      </c>
      <c r="I46" s="110"/>
      <c r="J46" s="97"/>
      <c r="K46" s="97"/>
      <c r="L46" s="97"/>
      <c r="M46" s="97"/>
      <c r="N46" s="78"/>
      <c r="O46" s="78"/>
      <c r="P46" s="78"/>
      <c r="Q46" s="78"/>
      <c r="R46" s="78"/>
    </row>
    <row r="47" spans="1:18" ht="15" x14ac:dyDescent="0.2">
      <c r="A47" s="78">
        <f t="shared" si="0"/>
        <v>28</v>
      </c>
      <c r="B47" s="78"/>
      <c r="C47" s="112">
        <f t="shared" si="1"/>
        <v>1656.62</v>
      </c>
      <c r="D47" s="108">
        <f t="shared" si="2"/>
        <v>1269.4523565218005</v>
      </c>
      <c r="E47" s="108">
        <f t="shared" si="3"/>
        <v>387.16764347819935</v>
      </c>
      <c r="F47" s="108"/>
      <c r="G47" s="108">
        <f t="shared" si="5"/>
        <v>289773.37099007622</v>
      </c>
      <c r="H47" s="109">
        <f t="shared" si="4"/>
        <v>36158.730990076263</v>
      </c>
      <c r="I47" s="110"/>
      <c r="J47" s="97"/>
      <c r="K47" s="97"/>
      <c r="L47" s="97"/>
      <c r="M47" s="97"/>
      <c r="N47" s="78"/>
      <c r="O47" s="78"/>
      <c r="P47" s="78"/>
      <c r="Q47" s="78"/>
      <c r="R47" s="78"/>
    </row>
    <row r="48" spans="1:18" ht="15" x14ac:dyDescent="0.2">
      <c r="A48" s="78">
        <f t="shared" si="0"/>
        <v>29</v>
      </c>
      <c r="B48" s="78"/>
      <c r="C48" s="112">
        <f t="shared" si="1"/>
        <v>1656.62</v>
      </c>
      <c r="D48" s="108">
        <f t="shared" si="2"/>
        <v>1267.7584980815834</v>
      </c>
      <c r="E48" s="108">
        <f t="shared" si="3"/>
        <v>388.86150191841648</v>
      </c>
      <c r="F48" s="108"/>
      <c r="G48" s="108">
        <f t="shared" si="5"/>
        <v>289384.50948815781</v>
      </c>
      <c r="H48" s="109">
        <f t="shared" si="4"/>
        <v>37426.489488157844</v>
      </c>
      <c r="I48" s="110"/>
      <c r="J48" s="97"/>
      <c r="K48" s="97"/>
      <c r="L48" s="97"/>
      <c r="M48" s="97"/>
      <c r="N48" s="78"/>
      <c r="O48" s="78"/>
      <c r="P48" s="78"/>
      <c r="Q48" s="78"/>
      <c r="R48" s="78"/>
    </row>
    <row r="49" spans="1:18" ht="15" x14ac:dyDescent="0.2">
      <c r="A49" s="78">
        <f t="shared" si="0"/>
        <v>30</v>
      </c>
      <c r="B49" s="78"/>
      <c r="C49" s="112">
        <f t="shared" si="1"/>
        <v>1656.62</v>
      </c>
      <c r="D49" s="108">
        <f t="shared" si="2"/>
        <v>1266.0572290106904</v>
      </c>
      <c r="E49" s="108">
        <f t="shared" si="3"/>
        <v>390.56277098930946</v>
      </c>
      <c r="F49" s="108"/>
      <c r="G49" s="108">
        <f t="shared" si="5"/>
        <v>288993.9467171685</v>
      </c>
      <c r="H49" s="109">
        <f t="shared" si="4"/>
        <v>38692.546717168538</v>
      </c>
      <c r="I49" s="110"/>
      <c r="J49" s="97"/>
      <c r="K49" s="97"/>
      <c r="L49" s="97"/>
      <c r="M49" s="97"/>
      <c r="N49" s="78"/>
      <c r="O49" s="78"/>
      <c r="P49" s="78"/>
      <c r="Q49" s="78"/>
      <c r="R49" s="78"/>
    </row>
    <row r="50" spans="1:18" ht="15" x14ac:dyDescent="0.2">
      <c r="A50" s="78">
        <f t="shared" si="0"/>
        <v>31</v>
      </c>
      <c r="B50" s="78"/>
      <c r="C50" s="112">
        <f t="shared" si="1"/>
        <v>1656.62</v>
      </c>
      <c r="D50" s="108">
        <f t="shared" si="2"/>
        <v>1264.348516887612</v>
      </c>
      <c r="E50" s="108">
        <f t="shared" si="3"/>
        <v>392.27148311238784</v>
      </c>
      <c r="F50" s="108"/>
      <c r="G50" s="108">
        <f t="shared" si="5"/>
        <v>288601.67523405614</v>
      </c>
      <c r="H50" s="109">
        <f t="shared" si="4"/>
        <v>39956.895234056152</v>
      </c>
      <c r="I50" s="110"/>
      <c r="J50" s="97"/>
      <c r="K50" s="97"/>
      <c r="L50" s="97"/>
      <c r="M50" s="97"/>
      <c r="N50" s="78"/>
      <c r="O50" s="78"/>
      <c r="P50" s="78"/>
      <c r="Q50" s="78"/>
      <c r="R50" s="78"/>
    </row>
    <row r="51" spans="1:18" ht="15" x14ac:dyDescent="0.2">
      <c r="A51" s="78">
        <f t="shared" si="0"/>
        <v>32</v>
      </c>
      <c r="B51" s="78"/>
      <c r="C51" s="112">
        <f t="shared" si="1"/>
        <v>1656.62</v>
      </c>
      <c r="D51" s="108">
        <f t="shared" si="2"/>
        <v>1262.6323291489955</v>
      </c>
      <c r="E51" s="108">
        <f t="shared" si="3"/>
        <v>393.9876708510044</v>
      </c>
      <c r="F51" s="108"/>
      <c r="G51" s="108">
        <f t="shared" si="5"/>
        <v>288207.68756320514</v>
      </c>
      <c r="H51" s="109">
        <f t="shared" si="4"/>
        <v>41219.527563205149</v>
      </c>
      <c r="I51" s="110"/>
      <c r="J51" s="97"/>
      <c r="K51" s="97"/>
      <c r="L51" s="97"/>
      <c r="M51" s="97"/>
      <c r="N51" s="78"/>
      <c r="O51" s="78"/>
      <c r="P51" s="78"/>
      <c r="Q51" s="78"/>
      <c r="R51" s="78"/>
    </row>
    <row r="52" spans="1:18" ht="15" x14ac:dyDescent="0.2">
      <c r="A52" s="78">
        <f t="shared" si="0"/>
        <v>33</v>
      </c>
      <c r="B52" s="78"/>
      <c r="C52" s="112">
        <f t="shared" si="1"/>
        <v>1656.62</v>
      </c>
      <c r="D52" s="108">
        <f t="shared" si="2"/>
        <v>1260.9086330890225</v>
      </c>
      <c r="E52" s="108">
        <f t="shared" si="3"/>
        <v>395.7113669109774</v>
      </c>
      <c r="F52" s="108"/>
      <c r="G52" s="108">
        <f t="shared" si="5"/>
        <v>287811.97619629418</v>
      </c>
      <c r="H52" s="109">
        <f t="shared" si="4"/>
        <v>42480.436196294169</v>
      </c>
      <c r="I52" s="110"/>
      <c r="J52" s="97"/>
      <c r="K52" s="97"/>
      <c r="L52" s="97"/>
      <c r="M52" s="97"/>
      <c r="N52" s="78"/>
      <c r="O52" s="78"/>
      <c r="P52" s="78"/>
      <c r="Q52" s="78"/>
      <c r="R52" s="78"/>
    </row>
    <row r="53" spans="1:18" ht="15" x14ac:dyDescent="0.2">
      <c r="A53" s="78">
        <f t="shared" si="0"/>
        <v>34</v>
      </c>
      <c r="B53" s="78"/>
      <c r="C53" s="112">
        <f t="shared" si="1"/>
        <v>1656.62</v>
      </c>
      <c r="D53" s="108">
        <f t="shared" si="2"/>
        <v>1259.1773958587871</v>
      </c>
      <c r="E53" s="108">
        <f t="shared" si="3"/>
        <v>397.44260414121277</v>
      </c>
      <c r="F53" s="108"/>
      <c r="G53" s="108">
        <f t="shared" si="5"/>
        <v>287414.53359215299</v>
      </c>
      <c r="H53" s="109">
        <f t="shared" si="4"/>
        <v>43739.613592152957</v>
      </c>
      <c r="I53" s="110"/>
      <c r="J53" s="97"/>
      <c r="K53" s="97"/>
      <c r="L53" s="97"/>
      <c r="M53" s="97"/>
      <c r="N53" s="78"/>
      <c r="O53" s="78"/>
      <c r="P53" s="78"/>
      <c r="Q53" s="78"/>
      <c r="R53" s="78"/>
    </row>
    <row r="54" spans="1:18" ht="15" x14ac:dyDescent="0.2">
      <c r="A54" s="78">
        <f t="shared" si="0"/>
        <v>35</v>
      </c>
      <c r="B54" s="78"/>
      <c r="C54" s="112">
        <f t="shared" si="1"/>
        <v>1656.62</v>
      </c>
      <c r="D54" s="108">
        <f t="shared" si="2"/>
        <v>1257.4385844656692</v>
      </c>
      <c r="E54" s="108">
        <f t="shared" si="3"/>
        <v>399.18141553433065</v>
      </c>
      <c r="F54" s="108"/>
      <c r="G54" s="108">
        <f t="shared" si="5"/>
        <v>287015.35217661865</v>
      </c>
      <c r="H54" s="109">
        <f t="shared" si="4"/>
        <v>44997.052176618628</v>
      </c>
      <c r="I54" s="110"/>
      <c r="J54" s="97"/>
      <c r="K54" s="97"/>
      <c r="L54" s="97"/>
      <c r="M54" s="97"/>
      <c r="N54" s="78"/>
      <c r="O54" s="78"/>
      <c r="P54" s="78"/>
      <c r="Q54" s="78"/>
      <c r="R54" s="78"/>
    </row>
    <row r="55" spans="1:18" ht="15" x14ac:dyDescent="0.2">
      <c r="A55" s="78">
        <f t="shared" si="0"/>
        <v>36</v>
      </c>
      <c r="B55" s="78"/>
      <c r="C55" s="112">
        <f t="shared" si="1"/>
        <v>1656.62</v>
      </c>
      <c r="D55" s="108">
        <f t="shared" si="2"/>
        <v>1255.6921657727064</v>
      </c>
      <c r="E55" s="108">
        <f t="shared" si="3"/>
        <v>400.92783422729349</v>
      </c>
      <c r="F55" s="108"/>
      <c r="G55" s="108">
        <f t="shared" si="5"/>
        <v>286614.42434239137</v>
      </c>
      <c r="H55" s="109">
        <f t="shared" si="4"/>
        <v>46252.744342391336</v>
      </c>
      <c r="I55" s="110"/>
      <c r="J55" s="97"/>
      <c r="K55" s="97"/>
      <c r="L55" s="97"/>
      <c r="M55" s="97"/>
      <c r="N55" s="78"/>
      <c r="O55" s="78"/>
      <c r="P55" s="78"/>
      <c r="Q55" s="78"/>
      <c r="R55" s="78"/>
    </row>
    <row r="56" spans="1:18" ht="15" x14ac:dyDescent="0.2">
      <c r="A56" s="78">
        <f t="shared" si="0"/>
        <v>37</v>
      </c>
      <c r="B56" s="78"/>
      <c r="C56" s="112">
        <f t="shared" si="1"/>
        <v>1656.62</v>
      </c>
      <c r="D56" s="108">
        <f t="shared" si="2"/>
        <v>1253.9381064979623</v>
      </c>
      <c r="E56" s="108">
        <f t="shared" si="3"/>
        <v>402.68189350203761</v>
      </c>
      <c r="F56" s="108"/>
      <c r="G56" s="108">
        <f t="shared" si="5"/>
        <v>286211.74244888936</v>
      </c>
      <c r="H56" s="109">
        <f t="shared" si="4"/>
        <v>47506.682448889296</v>
      </c>
      <c r="I56" s="110"/>
      <c r="J56" s="97"/>
      <c r="K56" s="97"/>
      <c r="L56" s="97"/>
      <c r="M56" s="97"/>
      <c r="N56" s="78"/>
      <c r="O56" s="78"/>
      <c r="P56" s="78"/>
      <c r="Q56" s="78"/>
      <c r="R56" s="78"/>
    </row>
    <row r="57" spans="1:18" ht="15" x14ac:dyDescent="0.2">
      <c r="A57" s="78">
        <f t="shared" si="0"/>
        <v>38</v>
      </c>
      <c r="B57" s="78"/>
      <c r="C57" s="112">
        <f t="shared" si="1"/>
        <v>1656.62</v>
      </c>
      <c r="D57" s="108">
        <f t="shared" si="2"/>
        <v>1252.1763732138909</v>
      </c>
      <c r="E57" s="108">
        <f t="shared" si="3"/>
        <v>404.44362678610901</v>
      </c>
      <c r="F57" s="108"/>
      <c r="G57" s="108">
        <f t="shared" si="5"/>
        <v>285807.29882210324</v>
      </c>
      <c r="H57" s="109">
        <f t="shared" si="4"/>
        <v>48758.85882210319</v>
      </c>
      <c r="I57" s="110"/>
      <c r="J57" s="97"/>
      <c r="K57" s="97"/>
      <c r="L57" s="97"/>
      <c r="M57" s="97"/>
      <c r="N57" s="78"/>
      <c r="O57" s="78"/>
      <c r="P57" s="78"/>
      <c r="Q57" s="78"/>
      <c r="R57" s="78"/>
    </row>
    <row r="58" spans="1:18" ht="15" x14ac:dyDescent="0.2">
      <c r="A58" s="78">
        <f t="shared" si="0"/>
        <v>39</v>
      </c>
      <c r="B58" s="78"/>
      <c r="C58" s="112">
        <f t="shared" si="1"/>
        <v>1656.62</v>
      </c>
      <c r="D58" s="108">
        <f t="shared" si="2"/>
        <v>1250.4069323467018</v>
      </c>
      <c r="E58" s="108">
        <f t="shared" si="3"/>
        <v>406.21306765329814</v>
      </c>
      <c r="F58" s="108"/>
      <c r="G58" s="108">
        <f t="shared" si="5"/>
        <v>285401.08575444994</v>
      </c>
      <c r="H58" s="109">
        <f t="shared" si="4"/>
        <v>50009.265754449894</v>
      </c>
      <c r="I58" s="110"/>
      <c r="J58" s="97"/>
      <c r="K58" s="97"/>
      <c r="L58" s="97"/>
      <c r="M58" s="97"/>
      <c r="N58" s="78"/>
      <c r="O58" s="78"/>
      <c r="P58" s="78"/>
      <c r="Q58" s="78"/>
      <c r="R58" s="78"/>
    </row>
    <row r="59" spans="1:18" ht="15" x14ac:dyDescent="0.2">
      <c r="A59" s="78">
        <f t="shared" si="0"/>
        <v>40</v>
      </c>
      <c r="B59" s="78"/>
      <c r="C59" s="112">
        <f t="shared" si="1"/>
        <v>1656.62</v>
      </c>
      <c r="D59" s="108">
        <f t="shared" si="2"/>
        <v>1248.6297501757185</v>
      </c>
      <c r="E59" s="108">
        <f t="shared" si="3"/>
        <v>407.99024982428136</v>
      </c>
      <c r="F59" s="108"/>
      <c r="G59" s="108">
        <f t="shared" si="5"/>
        <v>284993.09550462564</v>
      </c>
      <c r="H59" s="109">
        <f t="shared" si="4"/>
        <v>51257.895504625616</v>
      </c>
      <c r="I59" s="110"/>
      <c r="J59" s="97"/>
      <c r="K59" s="97"/>
      <c r="L59" s="97"/>
      <c r="M59" s="97"/>
      <c r="N59" s="78"/>
      <c r="O59" s="78"/>
      <c r="P59" s="78"/>
      <c r="Q59" s="78"/>
      <c r="R59" s="78"/>
    </row>
    <row r="60" spans="1:18" ht="15" x14ac:dyDescent="0.2">
      <c r="A60" s="78">
        <f t="shared" si="0"/>
        <v>41</v>
      </c>
      <c r="B60" s="78"/>
      <c r="C60" s="112">
        <f t="shared" si="1"/>
        <v>1656.62</v>
      </c>
      <c r="D60" s="108">
        <f t="shared" si="2"/>
        <v>1246.8447928327371</v>
      </c>
      <c r="E60" s="108">
        <f t="shared" si="3"/>
        <v>409.77520716726281</v>
      </c>
      <c r="F60" s="108"/>
      <c r="G60" s="108">
        <f t="shared" si="5"/>
        <v>284583.32029745838</v>
      </c>
      <c r="H60" s="109">
        <f t="shared" si="4"/>
        <v>52504.740297458353</v>
      </c>
      <c r="I60" s="110"/>
      <c r="J60" s="97"/>
      <c r="K60" s="97"/>
      <c r="L60" s="97"/>
      <c r="M60" s="97"/>
      <c r="N60" s="78"/>
      <c r="O60" s="78"/>
      <c r="P60" s="78"/>
      <c r="Q60" s="78"/>
      <c r="R60" s="78"/>
    </row>
    <row r="61" spans="1:18" ht="15" x14ac:dyDescent="0.2">
      <c r="A61" s="78">
        <f t="shared" si="0"/>
        <v>42</v>
      </c>
      <c r="B61" s="78"/>
      <c r="C61" s="112">
        <f t="shared" si="1"/>
        <v>1656.62</v>
      </c>
      <c r="D61" s="108">
        <f t="shared" si="2"/>
        <v>1245.0520263013802</v>
      </c>
      <c r="E61" s="108">
        <f t="shared" si="3"/>
        <v>411.56797369861965</v>
      </c>
      <c r="F61" s="108"/>
      <c r="G61" s="108">
        <f t="shared" si="5"/>
        <v>284171.75232375978</v>
      </c>
      <c r="H61" s="109">
        <f t="shared" si="4"/>
        <v>53749.792323759735</v>
      </c>
      <c r="I61" s="110"/>
      <c r="J61" s="97"/>
      <c r="K61" s="97"/>
      <c r="L61" s="97"/>
      <c r="M61" s="97"/>
      <c r="N61" s="78"/>
      <c r="O61" s="78"/>
      <c r="P61" s="78"/>
      <c r="Q61" s="78"/>
      <c r="R61" s="78"/>
    </row>
    <row r="62" spans="1:18" ht="15" x14ac:dyDescent="0.2">
      <c r="A62" s="78">
        <f t="shared" si="0"/>
        <v>43</v>
      </c>
      <c r="B62" s="78"/>
      <c r="C62" s="112">
        <f t="shared" si="1"/>
        <v>1656.62</v>
      </c>
      <c r="D62" s="108">
        <f t="shared" si="2"/>
        <v>1243.251416416449</v>
      </c>
      <c r="E62" s="108">
        <f t="shared" si="3"/>
        <v>413.36858358355084</v>
      </c>
      <c r="F62" s="108"/>
      <c r="G62" s="108">
        <f t="shared" si="5"/>
        <v>283758.38374017621</v>
      </c>
      <c r="H62" s="109">
        <f t="shared" si="4"/>
        <v>54993.043740176181</v>
      </c>
      <c r="I62" s="110"/>
      <c r="J62" s="97"/>
      <c r="K62" s="97"/>
      <c r="L62" s="97"/>
      <c r="M62" s="97"/>
      <c r="N62" s="78"/>
      <c r="O62" s="78"/>
      <c r="P62" s="78"/>
      <c r="Q62" s="78"/>
      <c r="R62" s="78"/>
    </row>
    <row r="63" spans="1:18" ht="15" x14ac:dyDescent="0.2">
      <c r="A63" s="78">
        <f t="shared" si="0"/>
        <v>44</v>
      </c>
      <c r="B63" s="78"/>
      <c r="C63" s="112">
        <f t="shared" si="1"/>
        <v>1656.62</v>
      </c>
      <c r="D63" s="108">
        <f t="shared" si="2"/>
        <v>1241.4429288632709</v>
      </c>
      <c r="E63" s="108">
        <f t="shared" si="3"/>
        <v>415.17707113672896</v>
      </c>
      <c r="F63" s="108"/>
      <c r="G63" s="108">
        <f t="shared" si="5"/>
        <v>283343.2066690395</v>
      </c>
      <c r="H63" s="109">
        <f t="shared" si="4"/>
        <v>56234.486669039456</v>
      </c>
      <c r="I63" s="110"/>
      <c r="J63" s="97"/>
      <c r="K63" s="97"/>
      <c r="L63" s="97"/>
      <c r="M63" s="97"/>
      <c r="N63" s="78"/>
      <c r="O63" s="78"/>
      <c r="P63" s="78"/>
      <c r="Q63" s="78"/>
      <c r="R63" s="78"/>
    </row>
    <row r="64" spans="1:18" ht="15" x14ac:dyDescent="0.2">
      <c r="A64" s="78">
        <f t="shared" si="0"/>
        <v>45</v>
      </c>
      <c r="B64" s="78"/>
      <c r="C64" s="112">
        <f t="shared" si="1"/>
        <v>1656.62</v>
      </c>
      <c r="D64" s="108">
        <f t="shared" si="2"/>
        <v>1239.6265291770478</v>
      </c>
      <c r="E64" s="108">
        <f t="shared" si="3"/>
        <v>416.99347082295208</v>
      </c>
      <c r="F64" s="108"/>
      <c r="G64" s="108">
        <f t="shared" si="5"/>
        <v>282926.21319821657</v>
      </c>
      <c r="H64" s="109">
        <f t="shared" si="4"/>
        <v>57474.113198216502</v>
      </c>
      <c r="I64" s="110"/>
      <c r="J64" s="97"/>
      <c r="K64" s="97"/>
      <c r="L64" s="97"/>
      <c r="M64" s="97"/>
      <c r="N64" s="78"/>
      <c r="O64" s="78"/>
      <c r="P64" s="78"/>
      <c r="Q64" s="78"/>
      <c r="R64" s="78"/>
    </row>
    <row r="65" spans="1:18" ht="15" x14ac:dyDescent="0.2">
      <c r="A65" s="78">
        <f t="shared" si="0"/>
        <v>46</v>
      </c>
      <c r="B65" s="78"/>
      <c r="C65" s="112">
        <f t="shared" si="1"/>
        <v>1656.62</v>
      </c>
      <c r="D65" s="108">
        <f t="shared" si="2"/>
        <v>1237.8021827421974</v>
      </c>
      <c r="E65" s="108">
        <f t="shared" si="3"/>
        <v>418.81781725780252</v>
      </c>
      <c r="F65" s="108"/>
      <c r="G65" s="108">
        <f t="shared" si="5"/>
        <v>282507.3953809588</v>
      </c>
      <c r="H65" s="109">
        <f t="shared" si="4"/>
        <v>58711.915380958701</v>
      </c>
      <c r="I65" s="110"/>
      <c r="J65" s="97"/>
      <c r="K65" s="97"/>
      <c r="L65" s="97"/>
      <c r="M65" s="97"/>
      <c r="N65" s="78"/>
      <c r="O65" s="78"/>
      <c r="P65" s="78"/>
      <c r="Q65" s="78"/>
      <c r="R65" s="78"/>
    </row>
    <row r="66" spans="1:18" ht="15" x14ac:dyDescent="0.2">
      <c r="A66" s="78">
        <f t="shared" si="0"/>
        <v>47</v>
      </c>
      <c r="B66" s="78"/>
      <c r="C66" s="112">
        <f t="shared" si="1"/>
        <v>1656.62</v>
      </c>
      <c r="D66" s="108">
        <f t="shared" si="2"/>
        <v>1235.9698547916948</v>
      </c>
      <c r="E66" s="108">
        <f t="shared" si="3"/>
        <v>420.65014520830505</v>
      </c>
      <c r="F66" s="108"/>
      <c r="G66" s="108">
        <f t="shared" si="5"/>
        <v>282086.74523575051</v>
      </c>
      <c r="H66" s="109">
        <f t="shared" si="4"/>
        <v>59947.885235750393</v>
      </c>
      <c r="I66" s="110"/>
      <c r="J66" s="97"/>
      <c r="K66" s="97"/>
      <c r="L66" s="97"/>
      <c r="M66" s="97"/>
      <c r="N66" s="78"/>
      <c r="O66" s="78"/>
      <c r="P66" s="78"/>
      <c r="Q66" s="78"/>
      <c r="R66" s="78"/>
    </row>
    <row r="67" spans="1:18" ht="15" x14ac:dyDescent="0.2">
      <c r="A67" s="78">
        <f t="shared" si="0"/>
        <v>48</v>
      </c>
      <c r="B67" s="78"/>
      <c r="C67" s="112">
        <f t="shared" si="1"/>
        <v>1656.62</v>
      </c>
      <c r="D67" s="108">
        <f t="shared" si="2"/>
        <v>1234.1295104064084</v>
      </c>
      <c r="E67" s="108">
        <f t="shared" si="3"/>
        <v>422.49048959359152</v>
      </c>
      <c r="F67" s="108"/>
      <c r="G67" s="108">
        <f t="shared" si="5"/>
        <v>281664.25474615692</v>
      </c>
      <c r="H67" s="109">
        <f t="shared" si="4"/>
        <v>61182.014746156798</v>
      </c>
      <c r="I67" s="110"/>
      <c r="J67" s="97"/>
      <c r="K67" s="97"/>
      <c r="L67" s="97"/>
      <c r="M67" s="97"/>
      <c r="N67" s="78"/>
      <c r="O67" s="78"/>
      <c r="P67" s="78"/>
      <c r="Q67" s="78"/>
      <c r="R67" s="78"/>
    </row>
    <row r="68" spans="1:18" ht="15" x14ac:dyDescent="0.2">
      <c r="A68" s="78">
        <f t="shared" si="0"/>
        <v>49</v>
      </c>
      <c r="B68" s="78"/>
      <c r="C68" s="112">
        <f t="shared" si="1"/>
        <v>1656.62</v>
      </c>
      <c r="D68" s="108">
        <f t="shared" si="2"/>
        <v>1232.2811145144365</v>
      </c>
      <c r="E68" s="108">
        <f t="shared" si="3"/>
        <v>424.33888548556342</v>
      </c>
      <c r="F68" s="108"/>
      <c r="G68" s="108">
        <f t="shared" si="5"/>
        <v>281239.91586067138</v>
      </c>
      <c r="H68" s="109">
        <f t="shared" si="4"/>
        <v>62414.295860671235</v>
      </c>
      <c r="I68" s="110"/>
      <c r="J68" s="97"/>
      <c r="K68" s="97"/>
      <c r="L68" s="97"/>
      <c r="M68" s="97"/>
      <c r="N68" s="78"/>
      <c r="O68" s="78"/>
      <c r="P68" s="78"/>
      <c r="Q68" s="78"/>
      <c r="R68" s="78"/>
    </row>
    <row r="69" spans="1:18" ht="15" x14ac:dyDescent="0.2">
      <c r="A69" s="78">
        <f t="shared" si="0"/>
        <v>50</v>
      </c>
      <c r="B69" s="78"/>
      <c r="C69" s="112">
        <f t="shared" si="1"/>
        <v>1656.62</v>
      </c>
      <c r="D69" s="108">
        <f t="shared" si="2"/>
        <v>1230.4246318904372</v>
      </c>
      <c r="E69" s="108">
        <f t="shared" si="3"/>
        <v>426.19536810956265</v>
      </c>
      <c r="F69" s="108"/>
      <c r="G69" s="108">
        <f t="shared" si="5"/>
        <v>280813.72049256181</v>
      </c>
      <c r="H69" s="109">
        <f t="shared" si="4"/>
        <v>63644.720492561675</v>
      </c>
      <c r="I69" s="110"/>
      <c r="J69" s="97"/>
      <c r="K69" s="97"/>
      <c r="L69" s="97"/>
      <c r="M69" s="97"/>
      <c r="N69" s="78"/>
      <c r="O69" s="78"/>
      <c r="P69" s="78"/>
      <c r="Q69" s="78"/>
      <c r="R69" s="78"/>
    </row>
    <row r="70" spans="1:18" ht="15" x14ac:dyDescent="0.2">
      <c r="A70" s="78">
        <f t="shared" si="0"/>
        <v>51</v>
      </c>
      <c r="B70" s="78"/>
      <c r="C70" s="112">
        <f t="shared" si="1"/>
        <v>1656.62</v>
      </c>
      <c r="D70" s="108">
        <f t="shared" si="2"/>
        <v>1228.5600271549579</v>
      </c>
      <c r="E70" s="108">
        <f t="shared" si="3"/>
        <v>428.05997284504201</v>
      </c>
      <c r="F70" s="108"/>
      <c r="G70" s="108">
        <f t="shared" si="5"/>
        <v>280385.6605197168</v>
      </c>
      <c r="H70" s="109">
        <f t="shared" si="4"/>
        <v>64873.280519716631</v>
      </c>
      <c r="I70" s="110"/>
      <c r="J70" s="97"/>
      <c r="K70" s="97"/>
      <c r="L70" s="97"/>
      <c r="M70" s="97"/>
      <c r="N70" s="78"/>
      <c r="O70" s="78"/>
      <c r="P70" s="78"/>
      <c r="Q70" s="78"/>
      <c r="R70" s="78"/>
    </row>
    <row r="71" spans="1:18" ht="15" x14ac:dyDescent="0.2">
      <c r="A71" s="78">
        <f t="shared" si="0"/>
        <v>52</v>
      </c>
      <c r="B71" s="78"/>
      <c r="C71" s="112">
        <f t="shared" si="1"/>
        <v>1656.62</v>
      </c>
      <c r="D71" s="108">
        <f t="shared" si="2"/>
        <v>1226.6872647737609</v>
      </c>
      <c r="E71" s="108">
        <f t="shared" si="3"/>
        <v>429.93273522623895</v>
      </c>
      <c r="F71" s="108"/>
      <c r="G71" s="108">
        <f t="shared" si="5"/>
        <v>279955.72778449056</v>
      </c>
      <c r="H71" s="109">
        <f t="shared" si="4"/>
        <v>66099.967784490393</v>
      </c>
      <c r="I71" s="110"/>
      <c r="J71" s="97"/>
      <c r="K71" s="97"/>
      <c r="L71" s="97"/>
      <c r="M71" s="97"/>
      <c r="N71" s="78"/>
      <c r="O71" s="78"/>
      <c r="P71" s="78"/>
      <c r="Q71" s="78"/>
      <c r="R71" s="78"/>
    </row>
    <row r="72" spans="1:18" ht="15" x14ac:dyDescent="0.2">
      <c r="A72" s="78">
        <f t="shared" si="0"/>
        <v>53</v>
      </c>
      <c r="B72" s="78"/>
      <c r="C72" s="112">
        <f t="shared" si="1"/>
        <v>1656.62</v>
      </c>
      <c r="D72" s="108">
        <f t="shared" si="2"/>
        <v>1224.8063090571461</v>
      </c>
      <c r="E72" s="108">
        <f t="shared" si="3"/>
        <v>431.81369094285378</v>
      </c>
      <c r="F72" s="108"/>
      <c r="G72" s="108">
        <f t="shared" si="5"/>
        <v>279523.91409354773</v>
      </c>
      <c r="H72" s="109">
        <f t="shared" si="4"/>
        <v>67324.774093547545</v>
      </c>
      <c r="I72" s="110"/>
      <c r="J72" s="97"/>
      <c r="K72" s="97"/>
      <c r="L72" s="97"/>
      <c r="M72" s="97"/>
      <c r="N72" s="78"/>
      <c r="O72" s="78"/>
      <c r="P72" s="78"/>
      <c r="Q72" s="78"/>
      <c r="R72" s="78"/>
    </row>
    <row r="73" spans="1:18" ht="15" x14ac:dyDescent="0.2">
      <c r="A73" s="78">
        <f t="shared" si="0"/>
        <v>54</v>
      </c>
      <c r="B73" s="78"/>
      <c r="C73" s="112">
        <f t="shared" si="1"/>
        <v>1656.62</v>
      </c>
      <c r="D73" s="108">
        <f t="shared" si="2"/>
        <v>1222.9171241592712</v>
      </c>
      <c r="E73" s="108">
        <f t="shared" si="3"/>
        <v>433.70287584072867</v>
      </c>
      <c r="F73" s="108"/>
      <c r="G73" s="108">
        <f t="shared" si="5"/>
        <v>279090.21121770702</v>
      </c>
      <c r="H73" s="109">
        <f t="shared" si="4"/>
        <v>68547.691217706815</v>
      </c>
      <c r="I73" s="110"/>
      <c r="J73" s="97"/>
      <c r="K73" s="97"/>
      <c r="L73" s="97"/>
      <c r="M73" s="97"/>
      <c r="N73" s="78"/>
      <c r="O73" s="78"/>
      <c r="P73" s="78"/>
      <c r="Q73" s="78"/>
      <c r="R73" s="78"/>
    </row>
    <row r="74" spans="1:18" ht="15" x14ac:dyDescent="0.2">
      <c r="A74" s="78">
        <f t="shared" si="0"/>
        <v>55</v>
      </c>
      <c r="B74" s="78"/>
      <c r="C74" s="112">
        <f t="shared" si="1"/>
        <v>1656.62</v>
      </c>
      <c r="D74" s="108">
        <f t="shared" si="2"/>
        <v>1221.0196740774682</v>
      </c>
      <c r="E74" s="108">
        <f t="shared" si="3"/>
        <v>435.60032592253174</v>
      </c>
      <c r="F74" s="108"/>
      <c r="G74" s="108">
        <f t="shared" si="5"/>
        <v>278654.61089178448</v>
      </c>
      <c r="H74" s="109">
        <f t="shared" si="4"/>
        <v>69768.710891784285</v>
      </c>
      <c r="I74" s="110"/>
      <c r="J74" s="97"/>
      <c r="K74" s="97"/>
      <c r="L74" s="97"/>
      <c r="M74" s="97"/>
      <c r="N74" s="78"/>
      <c r="O74" s="78"/>
      <c r="P74" s="78"/>
      <c r="Q74" s="78"/>
      <c r="R74" s="78"/>
    </row>
    <row r="75" spans="1:18" ht="15" x14ac:dyDescent="0.2">
      <c r="A75" s="78">
        <f t="shared" si="0"/>
        <v>56</v>
      </c>
      <c r="B75" s="78"/>
      <c r="C75" s="112">
        <f t="shared" si="1"/>
        <v>1656.62</v>
      </c>
      <c r="D75" s="108">
        <f t="shared" si="2"/>
        <v>1219.113922651557</v>
      </c>
      <c r="E75" s="108">
        <f t="shared" si="3"/>
        <v>437.50607734844289</v>
      </c>
      <c r="F75" s="108"/>
      <c r="G75" s="108">
        <f t="shared" si="5"/>
        <v>278217.10481443605</v>
      </c>
      <c r="H75" s="109">
        <f t="shared" si="4"/>
        <v>70987.824814435837</v>
      </c>
      <c r="I75" s="110"/>
      <c r="J75" s="97"/>
      <c r="K75" s="97"/>
      <c r="L75" s="97"/>
      <c r="M75" s="97"/>
      <c r="N75" s="78"/>
      <c r="O75" s="78"/>
      <c r="P75" s="78"/>
      <c r="Q75" s="78"/>
      <c r="R75" s="78"/>
    </row>
    <row r="76" spans="1:18" ht="15" x14ac:dyDescent="0.2">
      <c r="A76" s="78">
        <f t="shared" si="0"/>
        <v>57</v>
      </c>
      <c r="B76" s="78"/>
      <c r="C76" s="112">
        <f t="shared" si="1"/>
        <v>1656.62</v>
      </c>
      <c r="D76" s="108">
        <f t="shared" si="2"/>
        <v>1217.1998335631577</v>
      </c>
      <c r="E76" s="108">
        <f t="shared" si="3"/>
        <v>439.42016643684224</v>
      </c>
      <c r="F76" s="108"/>
      <c r="G76" s="108">
        <f t="shared" si="5"/>
        <v>277777.68464799924</v>
      </c>
      <c r="H76" s="109">
        <f t="shared" si="4"/>
        <v>72205.024647998987</v>
      </c>
      <c r="I76" s="110"/>
      <c r="J76" s="97"/>
      <c r="K76" s="97"/>
      <c r="L76" s="97"/>
      <c r="M76" s="97"/>
      <c r="N76" s="78"/>
      <c r="O76" s="78"/>
      <c r="P76" s="78"/>
      <c r="Q76" s="78"/>
      <c r="R76" s="78"/>
    </row>
    <row r="77" spans="1:18" ht="15" x14ac:dyDescent="0.2">
      <c r="A77" s="78">
        <f t="shared" si="0"/>
        <v>58</v>
      </c>
      <c r="B77" s="78"/>
      <c r="C77" s="112">
        <f t="shared" si="1"/>
        <v>1656.62</v>
      </c>
      <c r="D77" s="108">
        <f t="shared" si="2"/>
        <v>1215.2773703349965</v>
      </c>
      <c r="E77" s="108">
        <f t="shared" si="3"/>
        <v>441.34262966500341</v>
      </c>
      <c r="F77" s="108"/>
      <c r="G77" s="108">
        <f t="shared" si="5"/>
        <v>277336.34201833425</v>
      </c>
      <c r="H77" s="109">
        <f t="shared" si="4"/>
        <v>73420.302018333983</v>
      </c>
      <c r="I77" s="110"/>
      <c r="J77" s="97"/>
      <c r="K77" s="97"/>
      <c r="L77" s="97"/>
      <c r="M77" s="97"/>
      <c r="N77" s="78"/>
      <c r="O77" s="78"/>
      <c r="P77" s="78"/>
      <c r="Q77" s="78"/>
      <c r="R77" s="78"/>
    </row>
    <row r="78" spans="1:18" ht="15" x14ac:dyDescent="0.2">
      <c r="A78" s="78">
        <f t="shared" si="0"/>
        <v>59</v>
      </c>
      <c r="B78" s="78"/>
      <c r="C78" s="112">
        <f t="shared" si="1"/>
        <v>1656.62</v>
      </c>
      <c r="D78" s="108">
        <f t="shared" si="2"/>
        <v>1213.3464963302124</v>
      </c>
      <c r="E78" s="108">
        <f t="shared" si="3"/>
        <v>443.27350366978749</v>
      </c>
      <c r="F78" s="108"/>
      <c r="G78" s="108">
        <f t="shared" si="5"/>
        <v>276893.06851466448</v>
      </c>
      <c r="H78" s="109">
        <f t="shared" si="4"/>
        <v>74633.648514664193</v>
      </c>
      <c r="I78" s="110"/>
      <c r="J78" s="97"/>
      <c r="K78" s="97"/>
      <c r="L78" s="97"/>
      <c r="M78" s="97"/>
      <c r="N78" s="78"/>
      <c r="O78" s="78"/>
      <c r="P78" s="78"/>
      <c r="Q78" s="78"/>
      <c r="R78" s="78"/>
    </row>
    <row r="79" spans="1:18" ht="15" x14ac:dyDescent="0.2">
      <c r="A79" s="78">
        <f t="shared" si="0"/>
        <v>60</v>
      </c>
      <c r="B79" s="78"/>
      <c r="C79" s="112">
        <f t="shared" si="1"/>
        <v>1656.62</v>
      </c>
      <c r="D79" s="108">
        <f t="shared" si="2"/>
        <v>1211.4071747516571</v>
      </c>
      <c r="E79" s="108">
        <f t="shared" si="3"/>
        <v>445.21282524834282</v>
      </c>
      <c r="F79" s="108"/>
      <c r="G79" s="108">
        <f t="shared" si="5"/>
        <v>276447.85568941612</v>
      </c>
      <c r="H79" s="109">
        <f t="shared" si="4"/>
        <v>75845.055689415851</v>
      </c>
      <c r="I79" s="110"/>
      <c r="J79" s="97"/>
      <c r="K79" s="97"/>
      <c r="L79" s="97"/>
      <c r="M79" s="97"/>
      <c r="N79" s="78"/>
      <c r="O79" s="78"/>
      <c r="P79" s="78"/>
      <c r="Q79" s="78"/>
      <c r="R79" s="78"/>
    </row>
    <row r="80" spans="1:18" ht="15" x14ac:dyDescent="0.2">
      <c r="A80" s="78">
        <f t="shared" si="0"/>
        <v>61</v>
      </c>
      <c r="B80" s="78"/>
      <c r="C80" s="112">
        <f t="shared" si="1"/>
        <v>1656.62</v>
      </c>
      <c r="D80" s="108">
        <f t="shared" si="2"/>
        <v>1209.4593686411954</v>
      </c>
      <c r="E80" s="108">
        <f t="shared" si="3"/>
        <v>447.16063135880449</v>
      </c>
      <c r="F80" s="108"/>
      <c r="G80" s="108">
        <f t="shared" si="5"/>
        <v>276000.69505805732</v>
      </c>
      <c r="H80" s="109">
        <f t="shared" si="4"/>
        <v>77054.515058057048</v>
      </c>
      <c r="I80" s="110"/>
      <c r="J80" s="97"/>
      <c r="K80" s="97"/>
      <c r="L80" s="97"/>
      <c r="M80" s="97"/>
      <c r="N80" s="78"/>
      <c r="O80" s="78"/>
      <c r="P80" s="78"/>
      <c r="Q80" s="78"/>
      <c r="R80" s="78"/>
    </row>
    <row r="81" spans="1:18" ht="15" x14ac:dyDescent="0.2">
      <c r="A81" s="78">
        <f t="shared" si="0"/>
        <v>62</v>
      </c>
      <c r="B81" s="78"/>
      <c r="C81" s="112">
        <f t="shared" si="1"/>
        <v>1656.62</v>
      </c>
      <c r="D81" s="108">
        <f t="shared" si="2"/>
        <v>1207.5030408790008</v>
      </c>
      <c r="E81" s="108">
        <f t="shared" si="3"/>
        <v>449.11695912099913</v>
      </c>
      <c r="F81" s="108"/>
      <c r="G81" s="108">
        <f t="shared" si="5"/>
        <v>275551.5780989363</v>
      </c>
      <c r="H81" s="109">
        <f t="shared" si="4"/>
        <v>78262.018098936052</v>
      </c>
      <c r="I81" s="110"/>
      <c r="J81" s="97"/>
      <c r="K81" s="97"/>
      <c r="L81" s="97"/>
      <c r="M81" s="97"/>
      <c r="N81" s="78"/>
      <c r="O81" s="78"/>
      <c r="P81" s="78"/>
      <c r="Q81" s="78"/>
      <c r="R81" s="78"/>
    </row>
    <row r="82" spans="1:18" ht="15" x14ac:dyDescent="0.2">
      <c r="A82" s="78">
        <f t="shared" si="0"/>
        <v>63</v>
      </c>
      <c r="B82" s="78"/>
      <c r="C82" s="112">
        <f t="shared" si="1"/>
        <v>1656.62</v>
      </c>
      <c r="D82" s="108">
        <f t="shared" si="2"/>
        <v>1205.5381541828463</v>
      </c>
      <c r="E82" s="108">
        <f t="shared" si="3"/>
        <v>451.08184581715363</v>
      </c>
      <c r="F82" s="108"/>
      <c r="G82" s="108">
        <f t="shared" si="5"/>
        <v>275100.49625311914</v>
      </c>
      <c r="H82" s="109">
        <f t="shared" si="4"/>
        <v>79467.556253118892</v>
      </c>
      <c r="I82" s="110"/>
      <c r="J82" s="97"/>
      <c r="K82" s="97"/>
      <c r="L82" s="97"/>
      <c r="M82" s="97"/>
      <c r="N82" s="78"/>
      <c r="O82" s="78"/>
      <c r="P82" s="78"/>
      <c r="Q82" s="78"/>
      <c r="R82" s="78"/>
    </row>
    <row r="83" spans="1:18" ht="15" x14ac:dyDescent="0.2">
      <c r="A83" s="78">
        <f t="shared" si="0"/>
        <v>64</v>
      </c>
      <c r="B83" s="78"/>
      <c r="C83" s="112">
        <f t="shared" si="1"/>
        <v>1656.62</v>
      </c>
      <c r="D83" s="108">
        <f t="shared" si="2"/>
        <v>1203.5646711073962</v>
      </c>
      <c r="E83" s="108">
        <f t="shared" si="3"/>
        <v>453.05532889260371</v>
      </c>
      <c r="F83" s="108"/>
      <c r="G83" s="108">
        <f t="shared" si="5"/>
        <v>274647.44092422654</v>
      </c>
      <c r="H83" s="109">
        <f t="shared" si="4"/>
        <v>80671.120924226285</v>
      </c>
      <c r="I83" s="110"/>
      <c r="J83" s="97"/>
      <c r="K83" s="97"/>
      <c r="L83" s="97"/>
      <c r="M83" s="97"/>
      <c r="N83" s="78"/>
      <c r="O83" s="78"/>
      <c r="P83" s="78"/>
      <c r="Q83" s="78"/>
      <c r="R83" s="78"/>
    </row>
    <row r="84" spans="1:18" ht="15" x14ac:dyDescent="0.2">
      <c r="A84" s="78">
        <f t="shared" si="0"/>
        <v>65</v>
      </c>
      <c r="B84" s="78"/>
      <c r="C84" s="112">
        <f t="shared" si="1"/>
        <v>1656.62</v>
      </c>
      <c r="D84" s="108">
        <f t="shared" si="2"/>
        <v>1201.582554043491</v>
      </c>
      <c r="E84" s="108">
        <f t="shared" si="3"/>
        <v>455.03744595650892</v>
      </c>
      <c r="F84" s="108"/>
      <c r="G84" s="108">
        <f t="shared" si="5"/>
        <v>274192.40347827005</v>
      </c>
      <c r="H84" s="109">
        <f t="shared" si="4"/>
        <v>81872.703478269774</v>
      </c>
      <c r="I84" s="110"/>
      <c r="J84" s="97"/>
      <c r="K84" s="97"/>
      <c r="L84" s="97"/>
      <c r="M84" s="97"/>
      <c r="N84" s="78"/>
      <c r="O84" s="78"/>
      <c r="P84" s="78"/>
      <c r="Q84" s="78"/>
      <c r="R84" s="78"/>
    </row>
    <row r="85" spans="1:18" ht="15" x14ac:dyDescent="0.2">
      <c r="A85" s="78">
        <f t="shared" ref="A85:A148" si="6">+A84+1</f>
        <v>66</v>
      </c>
      <c r="B85" s="78"/>
      <c r="C85" s="112">
        <f t="shared" si="1"/>
        <v>1656.62</v>
      </c>
      <c r="D85" s="108">
        <f t="shared" si="2"/>
        <v>1199.5917652174314</v>
      </c>
      <c r="E85" s="108">
        <f t="shared" si="3"/>
        <v>457.02823478256846</v>
      </c>
      <c r="F85" s="108"/>
      <c r="G85" s="108">
        <f t="shared" si="5"/>
        <v>273735.37524348748</v>
      </c>
      <c r="H85" s="109">
        <f t="shared" si="4"/>
        <v>83072.295243487199</v>
      </c>
      <c r="I85" s="110"/>
      <c r="J85" s="97"/>
      <c r="K85" s="97"/>
      <c r="L85" s="97"/>
      <c r="M85" s="97"/>
      <c r="N85" s="78"/>
      <c r="O85" s="78"/>
      <c r="P85" s="78"/>
      <c r="Q85" s="78"/>
      <c r="R85" s="78"/>
    </row>
    <row r="86" spans="1:18" ht="15" x14ac:dyDescent="0.2">
      <c r="A86" s="78">
        <f t="shared" si="6"/>
        <v>67</v>
      </c>
      <c r="B86" s="78"/>
      <c r="C86" s="112">
        <f t="shared" ref="C86:C149" si="7">IF(G85&gt;(C85-D85),$H$14,G85+D86)</f>
        <v>1656.62</v>
      </c>
      <c r="D86" s="108">
        <f t="shared" ref="D86:D149" si="8">G85*$G$10/12</f>
        <v>1197.5922666902577</v>
      </c>
      <c r="E86" s="108">
        <f t="shared" ref="E86:E149" si="9">IF(G85&gt;(C86-D86),C86-D86,G85)</f>
        <v>459.02773330974219</v>
      </c>
      <c r="F86" s="108"/>
      <c r="G86" s="108">
        <f t="shared" si="5"/>
        <v>273276.34751017776</v>
      </c>
      <c r="H86" s="109">
        <f t="shared" ref="H86:H149" si="10">H85+D86</f>
        <v>84269.887510177461</v>
      </c>
      <c r="I86" s="110"/>
      <c r="J86" s="97"/>
      <c r="K86" s="97"/>
      <c r="L86" s="97"/>
      <c r="M86" s="97"/>
      <c r="N86" s="78"/>
      <c r="O86" s="78"/>
      <c r="P86" s="78"/>
      <c r="Q86" s="78"/>
      <c r="R86" s="78"/>
    </row>
    <row r="87" spans="1:18" ht="15" x14ac:dyDescent="0.2">
      <c r="A87" s="78">
        <f t="shared" si="6"/>
        <v>68</v>
      </c>
      <c r="B87" s="78"/>
      <c r="C87" s="112">
        <f t="shared" si="7"/>
        <v>1656.62</v>
      </c>
      <c r="D87" s="108">
        <f t="shared" si="8"/>
        <v>1195.5840203570276</v>
      </c>
      <c r="E87" s="108">
        <f t="shared" si="9"/>
        <v>461.03597964297228</v>
      </c>
      <c r="F87" s="108"/>
      <c r="G87" s="108">
        <f t="shared" ref="G87:G150" si="11">MAX(G86+G86*$G$10/12-C87-F87,0)</f>
        <v>272815.31153053482</v>
      </c>
      <c r="H87" s="109">
        <f t="shared" si="10"/>
        <v>85465.471530534487</v>
      </c>
      <c r="I87" s="110"/>
      <c r="J87" s="97"/>
      <c r="K87" s="97"/>
      <c r="L87" s="97"/>
      <c r="M87" s="97"/>
      <c r="N87" s="78"/>
      <c r="O87" s="78"/>
      <c r="P87" s="78"/>
      <c r="Q87" s="78"/>
      <c r="R87" s="78"/>
    </row>
    <row r="88" spans="1:18" ht="15" x14ac:dyDescent="0.2">
      <c r="A88" s="78">
        <f t="shared" si="6"/>
        <v>69</v>
      </c>
      <c r="B88" s="78"/>
      <c r="C88" s="112">
        <f t="shared" si="7"/>
        <v>1656.62</v>
      </c>
      <c r="D88" s="108">
        <f t="shared" si="8"/>
        <v>1193.5669879460897</v>
      </c>
      <c r="E88" s="108">
        <f t="shared" si="9"/>
        <v>463.05301205391015</v>
      </c>
      <c r="F88" s="108"/>
      <c r="G88" s="108">
        <f t="shared" si="11"/>
        <v>272352.25851848093</v>
      </c>
      <c r="H88" s="109">
        <f t="shared" si="10"/>
        <v>86659.038518480578</v>
      </c>
      <c r="I88" s="110"/>
      <c r="J88" s="97"/>
      <c r="K88" s="97"/>
      <c r="L88" s="97"/>
      <c r="M88" s="97"/>
      <c r="N88" s="78"/>
      <c r="O88" s="78"/>
      <c r="P88" s="78"/>
      <c r="Q88" s="78"/>
      <c r="R88" s="78"/>
    </row>
    <row r="89" spans="1:18" ht="15" x14ac:dyDescent="0.2">
      <c r="A89" s="78">
        <f t="shared" si="6"/>
        <v>70</v>
      </c>
      <c r="B89" s="78"/>
      <c r="C89" s="112">
        <f t="shared" si="7"/>
        <v>1656.62</v>
      </c>
      <c r="D89" s="108">
        <f t="shared" si="8"/>
        <v>1191.541131018354</v>
      </c>
      <c r="E89" s="108">
        <f t="shared" si="9"/>
        <v>465.07886898164588</v>
      </c>
      <c r="F89" s="108"/>
      <c r="G89" s="108">
        <f t="shared" si="11"/>
        <v>271887.1796494993</v>
      </c>
      <c r="H89" s="109">
        <f t="shared" si="10"/>
        <v>87850.579649498934</v>
      </c>
      <c r="I89" s="110"/>
      <c r="J89" s="97"/>
      <c r="K89" s="97"/>
      <c r="L89" s="97"/>
      <c r="M89" s="97"/>
      <c r="N89" s="78"/>
      <c r="O89" s="78"/>
      <c r="P89" s="78"/>
      <c r="Q89" s="78"/>
      <c r="R89" s="78"/>
    </row>
    <row r="90" spans="1:18" ht="15" x14ac:dyDescent="0.2">
      <c r="A90" s="78">
        <f t="shared" si="6"/>
        <v>71</v>
      </c>
      <c r="B90" s="78"/>
      <c r="C90" s="112">
        <f t="shared" si="7"/>
        <v>1656.62</v>
      </c>
      <c r="D90" s="108">
        <f t="shared" si="8"/>
        <v>1189.5064109665593</v>
      </c>
      <c r="E90" s="108">
        <f t="shared" si="9"/>
        <v>467.11358903344058</v>
      </c>
      <c r="F90" s="108"/>
      <c r="G90" s="108">
        <f t="shared" si="11"/>
        <v>271420.06606046588</v>
      </c>
      <c r="H90" s="109">
        <f t="shared" si="10"/>
        <v>89040.086060465488</v>
      </c>
      <c r="I90" s="110"/>
      <c r="J90" s="97"/>
      <c r="K90" s="97"/>
      <c r="L90" s="97"/>
      <c r="M90" s="97"/>
      <c r="N90" s="78"/>
      <c r="O90" s="78"/>
      <c r="P90" s="78"/>
      <c r="Q90" s="78"/>
      <c r="R90" s="78"/>
    </row>
    <row r="91" spans="1:18" ht="15" x14ac:dyDescent="0.2">
      <c r="A91" s="78">
        <f t="shared" si="6"/>
        <v>72</v>
      </c>
      <c r="B91" s="78"/>
      <c r="C91" s="112">
        <f t="shared" si="7"/>
        <v>1656.62</v>
      </c>
      <c r="D91" s="108">
        <f t="shared" si="8"/>
        <v>1187.4627890145382</v>
      </c>
      <c r="E91" s="108">
        <f t="shared" si="9"/>
        <v>469.15721098546169</v>
      </c>
      <c r="F91" s="108"/>
      <c r="G91" s="108">
        <f t="shared" si="11"/>
        <v>270950.90884948045</v>
      </c>
      <c r="H91" s="109">
        <f t="shared" si="10"/>
        <v>90227.548849480023</v>
      </c>
      <c r="I91" s="110"/>
      <c r="J91" s="97"/>
      <c r="K91" s="97"/>
      <c r="L91" s="97"/>
      <c r="M91" s="97"/>
      <c r="N91" s="78"/>
      <c r="O91" s="78"/>
      <c r="P91" s="78"/>
      <c r="Q91" s="78"/>
      <c r="R91" s="78"/>
    </row>
    <row r="92" spans="1:18" ht="15" x14ac:dyDescent="0.2">
      <c r="A92" s="78">
        <f t="shared" si="6"/>
        <v>73</v>
      </c>
      <c r="B92" s="78"/>
      <c r="C92" s="112">
        <f t="shared" si="7"/>
        <v>1656.62</v>
      </c>
      <c r="D92" s="108">
        <f t="shared" si="8"/>
        <v>1185.4102262164768</v>
      </c>
      <c r="E92" s="108">
        <f t="shared" si="9"/>
        <v>471.20977378352313</v>
      </c>
      <c r="F92" s="108"/>
      <c r="G92" s="108">
        <f t="shared" si="11"/>
        <v>270479.69907569693</v>
      </c>
      <c r="H92" s="109">
        <f t="shared" si="10"/>
        <v>91412.959075696504</v>
      </c>
      <c r="I92" s="110"/>
      <c r="J92" s="97"/>
      <c r="K92" s="97"/>
      <c r="L92" s="97"/>
      <c r="M92" s="97"/>
      <c r="N92" s="78"/>
      <c r="O92" s="78"/>
      <c r="P92" s="78"/>
      <c r="Q92" s="78"/>
      <c r="R92" s="78"/>
    </row>
    <row r="93" spans="1:18" ht="15" x14ac:dyDescent="0.2">
      <c r="A93" s="78">
        <f t="shared" si="6"/>
        <v>74</v>
      </c>
      <c r="B93" s="78"/>
      <c r="C93" s="112">
        <f t="shared" si="7"/>
        <v>1656.62</v>
      </c>
      <c r="D93" s="108">
        <f t="shared" si="8"/>
        <v>1183.3486834561741</v>
      </c>
      <c r="E93" s="108">
        <f t="shared" si="9"/>
        <v>473.27131654382583</v>
      </c>
      <c r="F93" s="108"/>
      <c r="G93" s="108">
        <f t="shared" si="11"/>
        <v>270006.42775915313</v>
      </c>
      <c r="H93" s="109">
        <f t="shared" si="10"/>
        <v>92596.307759152682</v>
      </c>
      <c r="I93" s="110"/>
      <c r="J93" s="97"/>
      <c r="K93" s="97"/>
      <c r="L93" s="97"/>
      <c r="M93" s="97"/>
      <c r="N93" s="78"/>
      <c r="O93" s="78"/>
      <c r="P93" s="78"/>
      <c r="Q93" s="78"/>
      <c r="R93" s="78"/>
    </row>
    <row r="94" spans="1:18" ht="15" x14ac:dyDescent="0.2">
      <c r="A94" s="78">
        <f t="shared" si="6"/>
        <v>75</v>
      </c>
      <c r="B94" s="78"/>
      <c r="C94" s="112">
        <f t="shared" si="7"/>
        <v>1656.62</v>
      </c>
      <c r="D94" s="108">
        <f t="shared" si="8"/>
        <v>1181.278121446295</v>
      </c>
      <c r="E94" s="108">
        <f t="shared" si="9"/>
        <v>475.34187855370487</v>
      </c>
      <c r="F94" s="108"/>
      <c r="G94" s="108">
        <f t="shared" si="11"/>
        <v>269531.08588059945</v>
      </c>
      <c r="H94" s="109">
        <f t="shared" si="10"/>
        <v>93777.58588059897</v>
      </c>
      <c r="I94" s="110"/>
      <c r="J94" s="97"/>
      <c r="K94" s="97"/>
      <c r="L94" s="97"/>
      <c r="M94" s="97"/>
      <c r="N94" s="78"/>
      <c r="O94" s="78"/>
      <c r="P94" s="78"/>
      <c r="Q94" s="78"/>
      <c r="R94" s="78"/>
    </row>
    <row r="95" spans="1:18" ht="15" x14ac:dyDescent="0.2">
      <c r="A95" s="78">
        <f t="shared" si="6"/>
        <v>76</v>
      </c>
      <c r="B95" s="78"/>
      <c r="C95" s="112">
        <f t="shared" si="7"/>
        <v>1656.62</v>
      </c>
      <c r="D95" s="108">
        <f t="shared" si="8"/>
        <v>1179.1985007276226</v>
      </c>
      <c r="E95" s="108">
        <f t="shared" si="9"/>
        <v>477.42149927237733</v>
      </c>
      <c r="F95" s="108"/>
      <c r="G95" s="108">
        <f t="shared" si="11"/>
        <v>269053.66438132705</v>
      </c>
      <c r="H95" s="109">
        <f t="shared" si="10"/>
        <v>94956.784381326594</v>
      </c>
      <c r="I95" s="110"/>
      <c r="J95" s="97"/>
      <c r="K95" s="97" t="s">
        <v>70</v>
      </c>
      <c r="L95" s="97" t="s">
        <v>87</v>
      </c>
      <c r="M95" s="97"/>
      <c r="N95" s="78"/>
      <c r="O95" s="78"/>
      <c r="P95" s="98" t="s">
        <v>72</v>
      </c>
      <c r="Q95" s="78"/>
      <c r="R95" s="78"/>
    </row>
    <row r="96" spans="1:18" ht="15" x14ac:dyDescent="0.2">
      <c r="A96" s="78">
        <f t="shared" si="6"/>
        <v>77</v>
      </c>
      <c r="B96" s="78"/>
      <c r="C96" s="112">
        <f t="shared" si="7"/>
        <v>1656.62</v>
      </c>
      <c r="D96" s="108">
        <f t="shared" si="8"/>
        <v>1177.1097816683057</v>
      </c>
      <c r="E96" s="108">
        <f t="shared" si="9"/>
        <v>479.5102183316942</v>
      </c>
      <c r="F96" s="108"/>
      <c r="G96" s="108">
        <f t="shared" si="11"/>
        <v>268574.15416299534</v>
      </c>
      <c r="H96" s="109">
        <f t="shared" si="10"/>
        <v>96133.894162994897</v>
      </c>
      <c r="I96" s="110"/>
      <c r="J96" s="97" t="s">
        <v>61</v>
      </c>
      <c r="K96" s="97" t="s">
        <v>71</v>
      </c>
      <c r="L96" s="97" t="s">
        <v>80</v>
      </c>
      <c r="M96" s="97"/>
      <c r="N96" s="78" t="s">
        <v>61</v>
      </c>
      <c r="O96" s="78" t="s">
        <v>73</v>
      </c>
      <c r="P96" s="78"/>
      <c r="Q96" s="78"/>
      <c r="R96" s="78"/>
    </row>
    <row r="97" spans="1:18" ht="15.75" thickBot="1" x14ac:dyDescent="0.25">
      <c r="A97" s="116">
        <f t="shared" si="6"/>
        <v>78</v>
      </c>
      <c r="B97" s="123">
        <v>40817</v>
      </c>
      <c r="C97" s="117">
        <f t="shared" si="7"/>
        <v>1656.62</v>
      </c>
      <c r="D97" s="118">
        <f t="shared" si="8"/>
        <v>1175.0119244631046</v>
      </c>
      <c r="E97" s="118">
        <f t="shared" si="9"/>
        <v>481.60807553689529</v>
      </c>
      <c r="F97" s="118"/>
      <c r="G97" s="118">
        <f t="shared" si="11"/>
        <v>268092.54608745844</v>
      </c>
      <c r="H97" s="119">
        <f t="shared" si="10"/>
        <v>97308.906087458003</v>
      </c>
      <c r="I97" s="120" t="s">
        <v>69</v>
      </c>
      <c r="J97" s="121">
        <f>2000*78</f>
        <v>156000</v>
      </c>
      <c r="K97" s="121">
        <f>SUM(D20:D97)</f>
        <v>97308.906087458003</v>
      </c>
      <c r="L97" s="127">
        <f>(446000-G97-162266)-K97</f>
        <v>-81667.452174916441</v>
      </c>
      <c r="M97" s="121"/>
      <c r="N97" s="125">
        <f>'10 Wasserman Hts'!K9</f>
        <v>363201.75891390926</v>
      </c>
      <c r="O97" s="125">
        <f>'10 Wasserman Hts'!K10</f>
        <v>63211.859148930249</v>
      </c>
      <c r="P97" s="116"/>
      <c r="Q97" s="116"/>
      <c r="R97" s="116"/>
    </row>
    <row r="98" spans="1:18" ht="15" x14ac:dyDescent="0.2">
      <c r="A98" s="78">
        <f t="shared" si="6"/>
        <v>79</v>
      </c>
      <c r="B98" s="122">
        <v>37196</v>
      </c>
      <c r="C98" s="112">
        <f t="shared" si="7"/>
        <v>1656.62</v>
      </c>
      <c r="D98" s="108">
        <f t="shared" si="8"/>
        <v>1172.9048891326306</v>
      </c>
      <c r="E98" s="108">
        <f t="shared" si="9"/>
        <v>483.71511086736928</v>
      </c>
      <c r="F98" s="108"/>
      <c r="G98" s="108">
        <f t="shared" si="11"/>
        <v>267608.8309765911</v>
      </c>
      <c r="H98" s="109">
        <f t="shared" si="10"/>
        <v>98481.810976590627</v>
      </c>
      <c r="I98" s="110"/>
      <c r="J98" s="97"/>
      <c r="K98" s="97"/>
      <c r="L98" s="97"/>
      <c r="M98" s="97"/>
      <c r="N98" s="78"/>
      <c r="O98" s="78"/>
      <c r="P98" s="78"/>
      <c r="Q98" s="78"/>
      <c r="R98" s="78"/>
    </row>
    <row r="99" spans="1:18" ht="15" x14ac:dyDescent="0.2">
      <c r="A99" s="78">
        <f t="shared" si="6"/>
        <v>80</v>
      </c>
      <c r="B99" s="122">
        <v>40878</v>
      </c>
      <c r="C99" s="112">
        <f t="shared" si="7"/>
        <v>1656.62</v>
      </c>
      <c r="D99" s="108">
        <f t="shared" si="8"/>
        <v>1170.788635522586</v>
      </c>
      <c r="E99" s="108">
        <f t="shared" si="9"/>
        <v>485.8313644774139</v>
      </c>
      <c r="F99" s="108"/>
      <c r="G99" s="108">
        <f t="shared" si="11"/>
        <v>267122.99961211369</v>
      </c>
      <c r="H99" s="109">
        <f t="shared" si="10"/>
        <v>99652.599612113219</v>
      </c>
      <c r="I99" s="110"/>
      <c r="J99" s="97"/>
      <c r="K99" s="97"/>
      <c r="L99" s="97"/>
      <c r="M99" s="97"/>
      <c r="N99" s="78"/>
      <c r="O99" s="78"/>
      <c r="P99" s="78"/>
      <c r="Q99" s="78"/>
      <c r="R99" s="78"/>
    </row>
    <row r="100" spans="1:18" ht="15" x14ac:dyDescent="0.2">
      <c r="A100" s="78">
        <f t="shared" si="6"/>
        <v>81</v>
      </c>
      <c r="B100" s="122">
        <v>40909</v>
      </c>
      <c r="C100" s="112">
        <f t="shared" si="7"/>
        <v>1656.62</v>
      </c>
      <c r="D100" s="108">
        <f t="shared" si="8"/>
        <v>1168.6631233029973</v>
      </c>
      <c r="E100" s="108">
        <f t="shared" si="9"/>
        <v>487.9568766970026</v>
      </c>
      <c r="F100" s="108"/>
      <c r="G100" s="108">
        <f t="shared" si="11"/>
        <v>266635.04273541667</v>
      </c>
      <c r="H100" s="109">
        <f t="shared" si="10"/>
        <v>100821.26273541621</v>
      </c>
      <c r="I100" s="110"/>
      <c r="J100" s="97"/>
      <c r="K100" s="97"/>
      <c r="L100" s="97"/>
      <c r="M100" s="97"/>
      <c r="N100" s="78"/>
      <c r="O100" s="78"/>
      <c r="P100" s="78"/>
      <c r="Q100" s="78"/>
      <c r="R100" s="78"/>
    </row>
    <row r="101" spans="1:18" ht="15" x14ac:dyDescent="0.2">
      <c r="A101" s="78">
        <f t="shared" si="6"/>
        <v>82</v>
      </c>
      <c r="B101" s="78"/>
      <c r="C101" s="112">
        <f t="shared" si="7"/>
        <v>1656.62</v>
      </c>
      <c r="D101" s="108">
        <f t="shared" si="8"/>
        <v>1166.528311967448</v>
      </c>
      <c r="E101" s="108">
        <f t="shared" si="9"/>
        <v>490.09168803255193</v>
      </c>
      <c r="F101" s="108"/>
      <c r="G101" s="108">
        <f t="shared" si="11"/>
        <v>266144.95104738412</v>
      </c>
      <c r="H101" s="109">
        <f t="shared" si="10"/>
        <v>101987.79104738365</v>
      </c>
      <c r="I101" s="110"/>
      <c r="J101" s="97"/>
      <c r="K101" s="97"/>
      <c r="L101" s="97"/>
      <c r="M101" s="97"/>
      <c r="N101" s="78"/>
      <c r="O101" s="78"/>
      <c r="P101" s="78"/>
      <c r="Q101" s="78"/>
      <c r="R101" s="78"/>
    </row>
    <row r="102" spans="1:18" ht="15" x14ac:dyDescent="0.2">
      <c r="A102" s="78">
        <f t="shared" si="6"/>
        <v>83</v>
      </c>
      <c r="B102" s="78"/>
      <c r="C102" s="112">
        <f t="shared" si="7"/>
        <v>1656.62</v>
      </c>
      <c r="D102" s="108">
        <f t="shared" si="8"/>
        <v>1164.3841608323055</v>
      </c>
      <c r="E102" s="108">
        <f t="shared" si="9"/>
        <v>492.23583916769439</v>
      </c>
      <c r="F102" s="108"/>
      <c r="G102" s="108">
        <f t="shared" si="11"/>
        <v>265652.71520821645</v>
      </c>
      <c r="H102" s="109">
        <f t="shared" si="10"/>
        <v>103152.17520821595</v>
      </c>
      <c r="I102" s="110"/>
      <c r="J102" s="97"/>
      <c r="K102" s="97"/>
      <c r="L102" s="97"/>
      <c r="M102" s="97"/>
      <c r="N102" s="78"/>
      <c r="O102" s="78"/>
      <c r="P102" s="78"/>
      <c r="Q102" s="78"/>
      <c r="R102" s="78"/>
    </row>
    <row r="103" spans="1:18" ht="15" x14ac:dyDescent="0.2">
      <c r="A103" s="78">
        <f t="shared" si="6"/>
        <v>84</v>
      </c>
      <c r="B103" s="78"/>
      <c r="C103" s="112">
        <f t="shared" si="7"/>
        <v>1656.62</v>
      </c>
      <c r="D103" s="108">
        <f t="shared" si="8"/>
        <v>1162.230629035947</v>
      </c>
      <c r="E103" s="108">
        <f t="shared" si="9"/>
        <v>494.38937096405289</v>
      </c>
      <c r="F103" s="108"/>
      <c r="G103" s="108">
        <f t="shared" si="11"/>
        <v>265158.32583725243</v>
      </c>
      <c r="H103" s="109">
        <f t="shared" si="10"/>
        <v>104314.40583725189</v>
      </c>
      <c r="I103" s="110"/>
      <c r="J103" s="97"/>
      <c r="K103" s="97"/>
      <c r="L103" s="97"/>
      <c r="M103" s="97"/>
      <c r="N103" s="78"/>
      <c r="O103" s="78"/>
      <c r="P103" s="78"/>
      <c r="Q103" s="78"/>
      <c r="R103" s="78"/>
    </row>
    <row r="104" spans="1:18" ht="15" x14ac:dyDescent="0.2">
      <c r="A104" s="78">
        <f t="shared" si="6"/>
        <v>85</v>
      </c>
      <c r="B104" s="78"/>
      <c r="C104" s="112">
        <f t="shared" si="7"/>
        <v>1656.62</v>
      </c>
      <c r="D104" s="108">
        <f t="shared" si="8"/>
        <v>1160.0676755379793</v>
      </c>
      <c r="E104" s="108">
        <f t="shared" si="9"/>
        <v>496.55232446202058</v>
      </c>
      <c r="F104" s="108"/>
      <c r="G104" s="108">
        <f t="shared" si="11"/>
        <v>264661.77351279039</v>
      </c>
      <c r="H104" s="109">
        <f t="shared" si="10"/>
        <v>105474.47351278987</v>
      </c>
      <c r="I104" s="110"/>
      <c r="J104" s="97"/>
      <c r="K104" s="97"/>
      <c r="L104" s="97"/>
      <c r="M104" s="97"/>
      <c r="N104" s="78"/>
      <c r="O104" s="78"/>
      <c r="P104" s="78"/>
      <c r="Q104" s="78"/>
      <c r="R104" s="78"/>
    </row>
    <row r="105" spans="1:18" ht="15" x14ac:dyDescent="0.2">
      <c r="A105" s="78">
        <f t="shared" si="6"/>
        <v>86</v>
      </c>
      <c r="B105" s="78"/>
      <c r="C105" s="112">
        <f t="shared" si="7"/>
        <v>1656.62</v>
      </c>
      <c r="D105" s="108">
        <f t="shared" si="8"/>
        <v>1157.8952591184579</v>
      </c>
      <c r="E105" s="108">
        <f t="shared" si="9"/>
        <v>498.72474088154195</v>
      </c>
      <c r="F105" s="108"/>
      <c r="G105" s="108">
        <f t="shared" si="11"/>
        <v>264163.04877190886</v>
      </c>
      <c r="H105" s="109">
        <f t="shared" si="10"/>
        <v>106632.36877190834</v>
      </c>
      <c r="I105" s="110"/>
      <c r="J105" s="97"/>
      <c r="K105" s="97"/>
      <c r="L105" s="97"/>
      <c r="M105" s="97"/>
      <c r="N105" s="78"/>
      <c r="O105" s="78"/>
      <c r="P105" s="78"/>
      <c r="Q105" s="78"/>
      <c r="R105" s="78"/>
    </row>
    <row r="106" spans="1:18" ht="15" x14ac:dyDescent="0.2">
      <c r="A106" s="78">
        <f t="shared" si="6"/>
        <v>87</v>
      </c>
      <c r="B106" s="78"/>
      <c r="C106" s="112">
        <f t="shared" si="7"/>
        <v>1656.62</v>
      </c>
      <c r="D106" s="108">
        <f t="shared" si="8"/>
        <v>1155.7133383771013</v>
      </c>
      <c r="E106" s="108">
        <f t="shared" si="9"/>
        <v>500.90666162289858</v>
      </c>
      <c r="F106" s="108"/>
      <c r="G106" s="108">
        <f t="shared" si="11"/>
        <v>263662.14211028599</v>
      </c>
      <c r="H106" s="109">
        <f t="shared" si="10"/>
        <v>107788.08211028544</v>
      </c>
      <c r="I106" s="110"/>
      <c r="J106" s="97"/>
      <c r="K106" s="97"/>
      <c r="L106" s="97"/>
      <c r="M106" s="97"/>
      <c r="N106" s="78"/>
      <c r="O106" s="78"/>
      <c r="P106" s="78"/>
      <c r="Q106" s="78"/>
      <c r="R106" s="78"/>
    </row>
    <row r="107" spans="1:18" ht="15" x14ac:dyDescent="0.2">
      <c r="A107" s="78">
        <f t="shared" si="6"/>
        <v>88</v>
      </c>
      <c r="B107" s="78"/>
      <c r="C107" s="112">
        <f t="shared" si="7"/>
        <v>1656.62</v>
      </c>
      <c r="D107" s="108">
        <f t="shared" si="8"/>
        <v>1153.5218717325013</v>
      </c>
      <c r="E107" s="108">
        <f t="shared" si="9"/>
        <v>503.09812826749862</v>
      </c>
      <c r="F107" s="108"/>
      <c r="G107" s="108">
        <f t="shared" si="11"/>
        <v>263159.04398201848</v>
      </c>
      <c r="H107" s="109">
        <f t="shared" si="10"/>
        <v>108941.60398201794</v>
      </c>
      <c r="I107" s="110"/>
      <c r="J107" s="97"/>
      <c r="K107" s="97"/>
      <c r="L107" s="97"/>
      <c r="M107" s="97"/>
      <c r="N107" s="78"/>
      <c r="O107" s="78"/>
      <c r="P107" s="78"/>
      <c r="Q107" s="78"/>
      <c r="R107" s="78"/>
    </row>
    <row r="108" spans="1:18" ht="15" x14ac:dyDescent="0.2">
      <c r="A108" s="78">
        <f t="shared" si="6"/>
        <v>89</v>
      </c>
      <c r="B108" s="78"/>
      <c r="C108" s="112">
        <f t="shared" si="7"/>
        <v>1656.62</v>
      </c>
      <c r="D108" s="108">
        <f t="shared" si="8"/>
        <v>1151.3208174213307</v>
      </c>
      <c r="E108" s="108">
        <f t="shared" si="9"/>
        <v>505.29918257866916</v>
      </c>
      <c r="F108" s="108"/>
      <c r="G108" s="108">
        <f t="shared" si="11"/>
        <v>262653.7447994398</v>
      </c>
      <c r="H108" s="109">
        <f t="shared" si="10"/>
        <v>110092.92479943928</v>
      </c>
      <c r="I108" s="110"/>
      <c r="J108" s="97"/>
      <c r="K108" s="97"/>
      <c r="L108" s="97"/>
      <c r="M108" s="97"/>
      <c r="N108" s="78"/>
      <c r="O108" s="78"/>
      <c r="P108" s="78"/>
      <c r="Q108" s="78"/>
      <c r="R108" s="78"/>
    </row>
    <row r="109" spans="1:18" ht="15" x14ac:dyDescent="0.2">
      <c r="A109" s="78">
        <f t="shared" si="6"/>
        <v>90</v>
      </c>
      <c r="B109" s="78"/>
      <c r="C109" s="112">
        <f t="shared" si="7"/>
        <v>1656.62</v>
      </c>
      <c r="D109" s="108">
        <f t="shared" si="8"/>
        <v>1149.110133497549</v>
      </c>
      <c r="E109" s="108">
        <f t="shared" si="9"/>
        <v>507.5098665024509</v>
      </c>
      <c r="F109" s="108"/>
      <c r="G109" s="108">
        <f t="shared" si="11"/>
        <v>262146.23493293737</v>
      </c>
      <c r="H109" s="109">
        <f t="shared" si="10"/>
        <v>111242.03493293683</v>
      </c>
      <c r="I109" s="110"/>
      <c r="J109" s="97"/>
      <c r="K109" s="97"/>
      <c r="L109" s="97"/>
      <c r="M109" s="97"/>
      <c r="N109" s="78"/>
      <c r="O109" s="78"/>
      <c r="P109" s="78"/>
      <c r="Q109" s="78"/>
      <c r="R109" s="78"/>
    </row>
    <row r="110" spans="1:18" ht="15" x14ac:dyDescent="0.2">
      <c r="A110" s="78">
        <f t="shared" si="6"/>
        <v>91</v>
      </c>
      <c r="B110" s="78"/>
      <c r="C110" s="112">
        <f t="shared" si="7"/>
        <v>1656.62</v>
      </c>
      <c r="D110" s="108">
        <f t="shared" si="8"/>
        <v>1146.8897778316009</v>
      </c>
      <c r="E110" s="108">
        <f t="shared" si="9"/>
        <v>509.730222168399</v>
      </c>
      <c r="F110" s="108"/>
      <c r="G110" s="108">
        <f t="shared" si="11"/>
        <v>261636.50471076899</v>
      </c>
      <c r="H110" s="109">
        <f t="shared" si="10"/>
        <v>112388.92471076844</v>
      </c>
      <c r="I110" s="110"/>
      <c r="J110" s="97"/>
      <c r="K110" s="97"/>
      <c r="L110" s="97"/>
      <c r="M110" s="97"/>
      <c r="N110" s="78"/>
      <c r="O110" s="78"/>
      <c r="P110" s="78"/>
      <c r="Q110" s="78"/>
      <c r="R110" s="78"/>
    </row>
    <row r="111" spans="1:18" ht="15" x14ac:dyDescent="0.2">
      <c r="A111" s="78">
        <f t="shared" si="6"/>
        <v>92</v>
      </c>
      <c r="B111" s="78"/>
      <c r="C111" s="112">
        <f t="shared" si="7"/>
        <v>1656.62</v>
      </c>
      <c r="D111" s="108">
        <f t="shared" si="8"/>
        <v>1144.6597081096143</v>
      </c>
      <c r="E111" s="108">
        <f t="shared" si="9"/>
        <v>511.96029189038563</v>
      </c>
      <c r="F111" s="108"/>
      <c r="G111" s="108">
        <f t="shared" si="11"/>
        <v>261124.54441887862</v>
      </c>
      <c r="H111" s="109">
        <f t="shared" si="10"/>
        <v>113533.58441887805</v>
      </c>
      <c r="I111" s="110"/>
      <c r="J111" s="97"/>
      <c r="K111" s="97"/>
      <c r="L111" s="97"/>
      <c r="M111" s="97"/>
      <c r="N111" s="78"/>
      <c r="O111" s="78"/>
      <c r="P111" s="78"/>
      <c r="Q111" s="78"/>
      <c r="R111" s="78"/>
    </row>
    <row r="112" spans="1:18" ht="15" x14ac:dyDescent="0.2">
      <c r="A112" s="78">
        <f t="shared" si="6"/>
        <v>93</v>
      </c>
      <c r="B112" s="122">
        <v>41275</v>
      </c>
      <c r="C112" s="112">
        <f t="shared" si="7"/>
        <v>1656.62</v>
      </c>
      <c r="D112" s="108">
        <f t="shared" si="8"/>
        <v>1142.4198818325938</v>
      </c>
      <c r="E112" s="108">
        <f t="shared" si="9"/>
        <v>514.20011816740612</v>
      </c>
      <c r="F112" s="108"/>
      <c r="G112" s="108">
        <f t="shared" si="11"/>
        <v>260610.34430071124</v>
      </c>
      <c r="H112" s="109">
        <f t="shared" si="10"/>
        <v>114676.00430071064</v>
      </c>
      <c r="I112" s="110"/>
      <c r="J112" s="97"/>
      <c r="K112" s="97"/>
      <c r="L112" s="97"/>
      <c r="M112" s="97"/>
      <c r="N112" s="78"/>
      <c r="O112" s="78"/>
      <c r="P112" s="78"/>
      <c r="Q112" s="78"/>
      <c r="R112" s="78"/>
    </row>
    <row r="113" spans="1:18" ht="15" x14ac:dyDescent="0.2">
      <c r="A113" s="78">
        <f t="shared" si="6"/>
        <v>94</v>
      </c>
      <c r="B113" s="78"/>
      <c r="C113" s="112">
        <f t="shared" si="7"/>
        <v>1656.62</v>
      </c>
      <c r="D113" s="108">
        <f t="shared" si="8"/>
        <v>1140.1702563156116</v>
      </c>
      <c r="E113" s="108">
        <f t="shared" si="9"/>
        <v>516.4497436843883</v>
      </c>
      <c r="F113" s="108"/>
      <c r="G113" s="108">
        <f t="shared" si="11"/>
        <v>260093.89455702686</v>
      </c>
      <c r="H113" s="109">
        <f t="shared" si="10"/>
        <v>115816.17455702626</v>
      </c>
      <c r="I113" s="110"/>
      <c r="J113" s="97"/>
      <c r="K113" s="97"/>
      <c r="L113" s="97"/>
      <c r="M113" s="97"/>
      <c r="N113" s="78"/>
      <c r="O113" s="78"/>
      <c r="P113" s="78"/>
      <c r="Q113" s="78"/>
      <c r="R113" s="78"/>
    </row>
    <row r="114" spans="1:18" ht="15" x14ac:dyDescent="0.2">
      <c r="A114" s="78">
        <f t="shared" si="6"/>
        <v>95</v>
      </c>
      <c r="B114" s="78"/>
      <c r="C114" s="112">
        <f t="shared" si="7"/>
        <v>1656.62</v>
      </c>
      <c r="D114" s="108">
        <f t="shared" si="8"/>
        <v>1137.9107886869924</v>
      </c>
      <c r="E114" s="108">
        <f t="shared" si="9"/>
        <v>518.70921131300747</v>
      </c>
      <c r="F114" s="108"/>
      <c r="G114" s="108">
        <f t="shared" si="11"/>
        <v>259575.18534571386</v>
      </c>
      <c r="H114" s="109">
        <f t="shared" si="10"/>
        <v>116954.08534571325</v>
      </c>
      <c r="I114" s="110"/>
      <c r="J114" s="97"/>
      <c r="K114" s="97"/>
      <c r="L114" s="97"/>
      <c r="M114" s="97"/>
      <c r="N114" s="78"/>
      <c r="O114" s="78"/>
      <c r="P114" s="78"/>
      <c r="Q114" s="78"/>
      <c r="R114" s="78"/>
    </row>
    <row r="115" spans="1:18" ht="15" x14ac:dyDescent="0.2">
      <c r="A115" s="78">
        <f t="shared" si="6"/>
        <v>96</v>
      </c>
      <c r="B115" s="78"/>
      <c r="C115" s="112">
        <f t="shared" si="7"/>
        <v>1656.62</v>
      </c>
      <c r="D115" s="108">
        <f t="shared" si="8"/>
        <v>1135.6414358874981</v>
      </c>
      <c r="E115" s="108">
        <f t="shared" si="9"/>
        <v>520.97856411250177</v>
      </c>
      <c r="F115" s="108"/>
      <c r="G115" s="108">
        <f t="shared" si="11"/>
        <v>259054.20678160136</v>
      </c>
      <c r="H115" s="109">
        <f t="shared" si="10"/>
        <v>118089.72678160075</v>
      </c>
      <c r="I115" s="110"/>
      <c r="J115" s="97"/>
      <c r="K115" s="97"/>
      <c r="L115" s="97"/>
      <c r="M115" s="97"/>
      <c r="N115" s="78"/>
      <c r="O115" s="78"/>
      <c r="P115" s="78"/>
      <c r="Q115" s="78"/>
      <c r="R115" s="78"/>
    </row>
    <row r="116" spans="1:18" ht="15" x14ac:dyDescent="0.2">
      <c r="A116" s="78">
        <f t="shared" si="6"/>
        <v>97</v>
      </c>
      <c r="B116" s="78"/>
      <c r="C116" s="112">
        <f t="shared" si="7"/>
        <v>1656.62</v>
      </c>
      <c r="D116" s="108">
        <f t="shared" si="8"/>
        <v>1133.362154669506</v>
      </c>
      <c r="E116" s="108">
        <f t="shared" si="9"/>
        <v>523.25784533049386</v>
      </c>
      <c r="F116" s="108"/>
      <c r="G116" s="108">
        <f t="shared" si="11"/>
        <v>258530.94893627087</v>
      </c>
      <c r="H116" s="109">
        <f t="shared" si="10"/>
        <v>119223.08893627026</v>
      </c>
      <c r="I116" s="110"/>
      <c r="J116" s="97"/>
      <c r="K116" s="97"/>
      <c r="L116" s="97"/>
      <c r="M116" s="97"/>
      <c r="N116" s="78"/>
      <c r="O116" s="78"/>
      <c r="P116" s="78"/>
      <c r="Q116" s="78"/>
      <c r="R116" s="78"/>
    </row>
    <row r="117" spans="1:18" ht="15" x14ac:dyDescent="0.2">
      <c r="A117" s="78">
        <f t="shared" si="6"/>
        <v>98</v>
      </c>
      <c r="B117" s="78"/>
      <c r="C117" s="112">
        <f t="shared" si="7"/>
        <v>1656.62</v>
      </c>
      <c r="D117" s="108">
        <f t="shared" si="8"/>
        <v>1131.0729015961849</v>
      </c>
      <c r="E117" s="108">
        <f t="shared" si="9"/>
        <v>525.54709840381497</v>
      </c>
      <c r="F117" s="108"/>
      <c r="G117" s="108">
        <f t="shared" si="11"/>
        <v>258005.40183786707</v>
      </c>
      <c r="H117" s="109">
        <f t="shared" si="10"/>
        <v>120354.16183786644</v>
      </c>
      <c r="I117" s="110"/>
      <c r="J117" s="97"/>
      <c r="K117" s="97"/>
      <c r="L117" s="97"/>
      <c r="M117" s="97"/>
      <c r="N117" s="78"/>
      <c r="O117" s="78"/>
      <c r="P117" s="78"/>
      <c r="Q117" s="78"/>
      <c r="R117" s="78"/>
    </row>
    <row r="118" spans="1:18" ht="15" x14ac:dyDescent="0.2">
      <c r="A118" s="78">
        <f t="shared" si="6"/>
        <v>99</v>
      </c>
      <c r="B118" s="78"/>
      <c r="C118" s="112">
        <f t="shared" si="7"/>
        <v>1656.62</v>
      </c>
      <c r="D118" s="108">
        <f t="shared" si="8"/>
        <v>1128.7736330406685</v>
      </c>
      <c r="E118" s="108">
        <f t="shared" si="9"/>
        <v>527.84636695933136</v>
      </c>
      <c r="F118" s="108"/>
      <c r="G118" s="108">
        <f t="shared" si="11"/>
        <v>257477.55547090774</v>
      </c>
      <c r="H118" s="109">
        <f t="shared" si="10"/>
        <v>121482.9354709071</v>
      </c>
      <c r="I118" s="110"/>
      <c r="J118" s="97"/>
      <c r="K118" s="97"/>
      <c r="L118" s="97"/>
      <c r="M118" s="97"/>
      <c r="N118" s="78"/>
      <c r="O118" s="78"/>
      <c r="P118" s="78"/>
      <c r="Q118" s="78"/>
      <c r="R118" s="78"/>
    </row>
    <row r="119" spans="1:18" ht="15" x14ac:dyDescent="0.2">
      <c r="A119" s="78">
        <f t="shared" si="6"/>
        <v>100</v>
      </c>
      <c r="B119" s="78"/>
      <c r="C119" s="112">
        <f t="shared" si="7"/>
        <v>1656.62</v>
      </c>
      <c r="D119" s="108">
        <f t="shared" si="8"/>
        <v>1126.4643051852213</v>
      </c>
      <c r="E119" s="108">
        <f t="shared" si="9"/>
        <v>530.1556948147786</v>
      </c>
      <c r="F119" s="108"/>
      <c r="G119" s="108">
        <f t="shared" si="11"/>
        <v>256947.39977609296</v>
      </c>
      <c r="H119" s="109">
        <f t="shared" si="10"/>
        <v>122609.39977609232</v>
      </c>
      <c r="I119" s="110"/>
      <c r="J119" s="97"/>
      <c r="K119" s="97"/>
      <c r="L119" s="97"/>
      <c r="M119" s="97"/>
      <c r="N119" s="78"/>
      <c r="O119" s="78"/>
      <c r="P119" s="78"/>
      <c r="Q119" s="78"/>
      <c r="R119" s="78"/>
    </row>
    <row r="120" spans="1:18" ht="15" x14ac:dyDescent="0.2">
      <c r="A120" s="78">
        <f t="shared" si="6"/>
        <v>101</v>
      </c>
      <c r="B120" s="78"/>
      <c r="C120" s="112">
        <f t="shared" si="7"/>
        <v>1656.62</v>
      </c>
      <c r="D120" s="108">
        <f t="shared" si="8"/>
        <v>1124.1448740204066</v>
      </c>
      <c r="E120" s="108">
        <f t="shared" si="9"/>
        <v>532.47512597959326</v>
      </c>
      <c r="F120" s="108"/>
      <c r="G120" s="108">
        <f t="shared" si="11"/>
        <v>256414.92465011336</v>
      </c>
      <c r="H120" s="109">
        <f t="shared" si="10"/>
        <v>123733.54465011273</v>
      </c>
      <c r="I120" s="110"/>
      <c r="J120" s="97"/>
      <c r="K120" s="97"/>
      <c r="L120" s="97"/>
      <c r="M120" s="97"/>
      <c r="N120" s="78"/>
      <c r="O120" s="78"/>
      <c r="P120" s="78"/>
      <c r="Q120" s="78"/>
      <c r="R120" s="78"/>
    </row>
    <row r="121" spans="1:18" ht="15" x14ac:dyDescent="0.2">
      <c r="A121" s="78">
        <f t="shared" si="6"/>
        <v>102</v>
      </c>
      <c r="B121" s="78"/>
      <c r="C121" s="112">
        <f t="shared" si="7"/>
        <v>1656.62</v>
      </c>
      <c r="D121" s="108">
        <f t="shared" si="8"/>
        <v>1121.8152953442459</v>
      </c>
      <c r="E121" s="108">
        <f t="shared" si="9"/>
        <v>534.80470465575399</v>
      </c>
      <c r="F121" s="108"/>
      <c r="G121" s="108">
        <f t="shared" si="11"/>
        <v>255880.11994545761</v>
      </c>
      <c r="H121" s="109">
        <f t="shared" si="10"/>
        <v>124855.35994545698</v>
      </c>
      <c r="I121" s="110"/>
      <c r="J121" s="97"/>
      <c r="K121" s="97"/>
      <c r="L121" s="97"/>
      <c r="M121" s="97"/>
      <c r="N121" s="78"/>
      <c r="O121" s="78"/>
      <c r="P121" s="78"/>
      <c r="Q121" s="78"/>
      <c r="R121" s="78"/>
    </row>
    <row r="122" spans="1:18" ht="15" x14ac:dyDescent="0.2">
      <c r="A122" s="78">
        <f t="shared" si="6"/>
        <v>103</v>
      </c>
      <c r="B122" s="78"/>
      <c r="C122" s="112">
        <f t="shared" si="7"/>
        <v>1656.62</v>
      </c>
      <c r="D122" s="108">
        <f t="shared" si="8"/>
        <v>1119.4755247613771</v>
      </c>
      <c r="E122" s="108">
        <f t="shared" si="9"/>
        <v>537.14447523862282</v>
      </c>
      <c r="F122" s="108"/>
      <c r="G122" s="108">
        <f t="shared" si="11"/>
        <v>255342.97547021898</v>
      </c>
      <c r="H122" s="109">
        <f t="shared" si="10"/>
        <v>125974.83547021836</v>
      </c>
      <c r="I122" s="110"/>
      <c r="J122" s="97"/>
      <c r="K122" s="97"/>
      <c r="L122" s="97"/>
      <c r="M122" s="97"/>
      <c r="N122" s="78"/>
      <c r="O122" s="78"/>
      <c r="P122" s="78"/>
      <c r="Q122" s="78"/>
      <c r="R122" s="78"/>
    </row>
    <row r="123" spans="1:18" ht="15" x14ac:dyDescent="0.2">
      <c r="A123" s="78">
        <f t="shared" si="6"/>
        <v>104</v>
      </c>
      <c r="B123" s="78"/>
      <c r="C123" s="112">
        <f t="shared" si="7"/>
        <v>1656.62</v>
      </c>
      <c r="D123" s="108">
        <f t="shared" si="8"/>
        <v>1117.1255176822081</v>
      </c>
      <c r="E123" s="108">
        <f t="shared" si="9"/>
        <v>539.49448231779184</v>
      </c>
      <c r="F123" s="108"/>
      <c r="G123" s="108">
        <f t="shared" si="11"/>
        <v>254803.48098790119</v>
      </c>
      <c r="H123" s="109">
        <f t="shared" si="10"/>
        <v>127091.96098790056</v>
      </c>
      <c r="I123" s="110"/>
      <c r="J123" s="97"/>
      <c r="K123" s="97"/>
      <c r="L123" s="97"/>
      <c r="M123" s="97"/>
      <c r="N123" s="78"/>
      <c r="O123" s="78"/>
      <c r="P123" s="78"/>
      <c r="Q123" s="78"/>
      <c r="R123" s="78"/>
    </row>
    <row r="124" spans="1:18" ht="15" x14ac:dyDescent="0.2">
      <c r="A124" s="78">
        <f t="shared" si="6"/>
        <v>105</v>
      </c>
      <c r="B124" s="122">
        <v>41640</v>
      </c>
      <c r="C124" s="112">
        <f t="shared" si="7"/>
        <v>1656.62</v>
      </c>
      <c r="D124" s="108">
        <f t="shared" si="8"/>
        <v>1114.7652293220676</v>
      </c>
      <c r="E124" s="108">
        <f t="shared" si="9"/>
        <v>541.85477067793227</v>
      </c>
      <c r="F124" s="108"/>
      <c r="G124" s="108">
        <f t="shared" si="11"/>
        <v>254261.62621722327</v>
      </c>
      <c r="H124" s="109">
        <f t="shared" si="10"/>
        <v>128206.72621722263</v>
      </c>
      <c r="I124" s="110"/>
      <c r="J124" s="97"/>
      <c r="K124" s="97"/>
      <c r="L124" s="97"/>
      <c r="M124" s="97"/>
      <c r="N124" s="78"/>
      <c r="O124" s="78"/>
      <c r="P124" s="78"/>
      <c r="Q124" s="78"/>
      <c r="R124" s="78"/>
    </row>
    <row r="125" spans="1:18" ht="15" x14ac:dyDescent="0.2">
      <c r="A125" s="78">
        <f t="shared" si="6"/>
        <v>106</v>
      </c>
      <c r="B125" s="78"/>
      <c r="C125" s="112">
        <f t="shared" si="7"/>
        <v>1656.62</v>
      </c>
      <c r="D125" s="108">
        <f t="shared" si="8"/>
        <v>1112.3946147003519</v>
      </c>
      <c r="E125" s="108">
        <f t="shared" si="9"/>
        <v>544.225385299648</v>
      </c>
      <c r="F125" s="108"/>
      <c r="G125" s="108">
        <f t="shared" si="11"/>
        <v>253717.40083192362</v>
      </c>
      <c r="H125" s="109">
        <f t="shared" si="10"/>
        <v>129319.12083192299</v>
      </c>
      <c r="I125" s="110"/>
      <c r="J125" s="97"/>
      <c r="K125" s="97"/>
      <c r="L125" s="97"/>
      <c r="M125" s="97"/>
      <c r="N125" s="78"/>
      <c r="O125" s="78"/>
      <c r="P125" s="78"/>
      <c r="Q125" s="78"/>
      <c r="R125" s="78"/>
    </row>
    <row r="126" spans="1:18" ht="15" x14ac:dyDescent="0.2">
      <c r="A126" s="78">
        <f t="shared" si="6"/>
        <v>107</v>
      </c>
      <c r="B126" s="78"/>
      <c r="C126" s="112">
        <f t="shared" si="7"/>
        <v>1656.62</v>
      </c>
      <c r="D126" s="108">
        <f t="shared" si="8"/>
        <v>1110.0136286396657</v>
      </c>
      <c r="E126" s="108">
        <f t="shared" si="9"/>
        <v>546.60637136033415</v>
      </c>
      <c r="F126" s="108"/>
      <c r="G126" s="108">
        <f t="shared" si="11"/>
        <v>253170.79446056328</v>
      </c>
      <c r="H126" s="109">
        <f t="shared" si="10"/>
        <v>130429.13446056265</v>
      </c>
      <c r="I126" s="110"/>
      <c r="J126" s="97"/>
      <c r="K126" s="97"/>
      <c r="L126" s="97"/>
      <c r="M126" s="97"/>
      <c r="N126" s="78"/>
      <c r="O126" s="78"/>
      <c r="P126" s="78"/>
      <c r="Q126" s="78"/>
      <c r="R126" s="78"/>
    </row>
    <row r="127" spans="1:18" ht="15" x14ac:dyDescent="0.2">
      <c r="A127" s="78">
        <f t="shared" si="6"/>
        <v>108</v>
      </c>
      <c r="B127" s="78"/>
      <c r="C127" s="112">
        <f t="shared" si="7"/>
        <v>1656.62</v>
      </c>
      <c r="D127" s="108">
        <f t="shared" si="8"/>
        <v>1107.6222257649642</v>
      </c>
      <c r="E127" s="108">
        <f t="shared" si="9"/>
        <v>548.99777423503565</v>
      </c>
      <c r="F127" s="108"/>
      <c r="G127" s="108">
        <f t="shared" si="11"/>
        <v>252621.79668632825</v>
      </c>
      <c r="H127" s="109">
        <f t="shared" si="10"/>
        <v>131536.75668632763</v>
      </c>
      <c r="I127" s="110"/>
      <c r="J127" s="97"/>
      <c r="K127" s="97"/>
      <c r="L127" s="97"/>
      <c r="M127" s="97"/>
      <c r="N127" s="78"/>
      <c r="O127" s="78"/>
      <c r="P127" s="78"/>
      <c r="Q127" s="78"/>
      <c r="R127" s="78"/>
    </row>
    <row r="128" spans="1:18" ht="15" x14ac:dyDescent="0.2">
      <c r="A128" s="78">
        <f t="shared" si="6"/>
        <v>109</v>
      </c>
      <c r="B128" s="78"/>
      <c r="C128" s="112">
        <f t="shared" si="7"/>
        <v>1656.62</v>
      </c>
      <c r="D128" s="108">
        <f t="shared" si="8"/>
        <v>1105.2203605026859</v>
      </c>
      <c r="E128" s="108">
        <f t="shared" si="9"/>
        <v>551.39963949731396</v>
      </c>
      <c r="F128" s="108"/>
      <c r="G128" s="108">
        <f t="shared" si="11"/>
        <v>252070.39704683094</v>
      </c>
      <c r="H128" s="109">
        <f t="shared" si="10"/>
        <v>132641.97704683032</v>
      </c>
      <c r="I128" s="110"/>
      <c r="J128" s="97"/>
      <c r="K128" s="97"/>
      <c r="L128" s="97"/>
      <c r="M128" s="97"/>
      <c r="N128" s="78"/>
      <c r="O128" s="78"/>
      <c r="P128" s="78"/>
      <c r="Q128" s="78"/>
      <c r="R128" s="78"/>
    </row>
    <row r="129" spans="1:18" ht="15" x14ac:dyDescent="0.2">
      <c r="A129" s="78">
        <f t="shared" si="6"/>
        <v>110</v>
      </c>
      <c r="B129" s="78"/>
      <c r="C129" s="112">
        <f t="shared" si="7"/>
        <v>1656.62</v>
      </c>
      <c r="D129" s="108">
        <f t="shared" si="8"/>
        <v>1102.8079870798854</v>
      </c>
      <c r="E129" s="108">
        <f t="shared" si="9"/>
        <v>553.81201292011451</v>
      </c>
      <c r="F129" s="108"/>
      <c r="G129" s="108">
        <f t="shared" si="11"/>
        <v>251516.58503391084</v>
      </c>
      <c r="H129" s="109">
        <f t="shared" si="10"/>
        <v>133744.78503391022</v>
      </c>
      <c r="I129" s="110"/>
      <c r="J129" s="97"/>
      <c r="K129" s="97"/>
      <c r="L129" s="97"/>
      <c r="M129" s="97"/>
      <c r="N129" s="78"/>
      <c r="O129" s="78"/>
      <c r="P129" s="78"/>
      <c r="Q129" s="78"/>
      <c r="R129" s="78"/>
    </row>
    <row r="130" spans="1:18" ht="15" x14ac:dyDescent="0.2">
      <c r="A130" s="78">
        <f t="shared" si="6"/>
        <v>111</v>
      </c>
      <c r="B130" s="78"/>
      <c r="C130" s="112">
        <f t="shared" si="7"/>
        <v>1656.62</v>
      </c>
      <c r="D130" s="108">
        <f t="shared" si="8"/>
        <v>1100.38505952336</v>
      </c>
      <c r="E130" s="108">
        <f t="shared" si="9"/>
        <v>556.23494047663985</v>
      </c>
      <c r="F130" s="108"/>
      <c r="G130" s="108">
        <f t="shared" si="11"/>
        <v>250960.35009343422</v>
      </c>
      <c r="H130" s="109">
        <f t="shared" si="10"/>
        <v>134845.17009343358</v>
      </c>
      <c r="I130" s="110"/>
      <c r="J130" s="97"/>
      <c r="K130" s="97"/>
      <c r="L130" s="97"/>
      <c r="M130" s="97"/>
      <c r="N130" s="78"/>
      <c r="O130" s="78"/>
      <c r="P130" s="78"/>
      <c r="Q130" s="78"/>
      <c r="R130" s="78"/>
    </row>
    <row r="131" spans="1:18" ht="15" x14ac:dyDescent="0.2">
      <c r="A131" s="78">
        <f t="shared" si="6"/>
        <v>112</v>
      </c>
      <c r="B131" s="78"/>
      <c r="C131" s="112">
        <f t="shared" si="7"/>
        <v>1656.62</v>
      </c>
      <c r="D131" s="108">
        <f t="shared" si="8"/>
        <v>1097.9515316587747</v>
      </c>
      <c r="E131" s="108">
        <f t="shared" si="9"/>
        <v>558.66846834122521</v>
      </c>
      <c r="F131" s="108"/>
      <c r="G131" s="108">
        <f t="shared" si="11"/>
        <v>250401.68162509298</v>
      </c>
      <c r="H131" s="109">
        <f t="shared" si="10"/>
        <v>135943.12162509235</v>
      </c>
      <c r="I131" s="110"/>
      <c r="J131" s="97"/>
      <c r="K131" s="97"/>
      <c r="L131" s="97"/>
      <c r="M131" s="97"/>
      <c r="N131" s="78"/>
      <c r="O131" s="78"/>
      <c r="P131" s="78"/>
      <c r="Q131" s="78"/>
      <c r="R131" s="78"/>
    </row>
    <row r="132" spans="1:18" ht="15" x14ac:dyDescent="0.2">
      <c r="A132" s="78">
        <f t="shared" si="6"/>
        <v>113</v>
      </c>
      <c r="B132" s="78"/>
      <c r="C132" s="112">
        <f t="shared" si="7"/>
        <v>1656.62</v>
      </c>
      <c r="D132" s="108">
        <f t="shared" si="8"/>
        <v>1095.5073571097817</v>
      </c>
      <c r="E132" s="108">
        <f t="shared" si="9"/>
        <v>561.11264289021824</v>
      </c>
      <c r="F132" s="108"/>
      <c r="G132" s="108">
        <f t="shared" si="11"/>
        <v>249840.56898220276</v>
      </c>
      <c r="H132" s="109">
        <f t="shared" si="10"/>
        <v>137038.62898220212</v>
      </c>
      <c r="I132" s="110"/>
      <c r="J132" s="97"/>
      <c r="K132" s="97"/>
      <c r="L132" s="97"/>
      <c r="M132" s="97"/>
      <c r="N132" s="78"/>
      <c r="O132" s="78"/>
      <c r="P132" s="78"/>
      <c r="Q132" s="78"/>
      <c r="R132" s="78"/>
    </row>
    <row r="133" spans="1:18" ht="15" x14ac:dyDescent="0.2">
      <c r="A133" s="78">
        <f t="shared" si="6"/>
        <v>114</v>
      </c>
      <c r="B133" s="78"/>
      <c r="C133" s="112">
        <f t="shared" si="7"/>
        <v>1656.62</v>
      </c>
      <c r="D133" s="108">
        <f t="shared" si="8"/>
        <v>1093.0524892971371</v>
      </c>
      <c r="E133" s="108">
        <f t="shared" si="9"/>
        <v>563.56751070286282</v>
      </c>
      <c r="F133" s="108"/>
      <c r="G133" s="108">
        <f t="shared" si="11"/>
        <v>249277.00147149991</v>
      </c>
      <c r="H133" s="109">
        <f t="shared" si="10"/>
        <v>138131.68147149927</v>
      </c>
      <c r="I133" s="110"/>
      <c r="J133" s="97"/>
      <c r="K133" s="97"/>
      <c r="L133" s="97"/>
      <c r="M133" s="97"/>
      <c r="N133" s="78"/>
      <c r="O133" s="78"/>
      <c r="P133" s="78"/>
      <c r="Q133" s="78"/>
      <c r="R133" s="78"/>
    </row>
    <row r="134" spans="1:18" ht="15" x14ac:dyDescent="0.2">
      <c r="A134" s="78">
        <f t="shared" si="6"/>
        <v>115</v>
      </c>
      <c r="B134" s="78"/>
      <c r="C134" s="112">
        <f t="shared" si="7"/>
        <v>1656.62</v>
      </c>
      <c r="D134" s="108">
        <f t="shared" si="8"/>
        <v>1090.5868814378121</v>
      </c>
      <c r="E134" s="108">
        <f t="shared" si="9"/>
        <v>566.03311856218784</v>
      </c>
      <c r="F134" s="108"/>
      <c r="G134" s="108">
        <f t="shared" si="11"/>
        <v>248710.96835293772</v>
      </c>
      <c r="H134" s="109">
        <f t="shared" si="10"/>
        <v>139222.26835293707</v>
      </c>
      <c r="I134" s="110"/>
      <c r="J134" s="97"/>
      <c r="K134" s="97"/>
      <c r="L134" s="97"/>
      <c r="M134" s="97"/>
      <c r="N134" s="78"/>
      <c r="O134" s="78"/>
      <c r="P134" s="78"/>
      <c r="Q134" s="78"/>
      <c r="R134" s="78"/>
    </row>
    <row r="135" spans="1:18" ht="15" x14ac:dyDescent="0.2">
      <c r="A135" s="78">
        <f t="shared" si="6"/>
        <v>116</v>
      </c>
      <c r="B135" s="78"/>
      <c r="C135" s="112">
        <f t="shared" si="7"/>
        <v>1656.62</v>
      </c>
      <c r="D135" s="108">
        <f t="shared" si="8"/>
        <v>1088.1104865441025</v>
      </c>
      <c r="E135" s="108">
        <f t="shared" si="9"/>
        <v>568.50951345589738</v>
      </c>
      <c r="F135" s="108"/>
      <c r="G135" s="108">
        <f t="shared" si="11"/>
        <v>248142.45883948184</v>
      </c>
      <c r="H135" s="109">
        <f t="shared" si="10"/>
        <v>140310.37883948119</v>
      </c>
      <c r="I135" s="110"/>
      <c r="J135" s="97"/>
      <c r="K135" s="97"/>
      <c r="L135" s="97"/>
      <c r="M135" s="97"/>
      <c r="N135" s="78"/>
      <c r="O135" s="78"/>
      <c r="P135" s="78"/>
      <c r="Q135" s="78"/>
      <c r="R135" s="78"/>
    </row>
    <row r="136" spans="1:18" ht="15" x14ac:dyDescent="0.2">
      <c r="A136" s="78">
        <f t="shared" si="6"/>
        <v>117</v>
      </c>
      <c r="B136" s="122">
        <v>42005</v>
      </c>
      <c r="C136" s="112">
        <f t="shared" si="7"/>
        <v>1656.62</v>
      </c>
      <c r="D136" s="108">
        <f t="shared" si="8"/>
        <v>1085.6232574227331</v>
      </c>
      <c r="E136" s="108">
        <f t="shared" si="9"/>
        <v>570.99674257726679</v>
      </c>
      <c r="F136" s="108"/>
      <c r="G136" s="108">
        <f t="shared" si="11"/>
        <v>247571.46209690458</v>
      </c>
      <c r="H136" s="109">
        <f t="shared" si="10"/>
        <v>141396.00209690392</v>
      </c>
      <c r="I136" s="110"/>
      <c r="J136" s="97"/>
      <c r="K136" s="97"/>
      <c r="L136" s="97"/>
      <c r="M136" s="97"/>
      <c r="N136" s="78"/>
      <c r="O136" s="78"/>
      <c r="P136" s="78"/>
      <c r="Q136" s="78"/>
      <c r="R136" s="78"/>
    </row>
    <row r="137" spans="1:18" ht="15" x14ac:dyDescent="0.2">
      <c r="A137" s="78">
        <f t="shared" si="6"/>
        <v>118</v>
      </c>
      <c r="B137" s="122">
        <v>42036</v>
      </c>
      <c r="C137" s="112">
        <f t="shared" si="7"/>
        <v>1656.62</v>
      </c>
      <c r="D137" s="108">
        <f t="shared" si="8"/>
        <v>1083.1251466739575</v>
      </c>
      <c r="E137" s="108">
        <f t="shared" si="9"/>
        <v>573.4948533260424</v>
      </c>
      <c r="F137" s="108"/>
      <c r="G137" s="108">
        <f t="shared" si="11"/>
        <v>246997.96724357855</v>
      </c>
      <c r="H137" s="109">
        <f t="shared" si="10"/>
        <v>142479.12724357788</v>
      </c>
      <c r="I137" s="110"/>
      <c r="J137" s="97"/>
      <c r="K137" s="97"/>
      <c r="L137" s="97"/>
      <c r="M137" s="97"/>
      <c r="N137" s="78"/>
      <c r="O137" s="78"/>
      <c r="P137" s="78"/>
      <c r="Q137" s="78"/>
      <c r="R137" s="78"/>
    </row>
    <row r="138" spans="1:18" ht="15.75" x14ac:dyDescent="0.25">
      <c r="A138" s="78">
        <f t="shared" si="6"/>
        <v>119</v>
      </c>
      <c r="B138" s="122">
        <v>42064</v>
      </c>
      <c r="C138" s="112">
        <f t="shared" si="7"/>
        <v>1656.62</v>
      </c>
      <c r="D138" s="108">
        <f t="shared" si="8"/>
        <v>1080.6161066906561</v>
      </c>
      <c r="E138" s="108">
        <f t="shared" si="9"/>
        <v>576.00389330934377</v>
      </c>
      <c r="F138" s="108"/>
      <c r="G138" s="108">
        <f t="shared" si="11"/>
        <v>246421.96335026922</v>
      </c>
      <c r="H138" s="109">
        <f t="shared" si="10"/>
        <v>143559.74335026855</v>
      </c>
      <c r="I138" s="110"/>
      <c r="J138" s="97"/>
      <c r="K138" s="97" t="s">
        <v>70</v>
      </c>
      <c r="L138" s="97"/>
      <c r="M138" s="97" t="s">
        <v>79</v>
      </c>
      <c r="N138" s="78"/>
      <c r="O138" s="114" t="s">
        <v>78</v>
      </c>
      <c r="P138" s="78"/>
      <c r="Q138" s="78"/>
      <c r="R138" s="78"/>
    </row>
    <row r="139" spans="1:18" ht="15" x14ac:dyDescent="0.2">
      <c r="A139" s="78">
        <f t="shared" si="6"/>
        <v>120</v>
      </c>
      <c r="B139" s="122">
        <v>42095</v>
      </c>
      <c r="C139" s="112">
        <f t="shared" si="7"/>
        <v>1656.62</v>
      </c>
      <c r="D139" s="108">
        <f t="shared" si="8"/>
        <v>1078.0960896574277</v>
      </c>
      <c r="E139" s="108">
        <f t="shared" si="9"/>
        <v>578.52391034257221</v>
      </c>
      <c r="F139" s="108"/>
      <c r="G139" s="108">
        <f t="shared" si="11"/>
        <v>245843.43943992665</v>
      </c>
      <c r="H139" s="109">
        <f t="shared" si="10"/>
        <v>144637.83943992597</v>
      </c>
      <c r="I139" s="110" t="s">
        <v>75</v>
      </c>
      <c r="J139" s="97" t="s">
        <v>18</v>
      </c>
      <c r="K139" s="97" t="s">
        <v>73</v>
      </c>
      <c r="L139" s="97" t="s">
        <v>63</v>
      </c>
      <c r="M139" s="97" t="s">
        <v>81</v>
      </c>
      <c r="N139" s="78" t="s">
        <v>61</v>
      </c>
      <c r="O139" s="78" t="s">
        <v>73</v>
      </c>
      <c r="P139" s="78"/>
      <c r="Q139" s="78"/>
      <c r="R139" s="78"/>
    </row>
    <row r="140" spans="1:18" ht="15.75" thickBot="1" x14ac:dyDescent="0.25">
      <c r="A140" s="78">
        <f t="shared" si="6"/>
        <v>121</v>
      </c>
      <c r="B140" s="122">
        <v>42125</v>
      </c>
      <c r="C140" s="112">
        <f t="shared" si="7"/>
        <v>1656.62</v>
      </c>
      <c r="D140" s="108">
        <f t="shared" si="8"/>
        <v>1075.5650475496791</v>
      </c>
      <c r="E140" s="108">
        <f t="shared" si="9"/>
        <v>581.0549524503208</v>
      </c>
      <c r="F140" s="108"/>
      <c r="G140" s="108">
        <f t="shared" si="11"/>
        <v>245262.38448747632</v>
      </c>
      <c r="H140" s="109">
        <f t="shared" si="10"/>
        <v>145713.40448747564</v>
      </c>
      <c r="I140" s="110" t="s">
        <v>74</v>
      </c>
      <c r="J140" s="97">
        <f>2000*A140</f>
        <v>242000</v>
      </c>
      <c r="K140" s="97">
        <f>SUM($D$20:D140)</f>
        <v>145713.40448747564</v>
      </c>
      <c r="L140" s="97">
        <f>G140</f>
        <v>245262.38448747632</v>
      </c>
      <c r="M140" s="97">
        <f>(446000-L140)-162266-K140</f>
        <v>-107241.78897495195</v>
      </c>
      <c r="N140" s="125">
        <f>'10 Wasserman Hts'!K9</f>
        <v>363201.75891390926</v>
      </c>
      <c r="O140" s="125">
        <f>'10 Wasserman Hts'!K10</f>
        <v>63211.859148930249</v>
      </c>
      <c r="P140" s="78"/>
      <c r="Q140" s="78"/>
      <c r="R140" s="78"/>
    </row>
    <row r="141" spans="1:18" ht="15" x14ac:dyDescent="0.2">
      <c r="A141" s="78">
        <f t="shared" si="6"/>
        <v>122</v>
      </c>
      <c r="B141" s="122">
        <v>42156</v>
      </c>
      <c r="C141" s="112">
        <f t="shared" si="7"/>
        <v>1656.62</v>
      </c>
      <c r="D141" s="108">
        <f t="shared" si="8"/>
        <v>1073.0229321327088</v>
      </c>
      <c r="E141" s="108">
        <f t="shared" si="9"/>
        <v>583.59706786729112</v>
      </c>
      <c r="F141" s="108"/>
      <c r="G141" s="108">
        <f t="shared" si="11"/>
        <v>244678.78741960903</v>
      </c>
      <c r="H141" s="109">
        <f t="shared" si="10"/>
        <v>146786.42741960834</v>
      </c>
      <c r="I141" s="110" t="s">
        <v>43</v>
      </c>
      <c r="J141" s="97">
        <f t="shared" ref="J141:J143" si="12">2000*A141</f>
        <v>244000</v>
      </c>
      <c r="K141" s="97">
        <f>SUM($D$20:D141)</f>
        <v>146786.42741960834</v>
      </c>
      <c r="L141" s="97">
        <f t="shared" ref="L141:L143" si="13">G141</f>
        <v>244678.78741960903</v>
      </c>
      <c r="M141" s="97">
        <f t="shared" ref="M141:M143" si="14">(446000-L141)-162266-K141</f>
        <v>-107731.21483921737</v>
      </c>
      <c r="N141" s="78"/>
      <c r="O141" s="78"/>
      <c r="P141" s="78"/>
      <c r="Q141" s="78"/>
      <c r="R141" s="78"/>
    </row>
    <row r="142" spans="1:18" ht="15" x14ac:dyDescent="0.2">
      <c r="A142" s="78">
        <f t="shared" si="6"/>
        <v>123</v>
      </c>
      <c r="B142" s="122">
        <v>42186</v>
      </c>
      <c r="C142" s="112">
        <f t="shared" si="7"/>
        <v>1656.62</v>
      </c>
      <c r="D142" s="108">
        <f t="shared" si="8"/>
        <v>1070.4696949607894</v>
      </c>
      <c r="E142" s="108">
        <f t="shared" si="9"/>
        <v>586.15030503921048</v>
      </c>
      <c r="F142" s="108"/>
      <c r="G142" s="108">
        <f t="shared" si="11"/>
        <v>244092.63711456981</v>
      </c>
      <c r="H142" s="109">
        <f t="shared" si="10"/>
        <v>147856.89711456912</v>
      </c>
      <c r="I142" s="110" t="s">
        <v>76</v>
      </c>
      <c r="J142" s="97">
        <f t="shared" si="12"/>
        <v>246000</v>
      </c>
      <c r="K142" s="97">
        <f>SUM($D$20:D142)</f>
        <v>147856.89711456912</v>
      </c>
      <c r="L142" s="97">
        <f t="shared" si="13"/>
        <v>244092.63711456981</v>
      </c>
      <c r="M142" s="97">
        <f t="shared" si="14"/>
        <v>-108215.53422913892</v>
      </c>
      <c r="N142" s="78"/>
      <c r="O142" s="78"/>
      <c r="P142" s="78"/>
      <c r="Q142" s="78"/>
      <c r="R142" s="78"/>
    </row>
    <row r="143" spans="1:18" ht="15" x14ac:dyDescent="0.2">
      <c r="A143" s="78">
        <f t="shared" si="6"/>
        <v>124</v>
      </c>
      <c r="B143" s="122">
        <v>42217</v>
      </c>
      <c r="C143" s="112">
        <f t="shared" si="7"/>
        <v>1656.62</v>
      </c>
      <c r="D143" s="108">
        <f t="shared" si="8"/>
        <v>1067.9052873762428</v>
      </c>
      <c r="E143" s="108">
        <f t="shared" si="9"/>
        <v>588.71471262375712</v>
      </c>
      <c r="F143" s="108"/>
      <c r="G143" s="108">
        <f t="shared" si="11"/>
        <v>243503.92240194607</v>
      </c>
      <c r="H143" s="109">
        <f t="shared" si="10"/>
        <v>148924.80240194537</v>
      </c>
      <c r="I143" s="110" t="s">
        <v>77</v>
      </c>
      <c r="J143" s="97">
        <f t="shared" si="12"/>
        <v>248000</v>
      </c>
      <c r="K143" s="97">
        <f>SUM($D$20:D143)</f>
        <v>148924.80240194537</v>
      </c>
      <c r="L143" s="97">
        <f t="shared" si="13"/>
        <v>243503.92240194607</v>
      </c>
      <c r="M143" s="97">
        <f t="shared" si="14"/>
        <v>-108694.72480389144</v>
      </c>
      <c r="N143" s="78"/>
      <c r="O143" s="78"/>
      <c r="P143" s="78"/>
      <c r="Q143" s="78"/>
      <c r="R143" s="78"/>
    </row>
    <row r="144" spans="1:18" ht="15" x14ac:dyDescent="0.2">
      <c r="A144" s="78">
        <f t="shared" si="6"/>
        <v>125</v>
      </c>
      <c r="B144" s="78"/>
      <c r="C144" s="112">
        <f t="shared" si="7"/>
        <v>1656.62</v>
      </c>
      <c r="D144" s="108">
        <f t="shared" si="8"/>
        <v>1065.3296605085141</v>
      </c>
      <c r="E144" s="108">
        <f t="shared" si="9"/>
        <v>591.29033949148584</v>
      </c>
      <c r="F144" s="108"/>
      <c r="G144" s="108">
        <f t="shared" si="11"/>
        <v>242912.63206245459</v>
      </c>
      <c r="H144" s="109">
        <f t="shared" si="10"/>
        <v>149990.13206245389</v>
      </c>
      <c r="I144" s="110"/>
      <c r="J144" s="97"/>
      <c r="K144" s="97"/>
      <c r="L144" s="97"/>
      <c r="M144" s="97"/>
      <c r="N144" s="78"/>
      <c r="O144" s="78"/>
      <c r="P144" s="78"/>
      <c r="Q144" s="78"/>
      <c r="R144" s="78"/>
    </row>
    <row r="145" spans="1:18" ht="15" x14ac:dyDescent="0.2">
      <c r="A145" s="78">
        <f t="shared" si="6"/>
        <v>126</v>
      </c>
      <c r="B145" s="78"/>
      <c r="C145" s="112">
        <f t="shared" si="7"/>
        <v>1656.62</v>
      </c>
      <c r="D145" s="108">
        <f t="shared" si="8"/>
        <v>1062.7427652732388</v>
      </c>
      <c r="E145" s="108">
        <f t="shared" si="9"/>
        <v>593.87723472676112</v>
      </c>
      <c r="F145" s="108"/>
      <c r="G145" s="108">
        <f t="shared" si="11"/>
        <v>242318.75482772783</v>
      </c>
      <c r="H145" s="109">
        <f t="shared" si="10"/>
        <v>151052.87482772712</v>
      </c>
      <c r="I145" s="110"/>
      <c r="J145" s="97"/>
      <c r="K145" s="97"/>
      <c r="L145" s="97"/>
      <c r="M145" s="97"/>
      <c r="N145" s="78"/>
      <c r="O145" s="78"/>
      <c r="P145" s="78"/>
      <c r="Q145" s="78"/>
      <c r="R145" s="78"/>
    </row>
    <row r="146" spans="1:18" ht="15" x14ac:dyDescent="0.2">
      <c r="A146" s="78">
        <f t="shared" si="6"/>
        <v>127</v>
      </c>
      <c r="B146" s="78"/>
      <c r="C146" s="112">
        <f t="shared" si="7"/>
        <v>1656.62</v>
      </c>
      <c r="D146" s="108">
        <f t="shared" si="8"/>
        <v>1060.1445523713091</v>
      </c>
      <c r="E146" s="108">
        <f t="shared" si="9"/>
        <v>596.47544762869074</v>
      </c>
      <c r="F146" s="108"/>
      <c r="G146" s="108">
        <f t="shared" si="11"/>
        <v>241722.27938009915</v>
      </c>
      <c r="H146" s="109">
        <f t="shared" si="10"/>
        <v>152113.01938009844</v>
      </c>
      <c r="I146" s="110"/>
      <c r="J146" s="97"/>
      <c r="K146" s="97"/>
      <c r="L146" s="97"/>
      <c r="M146" s="97"/>
      <c r="N146" s="78"/>
      <c r="O146" s="78"/>
      <c r="P146" s="78"/>
      <c r="Q146" s="78"/>
      <c r="R146" s="78"/>
    </row>
    <row r="147" spans="1:18" ht="15" x14ac:dyDescent="0.2">
      <c r="A147" s="78">
        <f t="shared" si="6"/>
        <v>128</v>
      </c>
      <c r="B147" s="78"/>
      <c r="C147" s="112">
        <f t="shared" si="7"/>
        <v>1656.62</v>
      </c>
      <c r="D147" s="108">
        <f t="shared" si="8"/>
        <v>1057.5349722879337</v>
      </c>
      <c r="E147" s="108">
        <f t="shared" si="9"/>
        <v>599.08502771206622</v>
      </c>
      <c r="F147" s="108"/>
      <c r="G147" s="108">
        <f t="shared" si="11"/>
        <v>241123.1943523871</v>
      </c>
      <c r="H147" s="109">
        <f t="shared" si="10"/>
        <v>153170.55435238639</v>
      </c>
      <c r="I147" s="110"/>
      <c r="J147" s="97"/>
      <c r="K147" s="97"/>
      <c r="L147" s="97"/>
      <c r="M147" s="97"/>
      <c r="N147" s="78"/>
      <c r="O147" s="78"/>
      <c r="P147" s="78"/>
      <c r="Q147" s="78"/>
      <c r="R147" s="78"/>
    </row>
    <row r="148" spans="1:18" ht="15" x14ac:dyDescent="0.2">
      <c r="A148" s="78">
        <f t="shared" si="6"/>
        <v>129</v>
      </c>
      <c r="B148" s="78"/>
      <c r="C148" s="112">
        <f t="shared" si="7"/>
        <v>1656.62</v>
      </c>
      <c r="D148" s="108">
        <f t="shared" si="8"/>
        <v>1054.9139752916935</v>
      </c>
      <c r="E148" s="108">
        <f t="shared" si="9"/>
        <v>601.70602470830636</v>
      </c>
      <c r="F148" s="108"/>
      <c r="G148" s="108">
        <f t="shared" si="11"/>
        <v>240521.48832767879</v>
      </c>
      <c r="H148" s="109">
        <f t="shared" si="10"/>
        <v>154225.46832767807</v>
      </c>
      <c r="I148" s="110"/>
      <c r="J148" s="97"/>
      <c r="K148" s="97"/>
      <c r="L148" s="97"/>
      <c r="M148" s="97"/>
      <c r="N148" s="78"/>
      <c r="O148" s="78"/>
      <c r="P148" s="78"/>
      <c r="Q148" s="78"/>
      <c r="R148" s="78"/>
    </row>
    <row r="149" spans="1:18" ht="15" x14ac:dyDescent="0.2">
      <c r="A149" s="78">
        <f t="shared" ref="A149:A212" si="15">+A148+1</f>
        <v>130</v>
      </c>
      <c r="B149" s="78"/>
      <c r="C149" s="112">
        <f t="shared" si="7"/>
        <v>1656.62</v>
      </c>
      <c r="D149" s="108">
        <f t="shared" si="8"/>
        <v>1052.2815114335947</v>
      </c>
      <c r="E149" s="108">
        <f t="shared" si="9"/>
        <v>604.3384885664052</v>
      </c>
      <c r="F149" s="108"/>
      <c r="G149" s="108">
        <f t="shared" si="11"/>
        <v>239917.14983911239</v>
      </c>
      <c r="H149" s="109">
        <f t="shared" si="10"/>
        <v>155277.74983911167</v>
      </c>
      <c r="I149" s="110"/>
      <c r="J149" s="97"/>
      <c r="K149" s="97"/>
      <c r="L149" s="97"/>
      <c r="M149" s="97"/>
      <c r="N149" s="78"/>
      <c r="O149" s="78"/>
      <c r="P149" s="78"/>
      <c r="Q149" s="78"/>
      <c r="R149" s="78"/>
    </row>
    <row r="150" spans="1:18" ht="15" x14ac:dyDescent="0.2">
      <c r="A150" s="78">
        <f t="shared" si="15"/>
        <v>131</v>
      </c>
      <c r="B150" s="78"/>
      <c r="C150" s="112">
        <f t="shared" ref="C150:C213" si="16">IF(G149&gt;(C149-D149),$H$14,G149+D150)</f>
        <v>1656.62</v>
      </c>
      <c r="D150" s="108">
        <f t="shared" ref="D150:D213" si="17">G149*$G$10/12</f>
        <v>1049.6375305461167</v>
      </c>
      <c r="E150" s="108">
        <f t="shared" ref="E150:E213" si="18">IF(G149&gt;(C150-D150),C150-D150,G149)</f>
        <v>606.98246945388314</v>
      </c>
      <c r="F150" s="108"/>
      <c r="G150" s="108">
        <f t="shared" si="11"/>
        <v>239310.16736965851</v>
      </c>
      <c r="H150" s="109">
        <f t="shared" ref="H150:H213" si="19">H149+D150</f>
        <v>156327.38736965778</v>
      </c>
      <c r="I150" s="110"/>
      <c r="J150" s="97"/>
      <c r="K150" s="97"/>
      <c r="L150" s="97"/>
      <c r="M150" s="97"/>
      <c r="N150" s="78"/>
      <c r="O150" s="78"/>
      <c r="P150" s="78"/>
      <c r="Q150" s="78"/>
      <c r="R150" s="78"/>
    </row>
    <row r="151" spans="1:18" ht="15" x14ac:dyDescent="0.2">
      <c r="A151" s="78">
        <f t="shared" si="15"/>
        <v>132</v>
      </c>
      <c r="B151" s="78"/>
      <c r="C151" s="112">
        <f t="shared" si="16"/>
        <v>1656.62</v>
      </c>
      <c r="D151" s="108">
        <f t="shared" si="17"/>
        <v>1046.981982242256</v>
      </c>
      <c r="E151" s="108">
        <f t="shared" si="18"/>
        <v>609.63801775774391</v>
      </c>
      <c r="F151" s="108"/>
      <c r="G151" s="108">
        <f t="shared" ref="G151:G214" si="20">MAX(G150+G150*$G$10/12-C151-F151,0)</f>
        <v>238700.52935190077</v>
      </c>
      <c r="H151" s="109">
        <f t="shared" si="19"/>
        <v>157374.36935190004</v>
      </c>
      <c r="I151" s="110"/>
      <c r="J151" s="97"/>
      <c r="K151" s="97"/>
      <c r="L151" s="97"/>
      <c r="M151" s="97"/>
      <c r="N151" s="78"/>
      <c r="O151" s="78"/>
      <c r="P151" s="78"/>
      <c r="Q151" s="78"/>
      <c r="R151" s="78"/>
    </row>
    <row r="152" spans="1:18" ht="15" x14ac:dyDescent="0.2">
      <c r="A152" s="78">
        <f t="shared" si="15"/>
        <v>133</v>
      </c>
      <c r="B152" s="78"/>
      <c r="C152" s="112">
        <f t="shared" si="16"/>
        <v>1656.62</v>
      </c>
      <c r="D152" s="108">
        <f t="shared" si="17"/>
        <v>1044.3148159145658</v>
      </c>
      <c r="E152" s="108">
        <f t="shared" si="18"/>
        <v>612.30518408543412</v>
      </c>
      <c r="F152" s="108"/>
      <c r="G152" s="108">
        <f t="shared" si="20"/>
        <v>238088.22416781535</v>
      </c>
      <c r="H152" s="109">
        <f t="shared" si="19"/>
        <v>158418.68416781462</v>
      </c>
      <c r="I152" s="110"/>
      <c r="J152" s="97"/>
      <c r="K152" s="97"/>
      <c r="L152" s="97"/>
      <c r="M152" s="97"/>
      <c r="N152" s="78"/>
      <c r="O152" s="78"/>
      <c r="P152" s="78"/>
      <c r="Q152" s="78"/>
      <c r="R152" s="78"/>
    </row>
    <row r="153" spans="1:18" ht="15" x14ac:dyDescent="0.2">
      <c r="A153" s="78">
        <f t="shared" si="15"/>
        <v>134</v>
      </c>
      <c r="B153" s="78"/>
      <c r="C153" s="112">
        <f t="shared" si="16"/>
        <v>1656.62</v>
      </c>
      <c r="D153" s="108">
        <f t="shared" si="17"/>
        <v>1041.6359807341921</v>
      </c>
      <c r="E153" s="108">
        <f t="shared" si="18"/>
        <v>614.98401926580777</v>
      </c>
      <c r="F153" s="108"/>
      <c r="G153" s="108">
        <f t="shared" si="20"/>
        <v>237473.24014854955</v>
      </c>
      <c r="H153" s="109">
        <f t="shared" si="19"/>
        <v>159460.32014854881</v>
      </c>
      <c r="I153" s="110"/>
      <c r="J153" s="97"/>
      <c r="K153" s="97"/>
      <c r="L153" s="97"/>
      <c r="M153" s="97"/>
      <c r="N153" s="78"/>
      <c r="O153" s="78"/>
      <c r="P153" s="78"/>
      <c r="Q153" s="78"/>
      <c r="R153" s="78"/>
    </row>
    <row r="154" spans="1:18" ht="15" x14ac:dyDescent="0.2">
      <c r="A154" s="78">
        <f t="shared" si="15"/>
        <v>135</v>
      </c>
      <c r="B154" s="78"/>
      <c r="C154" s="112">
        <f t="shared" si="16"/>
        <v>1656.62</v>
      </c>
      <c r="D154" s="108">
        <f t="shared" si="17"/>
        <v>1038.9454256499041</v>
      </c>
      <c r="E154" s="108">
        <f t="shared" si="18"/>
        <v>617.67457435009578</v>
      </c>
      <c r="F154" s="108"/>
      <c r="G154" s="108">
        <f t="shared" si="20"/>
        <v>236855.56557419946</v>
      </c>
      <c r="H154" s="109">
        <f t="shared" si="19"/>
        <v>160499.26557419871</v>
      </c>
      <c r="I154" s="110"/>
      <c r="J154" s="97"/>
      <c r="K154" s="97"/>
      <c r="L154" s="97"/>
      <c r="M154" s="97"/>
      <c r="N154" s="78"/>
      <c r="O154" s="78"/>
      <c r="P154" s="78"/>
      <c r="Q154" s="78"/>
      <c r="R154" s="78"/>
    </row>
    <row r="155" spans="1:18" ht="15" x14ac:dyDescent="0.2">
      <c r="A155" s="78">
        <f t="shared" si="15"/>
        <v>136</v>
      </c>
      <c r="B155" s="78"/>
      <c r="C155" s="112">
        <f t="shared" si="16"/>
        <v>1656.62</v>
      </c>
      <c r="D155" s="108">
        <f t="shared" si="17"/>
        <v>1036.2430993871226</v>
      </c>
      <c r="E155" s="108">
        <f t="shared" si="18"/>
        <v>620.37690061287731</v>
      </c>
      <c r="F155" s="108"/>
      <c r="G155" s="108">
        <f t="shared" si="20"/>
        <v>236235.18867358658</v>
      </c>
      <c r="H155" s="109">
        <f t="shared" si="19"/>
        <v>161535.50867358583</v>
      </c>
      <c r="I155" s="110"/>
      <c r="J155" s="97"/>
      <c r="K155" s="97"/>
      <c r="L155" s="97"/>
      <c r="M155" s="97"/>
      <c r="N155" s="78"/>
      <c r="O155" s="78"/>
      <c r="P155" s="78"/>
      <c r="Q155" s="78"/>
      <c r="R155" s="78"/>
    </row>
    <row r="156" spans="1:18" ht="15" x14ac:dyDescent="0.2">
      <c r="A156" s="78">
        <f t="shared" si="15"/>
        <v>137</v>
      </c>
      <c r="B156" s="78"/>
      <c r="C156" s="112">
        <f t="shared" si="16"/>
        <v>1656.62</v>
      </c>
      <c r="D156" s="108">
        <f t="shared" si="17"/>
        <v>1033.5289504469413</v>
      </c>
      <c r="E156" s="108">
        <f t="shared" si="18"/>
        <v>623.09104955305861</v>
      </c>
      <c r="F156" s="108"/>
      <c r="G156" s="108">
        <f t="shared" si="20"/>
        <v>235612.09762403354</v>
      </c>
      <c r="H156" s="109">
        <f t="shared" si="19"/>
        <v>162569.03762403279</v>
      </c>
      <c r="I156" s="110"/>
      <c r="J156" s="97"/>
      <c r="K156" s="97"/>
      <c r="L156" s="97"/>
      <c r="M156" s="97"/>
      <c r="N156" s="78"/>
      <c r="O156" s="78"/>
      <c r="P156" s="78"/>
      <c r="Q156" s="78"/>
      <c r="R156" s="78"/>
    </row>
    <row r="157" spans="1:18" ht="15" x14ac:dyDescent="0.2">
      <c r="A157" s="78">
        <f t="shared" si="15"/>
        <v>138</v>
      </c>
      <c r="B157" s="78"/>
      <c r="C157" s="112">
        <f t="shared" si="16"/>
        <v>1656.62</v>
      </c>
      <c r="D157" s="108">
        <f t="shared" si="17"/>
        <v>1030.8029271051466</v>
      </c>
      <c r="E157" s="108">
        <f t="shared" si="18"/>
        <v>625.81707289485325</v>
      </c>
      <c r="F157" s="108"/>
      <c r="G157" s="108">
        <f t="shared" si="20"/>
        <v>234986.28055113868</v>
      </c>
      <c r="H157" s="109">
        <f t="shared" si="19"/>
        <v>163599.84055113792</v>
      </c>
      <c r="I157" s="110"/>
      <c r="J157" s="97"/>
      <c r="K157" s="97"/>
      <c r="L157" s="97"/>
      <c r="M157" s="97"/>
      <c r="N157" s="78"/>
      <c r="O157" s="78"/>
      <c r="P157" s="78"/>
      <c r="Q157" s="78"/>
      <c r="R157" s="78"/>
    </row>
    <row r="158" spans="1:18" ht="15" x14ac:dyDescent="0.2">
      <c r="A158" s="78">
        <f t="shared" si="15"/>
        <v>139</v>
      </c>
      <c r="B158" s="78"/>
      <c r="C158" s="112">
        <f t="shared" si="16"/>
        <v>1656.62</v>
      </c>
      <c r="D158" s="108">
        <f t="shared" si="17"/>
        <v>1028.0649774112317</v>
      </c>
      <c r="E158" s="108">
        <f t="shared" si="18"/>
        <v>628.55502258876822</v>
      </c>
      <c r="F158" s="108"/>
      <c r="G158" s="108">
        <f t="shared" si="20"/>
        <v>234357.72552854993</v>
      </c>
      <c r="H158" s="109">
        <f t="shared" si="19"/>
        <v>164627.90552854916</v>
      </c>
      <c r="I158" s="110"/>
      <c r="J158" s="97"/>
      <c r="K158" s="97"/>
      <c r="L158" s="97"/>
      <c r="M158" s="97"/>
      <c r="N158" s="78"/>
      <c r="O158" s="78"/>
      <c r="P158" s="78"/>
      <c r="Q158" s="78"/>
      <c r="R158" s="78"/>
    </row>
    <row r="159" spans="1:18" ht="15" x14ac:dyDescent="0.2">
      <c r="A159" s="78">
        <f t="shared" si="15"/>
        <v>140</v>
      </c>
      <c r="B159" s="78"/>
      <c r="C159" s="112">
        <f t="shared" si="16"/>
        <v>1656.62</v>
      </c>
      <c r="D159" s="108">
        <f t="shared" si="17"/>
        <v>1025.315049187406</v>
      </c>
      <c r="E159" s="108">
        <f t="shared" si="18"/>
        <v>631.30495081259392</v>
      </c>
      <c r="F159" s="108"/>
      <c r="G159" s="108">
        <f t="shared" si="20"/>
        <v>233726.42057773733</v>
      </c>
      <c r="H159" s="109">
        <f t="shared" si="19"/>
        <v>165653.22057773656</v>
      </c>
      <c r="I159" s="110"/>
      <c r="J159" s="97"/>
      <c r="K159" s="97"/>
      <c r="L159" s="97"/>
      <c r="M159" s="97"/>
      <c r="N159" s="78"/>
      <c r="O159" s="78"/>
      <c r="P159" s="78"/>
      <c r="Q159" s="78"/>
      <c r="R159" s="78"/>
    </row>
    <row r="160" spans="1:18" ht="15" x14ac:dyDescent="0.2">
      <c r="A160" s="78">
        <f t="shared" si="15"/>
        <v>141</v>
      </c>
      <c r="B160" s="78"/>
      <c r="C160" s="112">
        <f t="shared" si="16"/>
        <v>1656.62</v>
      </c>
      <c r="D160" s="108">
        <f t="shared" si="17"/>
        <v>1022.5530900276008</v>
      </c>
      <c r="E160" s="108">
        <f t="shared" si="18"/>
        <v>634.06690997239912</v>
      </c>
      <c r="F160" s="108"/>
      <c r="G160" s="108">
        <f t="shared" si="20"/>
        <v>233092.35366776492</v>
      </c>
      <c r="H160" s="109">
        <f t="shared" si="19"/>
        <v>166675.77366776415</v>
      </c>
      <c r="I160" s="110"/>
      <c r="J160" s="97"/>
      <c r="K160" s="97"/>
      <c r="L160" s="97"/>
      <c r="M160" s="97"/>
      <c r="N160" s="78"/>
      <c r="O160" s="78"/>
      <c r="P160" s="78"/>
      <c r="Q160" s="78"/>
      <c r="R160" s="78"/>
    </row>
    <row r="161" spans="1:18" ht="15" x14ac:dyDescent="0.2">
      <c r="A161" s="78">
        <f t="shared" si="15"/>
        <v>142</v>
      </c>
      <c r="B161" s="78"/>
      <c r="C161" s="112">
        <f t="shared" si="16"/>
        <v>1656.62</v>
      </c>
      <c r="D161" s="108">
        <f t="shared" si="17"/>
        <v>1019.7790472964715</v>
      </c>
      <c r="E161" s="108">
        <f t="shared" si="18"/>
        <v>636.84095270352839</v>
      </c>
      <c r="F161" s="108"/>
      <c r="G161" s="108">
        <f t="shared" si="20"/>
        <v>232455.5127150614</v>
      </c>
      <c r="H161" s="109">
        <f t="shared" si="19"/>
        <v>167695.55271506062</v>
      </c>
      <c r="I161" s="110"/>
      <c r="J161" s="97"/>
      <c r="K161" s="97"/>
      <c r="L161" s="97"/>
      <c r="M161" s="97"/>
      <c r="N161" s="78"/>
      <c r="O161" s="78"/>
      <c r="P161" s="78"/>
      <c r="Q161" s="78"/>
      <c r="R161" s="78"/>
    </row>
    <row r="162" spans="1:18" ht="15" x14ac:dyDescent="0.2">
      <c r="A162" s="78">
        <f t="shared" si="15"/>
        <v>143</v>
      </c>
      <c r="B162" s="78"/>
      <c r="C162" s="112">
        <f t="shared" si="16"/>
        <v>1656.62</v>
      </c>
      <c r="D162" s="108">
        <f t="shared" si="17"/>
        <v>1016.9928681283936</v>
      </c>
      <c r="E162" s="108">
        <f t="shared" si="18"/>
        <v>639.62713187160625</v>
      </c>
      <c r="F162" s="108"/>
      <c r="G162" s="108">
        <f t="shared" si="20"/>
        <v>231815.88558318981</v>
      </c>
      <c r="H162" s="109">
        <f t="shared" si="19"/>
        <v>168712.54558318903</v>
      </c>
      <c r="I162" s="110"/>
      <c r="J162" s="97"/>
      <c r="K162" s="97"/>
      <c r="L162" s="97"/>
      <c r="M162" s="97"/>
      <c r="N162" s="78"/>
      <c r="O162" s="78"/>
      <c r="P162" s="78"/>
      <c r="Q162" s="78"/>
      <c r="R162" s="78"/>
    </row>
    <row r="163" spans="1:18" ht="15" x14ac:dyDescent="0.2">
      <c r="A163" s="78">
        <f t="shared" si="15"/>
        <v>144</v>
      </c>
      <c r="B163" s="78"/>
      <c r="C163" s="112">
        <f t="shared" si="16"/>
        <v>1656.62</v>
      </c>
      <c r="D163" s="108">
        <f t="shared" si="17"/>
        <v>1014.1944994264554</v>
      </c>
      <c r="E163" s="108">
        <f t="shared" si="18"/>
        <v>642.42550057354447</v>
      </c>
      <c r="F163" s="108"/>
      <c r="G163" s="108">
        <f t="shared" si="20"/>
        <v>231173.46008261628</v>
      </c>
      <c r="H163" s="109">
        <f t="shared" si="19"/>
        <v>169726.74008261549</v>
      </c>
      <c r="I163" s="110"/>
      <c r="J163" s="97"/>
      <c r="K163" s="97"/>
      <c r="L163" s="97"/>
      <c r="M163" s="97"/>
      <c r="N163" s="78"/>
      <c r="O163" s="78"/>
      <c r="P163" s="78"/>
      <c r="Q163" s="78"/>
      <c r="R163" s="78"/>
    </row>
    <row r="164" spans="1:18" ht="15" x14ac:dyDescent="0.2">
      <c r="A164" s="78">
        <f t="shared" si="15"/>
        <v>145</v>
      </c>
      <c r="B164" s="78"/>
      <c r="C164" s="112">
        <f t="shared" si="16"/>
        <v>1656.62</v>
      </c>
      <c r="D164" s="108">
        <f t="shared" si="17"/>
        <v>1011.3838878614462</v>
      </c>
      <c r="E164" s="108">
        <f t="shared" si="18"/>
        <v>645.23611213855372</v>
      </c>
      <c r="F164" s="108"/>
      <c r="G164" s="108">
        <f t="shared" si="20"/>
        <v>230528.22397047773</v>
      </c>
      <c r="H164" s="109">
        <f t="shared" si="19"/>
        <v>170738.12397047694</v>
      </c>
      <c r="I164" s="110"/>
      <c r="J164" s="97"/>
      <c r="K164" s="97"/>
      <c r="L164" s="97"/>
      <c r="M164" s="97"/>
      <c r="N164" s="78"/>
      <c r="O164" s="78"/>
      <c r="P164" s="78"/>
      <c r="Q164" s="78"/>
      <c r="R164" s="78"/>
    </row>
    <row r="165" spans="1:18" ht="15" x14ac:dyDescent="0.2">
      <c r="A165" s="78">
        <f t="shared" si="15"/>
        <v>146</v>
      </c>
      <c r="B165" s="78"/>
      <c r="C165" s="112">
        <f t="shared" si="16"/>
        <v>1656.62</v>
      </c>
      <c r="D165" s="108">
        <f t="shared" si="17"/>
        <v>1008.56097987084</v>
      </c>
      <c r="E165" s="108">
        <f t="shared" si="18"/>
        <v>648.05902012915988</v>
      </c>
      <c r="F165" s="108"/>
      <c r="G165" s="108">
        <f t="shared" si="20"/>
        <v>229880.16495034858</v>
      </c>
      <c r="H165" s="109">
        <f t="shared" si="19"/>
        <v>171746.68495034779</v>
      </c>
      <c r="I165" s="110"/>
      <c r="J165" s="97"/>
      <c r="K165" s="97"/>
      <c r="L165" s="97"/>
      <c r="M165" s="97"/>
      <c r="N165" s="78"/>
      <c r="O165" s="78"/>
      <c r="P165" s="78"/>
      <c r="Q165" s="78"/>
      <c r="R165" s="78"/>
    </row>
    <row r="166" spans="1:18" ht="15" x14ac:dyDescent="0.2">
      <c r="A166" s="78">
        <f t="shared" si="15"/>
        <v>147</v>
      </c>
      <c r="B166" s="78"/>
      <c r="C166" s="112">
        <f t="shared" si="16"/>
        <v>1656.62</v>
      </c>
      <c r="D166" s="108">
        <f t="shared" si="17"/>
        <v>1005.725721657775</v>
      </c>
      <c r="E166" s="108">
        <f t="shared" si="18"/>
        <v>650.89427834222488</v>
      </c>
      <c r="F166" s="108"/>
      <c r="G166" s="108">
        <f t="shared" si="20"/>
        <v>229229.27067200636</v>
      </c>
      <c r="H166" s="109">
        <f t="shared" si="19"/>
        <v>172752.41067200556</v>
      </c>
      <c r="I166" s="110"/>
      <c r="J166" s="97"/>
      <c r="K166" s="97"/>
      <c r="L166" s="97"/>
      <c r="M166" s="97"/>
      <c r="N166" s="78"/>
      <c r="O166" s="78"/>
      <c r="P166" s="78"/>
      <c r="Q166" s="78"/>
      <c r="R166" s="78"/>
    </row>
    <row r="167" spans="1:18" ht="15" x14ac:dyDescent="0.2">
      <c r="A167" s="78">
        <f t="shared" si="15"/>
        <v>148</v>
      </c>
      <c r="B167" s="78"/>
      <c r="C167" s="112">
        <f t="shared" si="16"/>
        <v>1656.62</v>
      </c>
      <c r="D167" s="108">
        <f t="shared" si="17"/>
        <v>1002.8780591900278</v>
      </c>
      <c r="E167" s="108">
        <f t="shared" si="18"/>
        <v>653.74194080997211</v>
      </c>
      <c r="F167" s="108"/>
      <c r="G167" s="108">
        <f t="shared" si="20"/>
        <v>228575.52873119639</v>
      </c>
      <c r="H167" s="109">
        <f t="shared" si="19"/>
        <v>173755.28873119559</v>
      </c>
      <c r="I167" s="110"/>
      <c r="J167" s="97"/>
      <c r="K167" s="97"/>
      <c r="L167" s="97"/>
      <c r="M167" s="97"/>
      <c r="N167" s="78"/>
      <c r="O167" s="78"/>
      <c r="P167" s="78"/>
      <c r="Q167" s="78"/>
      <c r="R167" s="78"/>
    </row>
    <row r="168" spans="1:18" ht="15" x14ac:dyDescent="0.2">
      <c r="A168" s="78">
        <f t="shared" si="15"/>
        <v>149</v>
      </c>
      <c r="B168" s="78"/>
      <c r="C168" s="112">
        <f t="shared" si="16"/>
        <v>1656.62</v>
      </c>
      <c r="D168" s="108">
        <f t="shared" si="17"/>
        <v>1000.0179381989842</v>
      </c>
      <c r="E168" s="108">
        <f t="shared" si="18"/>
        <v>656.60206180101568</v>
      </c>
      <c r="F168" s="108"/>
      <c r="G168" s="108">
        <f t="shared" si="20"/>
        <v>227918.92666939538</v>
      </c>
      <c r="H168" s="109">
        <f t="shared" si="19"/>
        <v>174755.30666939457</v>
      </c>
      <c r="I168" s="110"/>
      <c r="J168" s="97"/>
      <c r="K168" s="97"/>
      <c r="L168" s="97"/>
      <c r="M168" s="97"/>
      <c r="N168" s="78"/>
      <c r="O168" s="78"/>
      <c r="P168" s="78"/>
      <c r="Q168" s="78"/>
      <c r="R168" s="78"/>
    </row>
    <row r="169" spans="1:18" ht="15" x14ac:dyDescent="0.2">
      <c r="A169" s="78">
        <f t="shared" si="15"/>
        <v>150</v>
      </c>
      <c r="B169" s="78"/>
      <c r="C169" s="112">
        <f t="shared" si="16"/>
        <v>1656.62</v>
      </c>
      <c r="D169" s="108">
        <f t="shared" si="17"/>
        <v>997.14530417860476</v>
      </c>
      <c r="E169" s="108">
        <f t="shared" si="18"/>
        <v>659.47469582139513</v>
      </c>
      <c r="F169" s="108"/>
      <c r="G169" s="108">
        <f t="shared" si="20"/>
        <v>227259.451973574</v>
      </c>
      <c r="H169" s="109">
        <f t="shared" si="19"/>
        <v>175752.45197357319</v>
      </c>
      <c r="I169" s="110"/>
      <c r="J169" s="97"/>
      <c r="K169" s="97"/>
      <c r="L169" s="97"/>
      <c r="M169" s="97"/>
      <c r="N169" s="78"/>
      <c r="O169" s="78"/>
      <c r="P169" s="78"/>
      <c r="Q169" s="78"/>
      <c r="R169" s="78"/>
    </row>
    <row r="170" spans="1:18" ht="15" x14ac:dyDescent="0.2">
      <c r="A170" s="78">
        <f t="shared" si="15"/>
        <v>151</v>
      </c>
      <c r="B170" s="78"/>
      <c r="C170" s="112">
        <f t="shared" si="16"/>
        <v>1656.62</v>
      </c>
      <c r="D170" s="108">
        <f t="shared" si="17"/>
        <v>994.2601023843863</v>
      </c>
      <c r="E170" s="108">
        <f t="shared" si="18"/>
        <v>662.35989761561359</v>
      </c>
      <c r="F170" s="108"/>
      <c r="G170" s="108">
        <f t="shared" si="20"/>
        <v>226597.09207595838</v>
      </c>
      <c r="H170" s="109">
        <f t="shared" si="19"/>
        <v>176746.71207595756</v>
      </c>
      <c r="I170" s="110"/>
      <c r="J170" s="97"/>
      <c r="K170" s="97"/>
      <c r="L170" s="97"/>
      <c r="M170" s="97"/>
      <c r="N170" s="78"/>
      <c r="O170" s="78"/>
      <c r="P170" s="78"/>
      <c r="Q170" s="78"/>
      <c r="R170" s="78"/>
    </row>
    <row r="171" spans="1:18" ht="15" x14ac:dyDescent="0.2">
      <c r="A171" s="78">
        <f t="shared" si="15"/>
        <v>152</v>
      </c>
      <c r="B171" s="78"/>
      <c r="C171" s="112">
        <f t="shared" si="16"/>
        <v>1656.62</v>
      </c>
      <c r="D171" s="108">
        <f t="shared" si="17"/>
        <v>991.36227783231789</v>
      </c>
      <c r="E171" s="108">
        <f t="shared" si="18"/>
        <v>665.257722167682</v>
      </c>
      <c r="F171" s="108"/>
      <c r="G171" s="108">
        <f t="shared" si="20"/>
        <v>225931.83435379071</v>
      </c>
      <c r="H171" s="109">
        <f t="shared" si="19"/>
        <v>177738.07435378988</v>
      </c>
      <c r="I171" s="110"/>
      <c r="J171" s="97"/>
      <c r="K171" s="97"/>
      <c r="L171" s="97"/>
      <c r="M171" s="97"/>
      <c r="N171" s="78"/>
      <c r="O171" s="78"/>
      <c r="P171" s="78"/>
      <c r="Q171" s="78"/>
      <c r="R171" s="78"/>
    </row>
    <row r="172" spans="1:18" ht="15" x14ac:dyDescent="0.2">
      <c r="A172" s="78">
        <f t="shared" si="15"/>
        <v>153</v>
      </c>
      <c r="B172" s="78"/>
      <c r="C172" s="112">
        <f t="shared" si="16"/>
        <v>1656.62</v>
      </c>
      <c r="D172" s="108">
        <f t="shared" si="17"/>
        <v>988.45177529783439</v>
      </c>
      <c r="E172" s="108">
        <f t="shared" si="18"/>
        <v>668.1682247021655</v>
      </c>
      <c r="F172" s="108"/>
      <c r="G172" s="108">
        <f t="shared" si="20"/>
        <v>225263.66612908855</v>
      </c>
      <c r="H172" s="109">
        <f t="shared" si="19"/>
        <v>178726.52612908772</v>
      </c>
      <c r="I172" s="110"/>
      <c r="J172" s="97"/>
      <c r="K172" s="97"/>
      <c r="L172" s="97"/>
      <c r="M172" s="97"/>
      <c r="N172" s="78"/>
      <c r="O172" s="78"/>
      <c r="P172" s="78"/>
      <c r="Q172" s="78"/>
      <c r="R172" s="78"/>
    </row>
    <row r="173" spans="1:18" ht="15" x14ac:dyDescent="0.2">
      <c r="A173" s="78">
        <f t="shared" si="15"/>
        <v>154</v>
      </c>
      <c r="B173" s="78"/>
      <c r="C173" s="112">
        <f t="shared" si="16"/>
        <v>1656.62</v>
      </c>
      <c r="D173" s="108">
        <f t="shared" si="17"/>
        <v>985.52853931476238</v>
      </c>
      <c r="E173" s="108">
        <f t="shared" si="18"/>
        <v>671.09146068523751</v>
      </c>
      <c r="F173" s="108"/>
      <c r="G173" s="108">
        <f t="shared" si="20"/>
        <v>224592.57466840331</v>
      </c>
      <c r="H173" s="109">
        <f t="shared" si="19"/>
        <v>179712.05466840247</v>
      </c>
      <c r="I173" s="110"/>
      <c r="J173" s="97"/>
      <c r="K173" s="97"/>
      <c r="L173" s="97"/>
      <c r="M173" s="97"/>
      <c r="N173" s="78"/>
      <c r="O173" s="78"/>
      <c r="P173" s="78"/>
      <c r="Q173" s="78"/>
      <c r="R173" s="78"/>
    </row>
    <row r="174" spans="1:18" ht="15" x14ac:dyDescent="0.2">
      <c r="A174" s="78">
        <f t="shared" si="15"/>
        <v>155</v>
      </c>
      <c r="B174" s="78"/>
      <c r="C174" s="112">
        <f t="shared" si="16"/>
        <v>1656.62</v>
      </c>
      <c r="D174" s="108">
        <f t="shared" si="17"/>
        <v>982.59251417426447</v>
      </c>
      <c r="E174" s="108">
        <f t="shared" si="18"/>
        <v>674.02748582573543</v>
      </c>
      <c r="F174" s="108"/>
      <c r="G174" s="108">
        <f t="shared" si="20"/>
        <v>223918.54718257757</v>
      </c>
      <c r="H174" s="109">
        <f t="shared" si="19"/>
        <v>180694.64718257674</v>
      </c>
      <c r="I174" s="110"/>
      <c r="J174" s="97"/>
      <c r="K174" s="97"/>
      <c r="L174" s="97"/>
      <c r="M174" s="97"/>
      <c r="N174" s="78"/>
      <c r="O174" s="78"/>
      <c r="P174" s="78"/>
      <c r="Q174" s="78"/>
      <c r="R174" s="78"/>
    </row>
    <row r="175" spans="1:18" ht="15" x14ac:dyDescent="0.2">
      <c r="A175" s="78">
        <f t="shared" si="15"/>
        <v>156</v>
      </c>
      <c r="B175" s="78"/>
      <c r="C175" s="112">
        <f t="shared" si="16"/>
        <v>1656.62</v>
      </c>
      <c r="D175" s="108">
        <f t="shared" si="17"/>
        <v>979.64364392377684</v>
      </c>
      <c r="E175" s="108">
        <f t="shared" si="18"/>
        <v>676.97635607622306</v>
      </c>
      <c r="F175" s="108"/>
      <c r="G175" s="108">
        <f t="shared" si="20"/>
        <v>223241.57082650135</v>
      </c>
      <c r="H175" s="109">
        <f t="shared" si="19"/>
        <v>181674.29082650051</v>
      </c>
      <c r="I175" s="110"/>
      <c r="J175" s="97"/>
      <c r="K175" s="97"/>
      <c r="L175" s="97"/>
      <c r="M175" s="97"/>
      <c r="N175" s="78"/>
      <c r="O175" s="78"/>
      <c r="P175" s="78"/>
      <c r="Q175" s="78"/>
      <c r="R175" s="78"/>
    </row>
    <row r="176" spans="1:18" ht="15" x14ac:dyDescent="0.2">
      <c r="A176" s="78">
        <f t="shared" si="15"/>
        <v>157</v>
      </c>
      <c r="B176" s="78"/>
      <c r="C176" s="112">
        <f t="shared" si="16"/>
        <v>1656.62</v>
      </c>
      <c r="D176" s="108">
        <f t="shared" si="17"/>
        <v>976.68187236594338</v>
      </c>
      <c r="E176" s="108">
        <f t="shared" si="18"/>
        <v>679.93812763405651</v>
      </c>
      <c r="F176" s="108"/>
      <c r="G176" s="108">
        <f t="shared" si="20"/>
        <v>222561.6326988673</v>
      </c>
      <c r="H176" s="109">
        <f t="shared" si="19"/>
        <v>182650.97269886645</v>
      </c>
      <c r="I176" s="110"/>
      <c r="J176" s="97"/>
      <c r="K176" s="97"/>
      <c r="L176" s="97"/>
      <c r="M176" s="97"/>
      <c r="N176" s="78"/>
      <c r="O176" s="78"/>
      <c r="P176" s="78"/>
      <c r="Q176" s="78"/>
      <c r="R176" s="78"/>
    </row>
    <row r="177" spans="1:18" ht="15" x14ac:dyDescent="0.2">
      <c r="A177" s="78">
        <f t="shared" si="15"/>
        <v>158</v>
      </c>
      <c r="B177" s="78"/>
      <c r="C177" s="112">
        <f t="shared" si="16"/>
        <v>1656.62</v>
      </c>
      <c r="D177" s="108">
        <f t="shared" si="17"/>
        <v>973.70714305754439</v>
      </c>
      <c r="E177" s="108">
        <f t="shared" si="18"/>
        <v>682.91285694245551</v>
      </c>
      <c r="F177" s="108"/>
      <c r="G177" s="108">
        <f t="shared" si="20"/>
        <v>221878.71984192485</v>
      </c>
      <c r="H177" s="109">
        <f t="shared" si="19"/>
        <v>183624.67984192399</v>
      </c>
      <c r="I177" s="110"/>
      <c r="J177" s="97"/>
      <c r="K177" s="97"/>
      <c r="L177" s="97"/>
      <c r="M177" s="97"/>
      <c r="N177" s="78"/>
      <c r="O177" s="78"/>
      <c r="P177" s="78"/>
      <c r="Q177" s="78"/>
      <c r="R177" s="78"/>
    </row>
    <row r="178" spans="1:18" ht="15" x14ac:dyDescent="0.2">
      <c r="A178" s="78">
        <f t="shared" si="15"/>
        <v>159</v>
      </c>
      <c r="B178" s="78"/>
      <c r="C178" s="112">
        <f t="shared" si="16"/>
        <v>1656.62</v>
      </c>
      <c r="D178" s="108">
        <f t="shared" si="17"/>
        <v>970.71939930842109</v>
      </c>
      <c r="E178" s="108">
        <f t="shared" si="18"/>
        <v>685.9006006915788</v>
      </c>
      <c r="F178" s="108"/>
      <c r="G178" s="108">
        <f t="shared" si="20"/>
        <v>221192.81924123326</v>
      </c>
      <c r="H178" s="109">
        <f t="shared" si="19"/>
        <v>184595.3992412324</v>
      </c>
      <c r="I178" s="110"/>
      <c r="J178" s="97"/>
      <c r="K178" s="97"/>
      <c r="L178" s="97"/>
      <c r="M178" s="97"/>
      <c r="N178" s="78"/>
      <c r="O178" s="78"/>
      <c r="P178" s="78"/>
      <c r="Q178" s="78"/>
      <c r="R178" s="78"/>
    </row>
    <row r="179" spans="1:18" ht="15" x14ac:dyDescent="0.2">
      <c r="A179" s="78">
        <f t="shared" si="15"/>
        <v>160</v>
      </c>
      <c r="B179" s="78"/>
      <c r="C179" s="112">
        <f t="shared" si="16"/>
        <v>1656.62</v>
      </c>
      <c r="D179" s="108">
        <f t="shared" si="17"/>
        <v>967.7185841803954</v>
      </c>
      <c r="E179" s="108">
        <f t="shared" si="18"/>
        <v>688.90141581960449</v>
      </c>
      <c r="F179" s="108"/>
      <c r="G179" s="108">
        <f t="shared" si="20"/>
        <v>220503.91782541366</v>
      </c>
      <c r="H179" s="109">
        <f t="shared" si="19"/>
        <v>185563.1178254128</v>
      </c>
      <c r="I179" s="110"/>
      <c r="J179" s="97"/>
      <c r="K179" s="97"/>
      <c r="L179" s="97"/>
      <c r="M179" s="97"/>
      <c r="N179" s="78"/>
      <c r="O179" s="78"/>
      <c r="P179" s="78"/>
      <c r="Q179" s="78"/>
      <c r="R179" s="78"/>
    </row>
    <row r="180" spans="1:18" ht="15" x14ac:dyDescent="0.2">
      <c r="A180" s="78">
        <f t="shared" si="15"/>
        <v>161</v>
      </c>
      <c r="B180" s="78"/>
      <c r="C180" s="112">
        <f t="shared" si="16"/>
        <v>1656.62</v>
      </c>
      <c r="D180" s="108">
        <f t="shared" si="17"/>
        <v>964.70464048618476</v>
      </c>
      <c r="E180" s="108">
        <f t="shared" si="18"/>
        <v>691.91535951381513</v>
      </c>
      <c r="F180" s="108"/>
      <c r="G180" s="108">
        <f t="shared" si="20"/>
        <v>219812.00246589986</v>
      </c>
      <c r="H180" s="109">
        <f t="shared" si="19"/>
        <v>186527.82246589899</v>
      </c>
      <c r="I180" s="110"/>
      <c r="J180" s="97"/>
      <c r="K180" s="97"/>
      <c r="L180" s="97"/>
      <c r="M180" s="97"/>
      <c r="N180" s="78"/>
      <c r="O180" s="78"/>
      <c r="P180" s="78"/>
      <c r="Q180" s="78"/>
      <c r="R180" s="78"/>
    </row>
    <row r="181" spans="1:18" ht="15" x14ac:dyDescent="0.2">
      <c r="A181" s="78">
        <f t="shared" si="15"/>
        <v>162</v>
      </c>
      <c r="B181" s="78"/>
      <c r="C181" s="112">
        <f t="shared" si="16"/>
        <v>1656.62</v>
      </c>
      <c r="D181" s="108">
        <f t="shared" si="17"/>
        <v>961.67751078831179</v>
      </c>
      <c r="E181" s="108">
        <f t="shared" si="18"/>
        <v>694.9424892116881</v>
      </c>
      <c r="F181" s="108"/>
      <c r="G181" s="108">
        <f t="shared" si="20"/>
        <v>219117.05997668818</v>
      </c>
      <c r="H181" s="109">
        <f t="shared" si="19"/>
        <v>187489.49997668731</v>
      </c>
      <c r="I181" s="110"/>
      <c r="J181" s="97"/>
      <c r="K181" s="97"/>
      <c r="L181" s="97"/>
      <c r="M181" s="97"/>
      <c r="N181" s="78"/>
      <c r="O181" s="78"/>
      <c r="P181" s="78"/>
      <c r="Q181" s="78"/>
      <c r="R181" s="78"/>
    </row>
    <row r="182" spans="1:18" ht="15" x14ac:dyDescent="0.2">
      <c r="A182" s="78">
        <f t="shared" si="15"/>
        <v>163</v>
      </c>
      <c r="B182" s="78"/>
      <c r="C182" s="112">
        <f t="shared" si="16"/>
        <v>1656.62</v>
      </c>
      <c r="D182" s="108">
        <f t="shared" si="17"/>
        <v>958.63713739801085</v>
      </c>
      <c r="E182" s="108">
        <f t="shared" si="18"/>
        <v>697.98286260198904</v>
      </c>
      <c r="F182" s="108"/>
      <c r="G182" s="108">
        <f t="shared" si="20"/>
        <v>218419.07711408619</v>
      </c>
      <c r="H182" s="109">
        <f t="shared" si="19"/>
        <v>188448.13711408532</v>
      </c>
      <c r="I182" s="110"/>
      <c r="J182" s="97"/>
      <c r="K182" s="97"/>
      <c r="L182" s="97"/>
      <c r="M182" s="97"/>
      <c r="N182" s="78"/>
      <c r="O182" s="78"/>
      <c r="P182" s="78"/>
      <c r="Q182" s="78"/>
      <c r="R182" s="78"/>
    </row>
    <row r="183" spans="1:18" ht="15" x14ac:dyDescent="0.2">
      <c r="A183" s="78">
        <f t="shared" si="15"/>
        <v>164</v>
      </c>
      <c r="B183" s="78"/>
      <c r="C183" s="112">
        <f t="shared" si="16"/>
        <v>1656.62</v>
      </c>
      <c r="D183" s="108">
        <f t="shared" si="17"/>
        <v>955.58346237412707</v>
      </c>
      <c r="E183" s="108">
        <f t="shared" si="18"/>
        <v>701.03653762587282</v>
      </c>
      <c r="F183" s="108"/>
      <c r="G183" s="108">
        <f t="shared" si="20"/>
        <v>217718.04057646033</v>
      </c>
      <c r="H183" s="109">
        <f t="shared" si="19"/>
        <v>189403.72057645945</v>
      </c>
      <c r="I183" s="110"/>
      <c r="J183" s="97"/>
      <c r="K183" s="97"/>
      <c r="L183" s="97"/>
      <c r="M183" s="97"/>
      <c r="N183" s="78"/>
      <c r="O183" s="78"/>
      <c r="P183" s="78"/>
      <c r="Q183" s="78"/>
      <c r="R183" s="78"/>
    </row>
    <row r="184" spans="1:18" ht="15" x14ac:dyDescent="0.2">
      <c r="A184" s="78">
        <f t="shared" si="15"/>
        <v>165</v>
      </c>
      <c r="B184" s="78"/>
      <c r="C184" s="112">
        <f t="shared" si="16"/>
        <v>1656.62</v>
      </c>
      <c r="D184" s="108">
        <f t="shared" si="17"/>
        <v>952.51642752201394</v>
      </c>
      <c r="E184" s="108">
        <f t="shared" si="18"/>
        <v>704.10357247798595</v>
      </c>
      <c r="F184" s="108"/>
      <c r="G184" s="108">
        <f t="shared" si="20"/>
        <v>217013.93700398234</v>
      </c>
      <c r="H184" s="109">
        <f t="shared" si="19"/>
        <v>190356.23700398146</v>
      </c>
      <c r="I184" s="110"/>
      <c r="J184" s="97"/>
      <c r="K184" s="97"/>
      <c r="L184" s="97"/>
      <c r="M184" s="97"/>
      <c r="N184" s="78"/>
      <c r="O184" s="78"/>
      <c r="P184" s="78"/>
      <c r="Q184" s="78"/>
      <c r="R184" s="78"/>
    </row>
    <row r="185" spans="1:18" ht="15" x14ac:dyDescent="0.2">
      <c r="A185" s="78">
        <f t="shared" si="15"/>
        <v>166</v>
      </c>
      <c r="B185" s="78"/>
      <c r="C185" s="112">
        <f t="shared" si="16"/>
        <v>1656.62</v>
      </c>
      <c r="D185" s="108">
        <f t="shared" si="17"/>
        <v>949.43597439242274</v>
      </c>
      <c r="E185" s="108">
        <f t="shared" si="18"/>
        <v>707.18402560757715</v>
      </c>
      <c r="F185" s="108"/>
      <c r="G185" s="108">
        <f t="shared" si="20"/>
        <v>216306.75297837477</v>
      </c>
      <c r="H185" s="109">
        <f t="shared" si="19"/>
        <v>191305.67297837388</v>
      </c>
      <c r="I185" s="110"/>
      <c r="J185" s="97"/>
      <c r="K185" s="97"/>
      <c r="L185" s="97"/>
      <c r="M185" s="97"/>
      <c r="N185" s="78"/>
      <c r="O185" s="78"/>
      <c r="P185" s="78"/>
      <c r="Q185" s="78"/>
      <c r="R185" s="78"/>
    </row>
    <row r="186" spans="1:18" ht="15" x14ac:dyDescent="0.2">
      <c r="A186" s="78">
        <f t="shared" si="15"/>
        <v>167</v>
      </c>
      <c r="B186" s="78"/>
      <c r="C186" s="112">
        <f t="shared" si="16"/>
        <v>1656.62</v>
      </c>
      <c r="D186" s="108">
        <f t="shared" si="17"/>
        <v>946.34204428038959</v>
      </c>
      <c r="E186" s="108">
        <f t="shared" si="18"/>
        <v>710.2779557196103</v>
      </c>
      <c r="F186" s="108"/>
      <c r="G186" s="108">
        <f t="shared" si="20"/>
        <v>215596.47502265516</v>
      </c>
      <c r="H186" s="109">
        <f t="shared" si="19"/>
        <v>192252.01502265426</v>
      </c>
      <c r="I186" s="110"/>
      <c r="J186" s="97"/>
      <c r="K186" s="97"/>
      <c r="L186" s="97"/>
      <c r="M186" s="97"/>
      <c r="N186" s="78"/>
      <c r="O186" s="78"/>
      <c r="P186" s="78"/>
      <c r="Q186" s="78"/>
      <c r="R186" s="78"/>
    </row>
    <row r="187" spans="1:18" ht="15" x14ac:dyDescent="0.2">
      <c r="A187" s="78">
        <f t="shared" si="15"/>
        <v>168</v>
      </c>
      <c r="B187" s="78"/>
      <c r="C187" s="112">
        <f t="shared" si="16"/>
        <v>1656.62</v>
      </c>
      <c r="D187" s="108">
        <f t="shared" si="17"/>
        <v>943.23457822411626</v>
      </c>
      <c r="E187" s="108">
        <f t="shared" si="18"/>
        <v>713.38542177588363</v>
      </c>
      <c r="F187" s="108"/>
      <c r="G187" s="108">
        <f t="shared" si="20"/>
        <v>214883.08960087926</v>
      </c>
      <c r="H187" s="109">
        <f t="shared" si="19"/>
        <v>193195.24960087836</v>
      </c>
      <c r="I187" s="110"/>
      <c r="J187" s="97"/>
      <c r="K187" s="97"/>
      <c r="L187" s="97"/>
      <c r="M187" s="97"/>
      <c r="N187" s="78"/>
      <c r="O187" s="78"/>
      <c r="P187" s="78"/>
      <c r="Q187" s="78"/>
      <c r="R187" s="78"/>
    </row>
    <row r="188" spans="1:18" ht="15" x14ac:dyDescent="0.2">
      <c r="A188" s="78">
        <f t="shared" si="15"/>
        <v>169</v>
      </c>
      <c r="B188" s="78"/>
      <c r="C188" s="112">
        <f t="shared" si="16"/>
        <v>1656.62</v>
      </c>
      <c r="D188" s="108">
        <f t="shared" si="17"/>
        <v>940.11351700384682</v>
      </c>
      <c r="E188" s="108">
        <f t="shared" si="18"/>
        <v>716.50648299615307</v>
      </c>
      <c r="F188" s="108"/>
      <c r="G188" s="108">
        <f t="shared" si="20"/>
        <v>214166.5831178831</v>
      </c>
      <c r="H188" s="109">
        <f t="shared" si="19"/>
        <v>194135.3631178822</v>
      </c>
      <c r="I188" s="110"/>
      <c r="J188" s="97"/>
      <c r="K188" s="97"/>
      <c r="L188" s="97"/>
      <c r="M188" s="97"/>
      <c r="N188" s="78"/>
      <c r="O188" s="78"/>
      <c r="P188" s="78"/>
      <c r="Q188" s="78"/>
      <c r="R188" s="78"/>
    </row>
    <row r="189" spans="1:18" ht="15" x14ac:dyDescent="0.2">
      <c r="A189" s="78">
        <f t="shared" si="15"/>
        <v>170</v>
      </c>
      <c r="B189" s="78"/>
      <c r="C189" s="112">
        <f t="shared" si="16"/>
        <v>1656.62</v>
      </c>
      <c r="D189" s="108">
        <f t="shared" si="17"/>
        <v>936.9788011407386</v>
      </c>
      <c r="E189" s="108">
        <f t="shared" si="18"/>
        <v>719.64119885926129</v>
      </c>
      <c r="F189" s="108"/>
      <c r="G189" s="108">
        <f t="shared" si="20"/>
        <v>213446.94191902384</v>
      </c>
      <c r="H189" s="109">
        <f t="shared" si="19"/>
        <v>195072.34191902293</v>
      </c>
      <c r="I189" s="110"/>
      <c r="J189" s="97"/>
      <c r="K189" s="97"/>
      <c r="L189" s="97"/>
      <c r="M189" s="97"/>
      <c r="N189" s="78"/>
      <c r="O189" s="78"/>
      <c r="P189" s="78"/>
      <c r="Q189" s="78"/>
      <c r="R189" s="78"/>
    </row>
    <row r="190" spans="1:18" ht="15" x14ac:dyDescent="0.2">
      <c r="A190" s="78">
        <f t="shared" si="15"/>
        <v>171</v>
      </c>
      <c r="B190" s="78"/>
      <c r="C190" s="112">
        <f t="shared" si="16"/>
        <v>1656.62</v>
      </c>
      <c r="D190" s="108">
        <f t="shared" si="17"/>
        <v>933.83037089572929</v>
      </c>
      <c r="E190" s="108">
        <f t="shared" si="18"/>
        <v>722.7896291042706</v>
      </c>
      <c r="F190" s="108"/>
      <c r="G190" s="108">
        <f t="shared" si="20"/>
        <v>212724.15228991958</v>
      </c>
      <c r="H190" s="109">
        <f t="shared" si="19"/>
        <v>196006.17228991867</v>
      </c>
      <c r="I190" s="110"/>
      <c r="J190" s="97"/>
      <c r="K190" s="97"/>
      <c r="L190" s="97"/>
      <c r="M190" s="97"/>
      <c r="N190" s="78"/>
      <c r="O190" s="78"/>
      <c r="P190" s="78"/>
      <c r="Q190" s="78"/>
      <c r="R190" s="78"/>
    </row>
    <row r="191" spans="1:18" ht="15" x14ac:dyDescent="0.2">
      <c r="A191" s="78">
        <f t="shared" si="15"/>
        <v>172</v>
      </c>
      <c r="B191" s="78"/>
      <c r="C191" s="112">
        <f t="shared" si="16"/>
        <v>1656.62</v>
      </c>
      <c r="D191" s="108">
        <f t="shared" si="17"/>
        <v>930.66816626839818</v>
      </c>
      <c r="E191" s="108">
        <f t="shared" si="18"/>
        <v>725.95183373160171</v>
      </c>
      <c r="F191" s="108"/>
      <c r="G191" s="108">
        <f t="shared" si="20"/>
        <v>211998.20045618797</v>
      </c>
      <c r="H191" s="109">
        <f t="shared" si="19"/>
        <v>196936.84045618706</v>
      </c>
      <c r="I191" s="110"/>
      <c r="J191" s="97"/>
      <c r="K191" s="97"/>
      <c r="L191" s="97"/>
      <c r="M191" s="97"/>
      <c r="N191" s="78"/>
      <c r="O191" s="78"/>
      <c r="P191" s="78"/>
      <c r="Q191" s="78"/>
      <c r="R191" s="78"/>
    </row>
    <row r="192" spans="1:18" ht="15" x14ac:dyDescent="0.2">
      <c r="A192" s="78">
        <f t="shared" si="15"/>
        <v>173</v>
      </c>
      <c r="B192" s="78"/>
      <c r="C192" s="112">
        <f t="shared" si="16"/>
        <v>1656.62</v>
      </c>
      <c r="D192" s="108">
        <f t="shared" si="17"/>
        <v>927.49212699582233</v>
      </c>
      <c r="E192" s="108">
        <f t="shared" si="18"/>
        <v>729.12787300417756</v>
      </c>
      <c r="F192" s="108"/>
      <c r="G192" s="108">
        <f t="shared" si="20"/>
        <v>211269.07258318379</v>
      </c>
      <c r="H192" s="109">
        <f t="shared" si="19"/>
        <v>197864.33258318287</v>
      </c>
      <c r="I192" s="110"/>
      <c r="J192" s="97"/>
      <c r="K192" s="97"/>
      <c r="L192" s="97"/>
      <c r="M192" s="97"/>
      <c r="N192" s="78"/>
      <c r="O192" s="78"/>
      <c r="P192" s="78"/>
      <c r="Q192" s="78"/>
      <c r="R192" s="78"/>
    </row>
    <row r="193" spans="1:18" ht="15" x14ac:dyDescent="0.2">
      <c r="A193" s="78">
        <f t="shared" si="15"/>
        <v>174</v>
      </c>
      <c r="B193" s="78"/>
      <c r="C193" s="112">
        <f t="shared" si="16"/>
        <v>1656.62</v>
      </c>
      <c r="D193" s="108">
        <f t="shared" si="17"/>
        <v>924.30219255142902</v>
      </c>
      <c r="E193" s="108">
        <f t="shared" si="18"/>
        <v>732.31780744857087</v>
      </c>
      <c r="F193" s="108"/>
      <c r="G193" s="108">
        <f t="shared" si="20"/>
        <v>210536.75477573523</v>
      </c>
      <c r="H193" s="109">
        <f t="shared" si="19"/>
        <v>198788.6347757343</v>
      </c>
      <c r="I193" s="110"/>
      <c r="J193" s="97"/>
      <c r="K193" s="97"/>
      <c r="L193" s="97"/>
      <c r="M193" s="97"/>
      <c r="N193" s="78"/>
      <c r="O193" s="78"/>
      <c r="P193" s="78"/>
      <c r="Q193" s="78"/>
      <c r="R193" s="78"/>
    </row>
    <row r="194" spans="1:18" ht="15" x14ac:dyDescent="0.2">
      <c r="A194" s="78">
        <f t="shared" si="15"/>
        <v>175</v>
      </c>
      <c r="B194" s="78"/>
      <c r="C194" s="112">
        <f t="shared" si="16"/>
        <v>1656.62</v>
      </c>
      <c r="D194" s="108">
        <f t="shared" si="17"/>
        <v>921.09830214384158</v>
      </c>
      <c r="E194" s="108">
        <f t="shared" si="18"/>
        <v>735.52169785615831</v>
      </c>
      <c r="F194" s="108"/>
      <c r="G194" s="108">
        <f t="shared" si="20"/>
        <v>209801.23307787906</v>
      </c>
      <c r="H194" s="109">
        <f t="shared" si="19"/>
        <v>199709.73307787813</v>
      </c>
      <c r="I194" s="110"/>
      <c r="J194" s="97"/>
      <c r="K194" s="97"/>
      <c r="L194" s="97"/>
      <c r="M194" s="97"/>
      <c r="N194" s="78"/>
      <c r="O194" s="78"/>
      <c r="P194" s="78"/>
      <c r="Q194" s="78"/>
      <c r="R194" s="78"/>
    </row>
    <row r="195" spans="1:18" ht="15" x14ac:dyDescent="0.2">
      <c r="A195" s="78">
        <f t="shared" si="15"/>
        <v>176</v>
      </c>
      <c r="B195" s="78"/>
      <c r="C195" s="112">
        <f t="shared" si="16"/>
        <v>1656.62</v>
      </c>
      <c r="D195" s="108">
        <f t="shared" si="17"/>
        <v>917.88039471572085</v>
      </c>
      <c r="E195" s="108">
        <f t="shared" si="18"/>
        <v>738.73960528427904</v>
      </c>
      <c r="F195" s="108"/>
      <c r="G195" s="108">
        <f t="shared" si="20"/>
        <v>209062.4934725948</v>
      </c>
      <c r="H195" s="109">
        <f t="shared" si="19"/>
        <v>200627.61347259386</v>
      </c>
      <c r="I195" s="110"/>
      <c r="J195" s="97"/>
      <c r="K195" s="97"/>
      <c r="L195" s="97"/>
      <c r="M195" s="97"/>
      <c r="N195" s="78"/>
      <c r="O195" s="78"/>
      <c r="P195" s="78"/>
      <c r="Q195" s="78"/>
      <c r="R195" s="78"/>
    </row>
    <row r="196" spans="1:18" ht="15" x14ac:dyDescent="0.2">
      <c r="A196" s="78">
        <f t="shared" si="15"/>
        <v>177</v>
      </c>
      <c r="B196" s="78"/>
      <c r="C196" s="112">
        <f t="shared" si="16"/>
        <v>1656.62</v>
      </c>
      <c r="D196" s="108">
        <f t="shared" si="17"/>
        <v>914.64840894260215</v>
      </c>
      <c r="E196" s="108">
        <f t="shared" si="18"/>
        <v>741.97159105739775</v>
      </c>
      <c r="F196" s="108"/>
      <c r="G196" s="108">
        <f t="shared" si="20"/>
        <v>208320.5218815374</v>
      </c>
      <c r="H196" s="109">
        <f t="shared" si="19"/>
        <v>201542.26188153645</v>
      </c>
      <c r="I196" s="110"/>
      <c r="J196" s="97"/>
      <c r="K196" s="97"/>
      <c r="L196" s="97"/>
      <c r="M196" s="97"/>
      <c r="N196" s="78"/>
      <c r="O196" s="78"/>
      <c r="P196" s="78"/>
      <c r="Q196" s="78"/>
      <c r="R196" s="78"/>
    </row>
    <row r="197" spans="1:18" ht="15" x14ac:dyDescent="0.2">
      <c r="A197" s="78">
        <f t="shared" si="15"/>
        <v>178</v>
      </c>
      <c r="B197" s="78"/>
      <c r="C197" s="112">
        <f t="shared" si="16"/>
        <v>1656.62</v>
      </c>
      <c r="D197" s="108">
        <f t="shared" si="17"/>
        <v>911.40228323172607</v>
      </c>
      <c r="E197" s="108">
        <f t="shared" si="18"/>
        <v>745.21771676827382</v>
      </c>
      <c r="F197" s="108"/>
      <c r="G197" s="108">
        <f t="shared" si="20"/>
        <v>207575.30416476913</v>
      </c>
      <c r="H197" s="109">
        <f t="shared" si="19"/>
        <v>202453.66416476818</v>
      </c>
      <c r="I197" s="110"/>
      <c r="J197" s="97"/>
      <c r="K197" s="97"/>
      <c r="L197" s="97"/>
      <c r="M197" s="97"/>
      <c r="N197" s="78"/>
      <c r="O197" s="78"/>
      <c r="P197" s="78"/>
      <c r="Q197" s="78"/>
      <c r="R197" s="78"/>
    </row>
    <row r="198" spans="1:18" ht="15" x14ac:dyDescent="0.2">
      <c r="A198" s="78">
        <f t="shared" si="15"/>
        <v>179</v>
      </c>
      <c r="B198" s="78"/>
      <c r="C198" s="112">
        <f t="shared" si="16"/>
        <v>1656.62</v>
      </c>
      <c r="D198" s="108">
        <f t="shared" si="17"/>
        <v>908.14195572086498</v>
      </c>
      <c r="E198" s="108">
        <f t="shared" si="18"/>
        <v>748.47804427913491</v>
      </c>
      <c r="F198" s="108"/>
      <c r="G198" s="108">
        <f t="shared" si="20"/>
        <v>206826.82612049</v>
      </c>
      <c r="H198" s="109">
        <f t="shared" si="19"/>
        <v>203361.80612048905</v>
      </c>
      <c r="I198" s="110"/>
      <c r="J198" s="97"/>
      <c r="K198" s="97"/>
      <c r="L198" s="97"/>
      <c r="M198" s="97"/>
      <c r="N198" s="78"/>
      <c r="O198" s="78"/>
      <c r="P198" s="78"/>
      <c r="Q198" s="78"/>
      <c r="R198" s="78"/>
    </row>
    <row r="199" spans="1:18" ht="15" x14ac:dyDescent="0.2">
      <c r="A199" s="78">
        <f t="shared" si="15"/>
        <v>180</v>
      </c>
      <c r="B199" s="78"/>
      <c r="C199" s="112">
        <f t="shared" si="16"/>
        <v>1656.62</v>
      </c>
      <c r="D199" s="108">
        <f t="shared" si="17"/>
        <v>904.86736427714368</v>
      </c>
      <c r="E199" s="108">
        <f t="shared" si="18"/>
        <v>751.75263572285621</v>
      </c>
      <c r="F199" s="108"/>
      <c r="G199" s="108">
        <f t="shared" si="20"/>
        <v>206075.07348476714</v>
      </c>
      <c r="H199" s="109">
        <f t="shared" si="19"/>
        <v>204266.67348476619</v>
      </c>
      <c r="I199" s="110"/>
      <c r="J199" s="97"/>
      <c r="K199" s="97"/>
      <c r="L199" s="97"/>
      <c r="M199" s="97"/>
      <c r="N199" s="78"/>
      <c r="O199" s="78"/>
      <c r="P199" s="78"/>
      <c r="Q199" s="78"/>
      <c r="R199" s="78"/>
    </row>
    <row r="200" spans="1:18" ht="15" x14ac:dyDescent="0.2">
      <c r="A200" s="78">
        <f t="shared" si="15"/>
        <v>181</v>
      </c>
      <c r="B200" s="78"/>
      <c r="C200" s="112">
        <f t="shared" si="16"/>
        <v>1656.62</v>
      </c>
      <c r="D200" s="108">
        <f t="shared" si="17"/>
        <v>901.57844649585616</v>
      </c>
      <c r="E200" s="108">
        <f t="shared" si="18"/>
        <v>755.04155350414374</v>
      </c>
      <c r="F200" s="108"/>
      <c r="G200" s="108">
        <f t="shared" si="20"/>
        <v>205320.03193126302</v>
      </c>
      <c r="H200" s="109">
        <f t="shared" si="19"/>
        <v>205168.25193126206</v>
      </c>
      <c r="I200" s="110"/>
      <c r="J200" s="97"/>
      <c r="K200" s="97"/>
      <c r="L200" s="97"/>
      <c r="M200" s="97"/>
      <c r="N200" s="78"/>
      <c r="O200" s="78"/>
      <c r="P200" s="78"/>
      <c r="Q200" s="78"/>
      <c r="R200" s="78"/>
    </row>
    <row r="201" spans="1:18" ht="15" x14ac:dyDescent="0.2">
      <c r="A201" s="78">
        <f t="shared" si="15"/>
        <v>182</v>
      </c>
      <c r="B201" s="78"/>
      <c r="C201" s="112">
        <f t="shared" si="16"/>
        <v>1656.62</v>
      </c>
      <c r="D201" s="108">
        <f t="shared" si="17"/>
        <v>898.27513969927566</v>
      </c>
      <c r="E201" s="108">
        <f t="shared" si="18"/>
        <v>758.34486030072424</v>
      </c>
      <c r="F201" s="108"/>
      <c r="G201" s="108">
        <f t="shared" si="20"/>
        <v>204561.6870709623</v>
      </c>
      <c r="H201" s="109">
        <f t="shared" si="19"/>
        <v>206066.52707096134</v>
      </c>
      <c r="I201" s="110"/>
      <c r="J201" s="97"/>
      <c r="K201" s="97"/>
      <c r="L201" s="97"/>
      <c r="M201" s="97"/>
      <c r="N201" s="78"/>
      <c r="O201" s="78"/>
      <c r="P201" s="78"/>
      <c r="Q201" s="78"/>
      <c r="R201" s="78"/>
    </row>
    <row r="202" spans="1:18" ht="15" x14ac:dyDescent="0.2">
      <c r="A202" s="78">
        <f t="shared" si="15"/>
        <v>183</v>
      </c>
      <c r="B202" s="78"/>
      <c r="C202" s="112">
        <f t="shared" si="16"/>
        <v>1656.62</v>
      </c>
      <c r="D202" s="108">
        <f t="shared" si="17"/>
        <v>894.95738093546004</v>
      </c>
      <c r="E202" s="108">
        <f t="shared" si="18"/>
        <v>761.66261906453985</v>
      </c>
      <c r="F202" s="108"/>
      <c r="G202" s="108">
        <f t="shared" si="20"/>
        <v>203800.02445189777</v>
      </c>
      <c r="H202" s="109">
        <f t="shared" si="19"/>
        <v>206961.4844518968</v>
      </c>
      <c r="I202" s="110"/>
      <c r="J202" s="97"/>
      <c r="K202" s="97"/>
      <c r="L202" s="97"/>
      <c r="M202" s="97"/>
      <c r="N202" s="78"/>
      <c r="O202" s="78"/>
      <c r="P202" s="78"/>
      <c r="Q202" s="78"/>
      <c r="R202" s="78"/>
    </row>
    <row r="203" spans="1:18" ht="15" x14ac:dyDescent="0.2">
      <c r="A203" s="78">
        <f t="shared" si="15"/>
        <v>184</v>
      </c>
      <c r="B203" s="78"/>
      <c r="C203" s="112">
        <f t="shared" si="16"/>
        <v>1656.62</v>
      </c>
      <c r="D203" s="108">
        <f t="shared" si="17"/>
        <v>891.62510697705272</v>
      </c>
      <c r="E203" s="108">
        <f t="shared" si="18"/>
        <v>764.99489302294717</v>
      </c>
      <c r="F203" s="108"/>
      <c r="G203" s="108">
        <f t="shared" si="20"/>
        <v>203035.02955887484</v>
      </c>
      <c r="H203" s="109">
        <f t="shared" si="19"/>
        <v>207853.10955887387</v>
      </c>
      <c r="I203" s="110"/>
      <c r="J203" s="97"/>
      <c r="K203" s="97"/>
      <c r="L203" s="97"/>
      <c r="M203" s="97"/>
      <c r="N203" s="78"/>
      <c r="O203" s="78"/>
      <c r="P203" s="78"/>
      <c r="Q203" s="78"/>
      <c r="R203" s="78"/>
    </row>
    <row r="204" spans="1:18" ht="15" x14ac:dyDescent="0.2">
      <c r="A204" s="78">
        <f t="shared" si="15"/>
        <v>185</v>
      </c>
      <c r="B204" s="78"/>
      <c r="C204" s="112">
        <f t="shared" si="16"/>
        <v>1656.62</v>
      </c>
      <c r="D204" s="108">
        <f t="shared" si="17"/>
        <v>888.27825432007739</v>
      </c>
      <c r="E204" s="108">
        <f t="shared" si="18"/>
        <v>768.3417456799225</v>
      </c>
      <c r="F204" s="108"/>
      <c r="G204" s="108">
        <f t="shared" si="20"/>
        <v>202266.68781319493</v>
      </c>
      <c r="H204" s="109">
        <f t="shared" si="19"/>
        <v>208741.38781319396</v>
      </c>
      <c r="I204" s="110"/>
      <c r="J204" s="97"/>
      <c r="K204" s="97"/>
      <c r="L204" s="97"/>
      <c r="M204" s="97"/>
      <c r="N204" s="78"/>
      <c r="O204" s="78"/>
      <c r="P204" s="78"/>
      <c r="Q204" s="78"/>
      <c r="R204" s="78"/>
    </row>
    <row r="205" spans="1:18" ht="15" x14ac:dyDescent="0.2">
      <c r="A205" s="78">
        <f t="shared" si="15"/>
        <v>186</v>
      </c>
      <c r="B205" s="78"/>
      <c r="C205" s="112">
        <f t="shared" si="16"/>
        <v>1656.62</v>
      </c>
      <c r="D205" s="108">
        <f t="shared" si="17"/>
        <v>884.91675918272779</v>
      </c>
      <c r="E205" s="108">
        <f t="shared" si="18"/>
        <v>771.7032408172721</v>
      </c>
      <c r="F205" s="108"/>
      <c r="G205" s="108">
        <f t="shared" si="20"/>
        <v>201494.98457237767</v>
      </c>
      <c r="H205" s="109">
        <f t="shared" si="19"/>
        <v>209626.30457237668</v>
      </c>
      <c r="I205" s="110"/>
      <c r="J205" s="97"/>
      <c r="K205" s="97"/>
      <c r="L205" s="97"/>
      <c r="M205" s="97"/>
      <c r="N205" s="78"/>
      <c r="O205" s="78"/>
      <c r="P205" s="78"/>
      <c r="Q205" s="78"/>
      <c r="R205" s="78"/>
    </row>
    <row r="206" spans="1:18" ht="15" x14ac:dyDescent="0.2">
      <c r="A206" s="78">
        <f t="shared" si="15"/>
        <v>187</v>
      </c>
      <c r="B206" s="78"/>
      <c r="C206" s="112">
        <f t="shared" si="16"/>
        <v>1656.62</v>
      </c>
      <c r="D206" s="108">
        <f t="shared" si="17"/>
        <v>881.54055750415228</v>
      </c>
      <c r="E206" s="108">
        <f t="shared" si="18"/>
        <v>775.07944249584762</v>
      </c>
      <c r="F206" s="108"/>
      <c r="G206" s="108">
        <f t="shared" si="20"/>
        <v>200719.90512988184</v>
      </c>
      <c r="H206" s="109">
        <f t="shared" si="19"/>
        <v>210507.84512988085</v>
      </c>
      <c r="I206" s="110"/>
      <c r="J206" s="97"/>
      <c r="K206" s="97"/>
      <c r="L206" s="97"/>
      <c r="M206" s="97"/>
      <c r="N206" s="78"/>
      <c r="O206" s="78"/>
      <c r="P206" s="78"/>
      <c r="Q206" s="78"/>
      <c r="R206" s="78"/>
    </row>
    <row r="207" spans="1:18" ht="15" x14ac:dyDescent="0.2">
      <c r="A207" s="78">
        <f t="shared" si="15"/>
        <v>188</v>
      </c>
      <c r="B207" s="78"/>
      <c r="C207" s="112">
        <f t="shared" si="16"/>
        <v>1656.62</v>
      </c>
      <c r="D207" s="108">
        <f t="shared" si="17"/>
        <v>878.14958494323298</v>
      </c>
      <c r="E207" s="108">
        <f t="shared" si="18"/>
        <v>778.47041505676691</v>
      </c>
      <c r="F207" s="108"/>
      <c r="G207" s="108">
        <f t="shared" si="20"/>
        <v>199941.43471482507</v>
      </c>
      <c r="H207" s="109">
        <f t="shared" si="19"/>
        <v>211385.99471482408</v>
      </c>
      <c r="I207" s="110"/>
      <c r="J207" s="97"/>
      <c r="K207" s="97"/>
      <c r="L207" s="97"/>
      <c r="M207" s="97"/>
      <c r="N207" s="78"/>
      <c r="O207" s="78"/>
      <c r="P207" s="78"/>
      <c r="Q207" s="78"/>
      <c r="R207" s="78"/>
    </row>
    <row r="208" spans="1:18" ht="15" x14ac:dyDescent="0.2">
      <c r="A208" s="78">
        <f t="shared" si="15"/>
        <v>189</v>
      </c>
      <c r="B208" s="78"/>
      <c r="C208" s="112">
        <f t="shared" si="16"/>
        <v>1656.62</v>
      </c>
      <c r="D208" s="108">
        <f t="shared" si="17"/>
        <v>874.74377687735966</v>
      </c>
      <c r="E208" s="108">
        <f t="shared" si="18"/>
        <v>781.87622312264023</v>
      </c>
      <c r="F208" s="108"/>
      <c r="G208" s="108">
        <f t="shared" si="20"/>
        <v>199159.55849170242</v>
      </c>
      <c r="H208" s="109">
        <f t="shared" si="19"/>
        <v>212260.73849170143</v>
      </c>
      <c r="I208" s="110"/>
      <c r="J208" s="97"/>
      <c r="K208" s="97"/>
      <c r="L208" s="97"/>
      <c r="M208" s="97"/>
      <c r="N208" s="78"/>
      <c r="O208" s="78"/>
      <c r="P208" s="78"/>
      <c r="Q208" s="78"/>
      <c r="R208" s="78"/>
    </row>
    <row r="209" spans="1:18" ht="15" x14ac:dyDescent="0.2">
      <c r="A209" s="78">
        <f t="shared" si="15"/>
        <v>190</v>
      </c>
      <c r="B209" s="78"/>
      <c r="C209" s="112">
        <f t="shared" si="16"/>
        <v>1656.62</v>
      </c>
      <c r="D209" s="108">
        <f t="shared" si="17"/>
        <v>871.32306840119816</v>
      </c>
      <c r="E209" s="108">
        <f t="shared" si="18"/>
        <v>785.29693159880173</v>
      </c>
      <c r="F209" s="108"/>
      <c r="G209" s="108">
        <f t="shared" si="20"/>
        <v>198374.26156010362</v>
      </c>
      <c r="H209" s="109">
        <f t="shared" si="19"/>
        <v>213132.06156010262</v>
      </c>
      <c r="I209" s="110"/>
      <c r="J209" s="97"/>
      <c r="K209" s="97"/>
      <c r="L209" s="97"/>
      <c r="M209" s="97"/>
      <c r="N209" s="78"/>
      <c r="O209" s="78"/>
      <c r="P209" s="78"/>
      <c r="Q209" s="78"/>
      <c r="R209" s="78"/>
    </row>
    <row r="210" spans="1:18" ht="15" x14ac:dyDescent="0.2">
      <c r="A210" s="78">
        <f t="shared" si="15"/>
        <v>191</v>
      </c>
      <c r="B210" s="78"/>
      <c r="C210" s="112">
        <f t="shared" si="16"/>
        <v>1656.62</v>
      </c>
      <c r="D210" s="108">
        <f t="shared" si="17"/>
        <v>867.88739432545333</v>
      </c>
      <c r="E210" s="108">
        <f t="shared" si="18"/>
        <v>788.73260567454656</v>
      </c>
      <c r="F210" s="108"/>
      <c r="G210" s="108">
        <f t="shared" si="20"/>
        <v>197585.52895442909</v>
      </c>
      <c r="H210" s="109">
        <f t="shared" si="19"/>
        <v>213999.94895442808</v>
      </c>
      <c r="I210" s="110"/>
      <c r="J210" s="97"/>
      <c r="K210" s="97"/>
      <c r="L210" s="97"/>
      <c r="M210" s="97"/>
      <c r="N210" s="78"/>
      <c r="O210" s="78"/>
      <c r="P210" s="78"/>
      <c r="Q210" s="78"/>
      <c r="R210" s="78"/>
    </row>
    <row r="211" spans="1:18" ht="15" x14ac:dyDescent="0.2">
      <c r="A211" s="78">
        <f t="shared" si="15"/>
        <v>192</v>
      </c>
      <c r="B211" s="78"/>
      <c r="C211" s="112">
        <f t="shared" si="16"/>
        <v>1656.62</v>
      </c>
      <c r="D211" s="108">
        <f t="shared" si="17"/>
        <v>864.43668917562718</v>
      </c>
      <c r="E211" s="108">
        <f t="shared" si="18"/>
        <v>792.18331082437271</v>
      </c>
      <c r="F211" s="108"/>
      <c r="G211" s="108">
        <f t="shared" si="20"/>
        <v>196793.34564360473</v>
      </c>
      <c r="H211" s="109">
        <f t="shared" si="19"/>
        <v>214864.38564360372</v>
      </c>
      <c r="I211" s="110"/>
      <c r="J211" s="97"/>
      <c r="K211" s="97"/>
      <c r="L211" s="97"/>
      <c r="M211" s="97"/>
      <c r="N211" s="78"/>
      <c r="O211" s="78"/>
      <c r="P211" s="78"/>
      <c r="Q211" s="78"/>
      <c r="R211" s="78"/>
    </row>
    <row r="212" spans="1:18" ht="15" x14ac:dyDescent="0.2">
      <c r="A212" s="78">
        <f t="shared" si="15"/>
        <v>193</v>
      </c>
      <c r="B212" s="78"/>
      <c r="C212" s="112">
        <f t="shared" si="16"/>
        <v>1656.62</v>
      </c>
      <c r="D212" s="108">
        <f t="shared" si="17"/>
        <v>860.97088719077067</v>
      </c>
      <c r="E212" s="108">
        <f t="shared" si="18"/>
        <v>795.64911280922922</v>
      </c>
      <c r="F212" s="108"/>
      <c r="G212" s="108">
        <f t="shared" si="20"/>
        <v>195997.69653079551</v>
      </c>
      <c r="H212" s="109">
        <f t="shared" si="19"/>
        <v>215725.3565307945</v>
      </c>
      <c r="I212" s="110"/>
      <c r="J212" s="97"/>
      <c r="K212" s="97"/>
      <c r="L212" s="97"/>
      <c r="M212" s="97"/>
      <c r="N212" s="78"/>
      <c r="O212" s="78"/>
      <c r="P212" s="78"/>
      <c r="Q212" s="78"/>
      <c r="R212" s="78"/>
    </row>
    <row r="213" spans="1:18" ht="15" x14ac:dyDescent="0.2">
      <c r="A213" s="78">
        <f t="shared" ref="A213:A276" si="21">+A212+1</f>
        <v>194</v>
      </c>
      <c r="B213" s="78"/>
      <c r="C213" s="112">
        <f t="shared" si="16"/>
        <v>1656.62</v>
      </c>
      <c r="D213" s="108">
        <f t="shared" si="17"/>
        <v>857.48992232223043</v>
      </c>
      <c r="E213" s="108">
        <f t="shared" si="18"/>
        <v>799.13007767776946</v>
      </c>
      <c r="F213" s="108"/>
      <c r="G213" s="108">
        <f t="shared" si="20"/>
        <v>195198.56645311773</v>
      </c>
      <c r="H213" s="109">
        <f t="shared" si="19"/>
        <v>216582.84645311671</v>
      </c>
      <c r="I213" s="110"/>
      <c r="J213" s="97"/>
      <c r="K213" s="97"/>
      <c r="L213" s="97"/>
      <c r="M213" s="97"/>
      <c r="N213" s="78"/>
      <c r="O213" s="78"/>
      <c r="P213" s="78"/>
      <c r="Q213" s="78"/>
      <c r="R213" s="78"/>
    </row>
    <row r="214" spans="1:18" ht="15" x14ac:dyDescent="0.2">
      <c r="A214" s="78">
        <f t="shared" si="21"/>
        <v>195</v>
      </c>
      <c r="B214" s="78"/>
      <c r="C214" s="112">
        <f t="shared" ref="C214:C277" si="22">IF(G213&gt;(C213-D213),$H$14,G213+D214)</f>
        <v>1656.62</v>
      </c>
      <c r="D214" s="108">
        <f t="shared" ref="D214:D277" si="23">G213*$G$10/12</f>
        <v>853.99372823239003</v>
      </c>
      <c r="E214" s="108">
        <f t="shared" ref="E214:E277" si="24">IF(G213&gt;(C214-D214),C214-D214,G213)</f>
        <v>802.62627176760986</v>
      </c>
      <c r="F214" s="108"/>
      <c r="G214" s="108">
        <f t="shared" si="20"/>
        <v>194395.94018135013</v>
      </c>
      <c r="H214" s="109">
        <f t="shared" ref="H214:H277" si="25">H213+D214</f>
        <v>217436.84018134911</v>
      </c>
      <c r="I214" s="110"/>
      <c r="J214" s="97"/>
      <c r="K214" s="97"/>
      <c r="L214" s="97"/>
      <c r="M214" s="97"/>
      <c r="N214" s="78"/>
      <c r="O214" s="78"/>
      <c r="P214" s="78"/>
      <c r="Q214" s="78"/>
      <c r="R214" s="78"/>
    </row>
    <row r="215" spans="1:18" ht="15" x14ac:dyDescent="0.2">
      <c r="A215" s="78">
        <f t="shared" si="21"/>
        <v>196</v>
      </c>
      <c r="B215" s="78"/>
      <c r="C215" s="112">
        <f t="shared" si="22"/>
        <v>1656.62</v>
      </c>
      <c r="D215" s="108">
        <f t="shared" si="23"/>
        <v>850.48223829340679</v>
      </c>
      <c r="E215" s="108">
        <f t="shared" si="24"/>
        <v>806.1377617065931</v>
      </c>
      <c r="F215" s="108"/>
      <c r="G215" s="108">
        <f t="shared" ref="G215:G278" si="26">MAX(G214+G214*$G$10/12-C215-F215,0)</f>
        <v>193589.80241964353</v>
      </c>
      <c r="H215" s="109">
        <f t="shared" si="25"/>
        <v>218287.3224196425</v>
      </c>
      <c r="I215" s="110"/>
      <c r="J215" s="97"/>
      <c r="K215" s="97"/>
      <c r="L215" s="97"/>
      <c r="M215" s="97"/>
      <c r="N215" s="78"/>
      <c r="O215" s="78"/>
      <c r="P215" s="78"/>
      <c r="Q215" s="78"/>
      <c r="R215" s="78"/>
    </row>
    <row r="216" spans="1:18" ht="15" x14ac:dyDescent="0.2">
      <c r="A216" s="78">
        <f t="shared" si="21"/>
        <v>197</v>
      </c>
      <c r="B216" s="78"/>
      <c r="C216" s="112">
        <f t="shared" si="22"/>
        <v>1656.62</v>
      </c>
      <c r="D216" s="108">
        <f t="shared" si="23"/>
        <v>846.95538558594035</v>
      </c>
      <c r="E216" s="108">
        <f t="shared" si="24"/>
        <v>809.66461441405954</v>
      </c>
      <c r="F216" s="108"/>
      <c r="G216" s="108">
        <f t="shared" si="26"/>
        <v>192780.13780522946</v>
      </c>
      <c r="H216" s="109">
        <f t="shared" si="25"/>
        <v>219134.27780522843</v>
      </c>
      <c r="I216" s="110"/>
      <c r="J216" s="97"/>
      <c r="K216" s="97"/>
      <c r="L216" s="97"/>
      <c r="M216" s="97"/>
      <c r="N216" s="78"/>
      <c r="O216" s="78"/>
      <c r="P216" s="78"/>
      <c r="Q216" s="78"/>
      <c r="R216" s="78"/>
    </row>
    <row r="217" spans="1:18" ht="15" x14ac:dyDescent="0.2">
      <c r="A217" s="78">
        <f t="shared" si="21"/>
        <v>198</v>
      </c>
      <c r="B217" s="78"/>
      <c r="C217" s="112">
        <f t="shared" si="22"/>
        <v>1656.62</v>
      </c>
      <c r="D217" s="108">
        <f t="shared" si="23"/>
        <v>843.41310289787896</v>
      </c>
      <c r="E217" s="108">
        <f t="shared" si="24"/>
        <v>813.20689710212093</v>
      </c>
      <c r="F217" s="108"/>
      <c r="G217" s="108">
        <f t="shared" si="26"/>
        <v>191966.93090812734</v>
      </c>
      <c r="H217" s="109">
        <f t="shared" si="25"/>
        <v>219977.6909081263</v>
      </c>
      <c r="I217" s="110"/>
      <c r="J217" s="97"/>
      <c r="K217" s="97"/>
      <c r="L217" s="97"/>
      <c r="M217" s="97"/>
      <c r="N217" s="78"/>
      <c r="O217" s="78"/>
      <c r="P217" s="78"/>
      <c r="Q217" s="78"/>
      <c r="R217" s="78"/>
    </row>
    <row r="218" spans="1:18" ht="15" x14ac:dyDescent="0.2">
      <c r="A218" s="78">
        <f t="shared" si="21"/>
        <v>199</v>
      </c>
      <c r="B218" s="78"/>
      <c r="C218" s="112">
        <f t="shared" si="22"/>
        <v>1656.62</v>
      </c>
      <c r="D218" s="108">
        <f t="shared" si="23"/>
        <v>839.85532272305716</v>
      </c>
      <c r="E218" s="108">
        <f t="shared" si="24"/>
        <v>816.76467727694273</v>
      </c>
      <c r="F218" s="108"/>
      <c r="G218" s="108">
        <f t="shared" si="26"/>
        <v>191150.16623085039</v>
      </c>
      <c r="H218" s="109">
        <f t="shared" si="25"/>
        <v>220817.54623084934</v>
      </c>
      <c r="I218" s="110"/>
      <c r="J218" s="97"/>
      <c r="K218" s="97"/>
      <c r="L218" s="97"/>
      <c r="M218" s="97"/>
      <c r="N218" s="78"/>
      <c r="O218" s="78"/>
      <c r="P218" s="78"/>
      <c r="Q218" s="78"/>
      <c r="R218" s="78"/>
    </row>
    <row r="219" spans="1:18" ht="15" x14ac:dyDescent="0.2">
      <c r="A219" s="78">
        <f t="shared" si="21"/>
        <v>200</v>
      </c>
      <c r="B219" s="78"/>
      <c r="C219" s="112">
        <f t="shared" si="22"/>
        <v>1656.62</v>
      </c>
      <c r="D219" s="108">
        <f t="shared" si="23"/>
        <v>836.2819772599704</v>
      </c>
      <c r="E219" s="108">
        <f t="shared" si="24"/>
        <v>820.33802274002949</v>
      </c>
      <c r="F219" s="108"/>
      <c r="G219" s="108">
        <f t="shared" si="26"/>
        <v>190329.82820811035</v>
      </c>
      <c r="H219" s="109">
        <f t="shared" si="25"/>
        <v>221653.82820810931</v>
      </c>
      <c r="I219" s="110"/>
      <c r="J219" s="97"/>
      <c r="K219" s="97"/>
      <c r="L219" s="97"/>
      <c r="M219" s="97"/>
      <c r="N219" s="78"/>
      <c r="O219" s="78"/>
      <c r="P219" s="78"/>
      <c r="Q219" s="78"/>
      <c r="R219" s="78"/>
    </row>
    <row r="220" spans="1:18" ht="15" x14ac:dyDescent="0.2">
      <c r="A220" s="78">
        <f t="shared" si="21"/>
        <v>201</v>
      </c>
      <c r="B220" s="78"/>
      <c r="C220" s="112">
        <f t="shared" si="22"/>
        <v>1656.62</v>
      </c>
      <c r="D220" s="108">
        <f t="shared" si="23"/>
        <v>832.6929984104828</v>
      </c>
      <c r="E220" s="108">
        <f t="shared" si="24"/>
        <v>823.92700158951709</v>
      </c>
      <c r="F220" s="108"/>
      <c r="G220" s="108">
        <f t="shared" si="26"/>
        <v>189505.90120652085</v>
      </c>
      <c r="H220" s="109">
        <f t="shared" si="25"/>
        <v>222486.5212065198</v>
      </c>
      <c r="I220" s="110"/>
      <c r="J220" s="97"/>
      <c r="K220" s="97"/>
      <c r="L220" s="97"/>
      <c r="M220" s="97"/>
      <c r="N220" s="78"/>
      <c r="O220" s="78"/>
      <c r="P220" s="78"/>
      <c r="Q220" s="78"/>
      <c r="R220" s="78"/>
    </row>
    <row r="221" spans="1:18" ht="15" x14ac:dyDescent="0.2">
      <c r="A221" s="78">
        <f t="shared" si="21"/>
        <v>202</v>
      </c>
      <c r="B221" s="78"/>
      <c r="C221" s="112">
        <f t="shared" si="22"/>
        <v>1656.62</v>
      </c>
      <c r="D221" s="108">
        <f t="shared" si="23"/>
        <v>829.08831777852868</v>
      </c>
      <c r="E221" s="108">
        <f t="shared" si="24"/>
        <v>827.53168222147121</v>
      </c>
      <c r="F221" s="108"/>
      <c r="G221" s="108">
        <f t="shared" si="26"/>
        <v>188678.36952429937</v>
      </c>
      <c r="H221" s="109">
        <f t="shared" si="25"/>
        <v>223315.60952429831</v>
      </c>
      <c r="I221" s="110"/>
      <c r="J221" s="97"/>
      <c r="K221" s="97"/>
      <c r="L221" s="97"/>
      <c r="M221" s="97"/>
      <c r="N221" s="78"/>
      <c r="O221" s="78"/>
      <c r="P221" s="78"/>
      <c r="Q221" s="78"/>
      <c r="R221" s="78"/>
    </row>
    <row r="222" spans="1:18" ht="15" x14ac:dyDescent="0.2">
      <c r="A222" s="78">
        <f t="shared" si="21"/>
        <v>203</v>
      </c>
      <c r="B222" s="78"/>
      <c r="C222" s="112">
        <f t="shared" si="22"/>
        <v>1656.62</v>
      </c>
      <c r="D222" s="108">
        <f t="shared" si="23"/>
        <v>825.46786666880973</v>
      </c>
      <c r="E222" s="108">
        <f t="shared" si="24"/>
        <v>831.15213333119016</v>
      </c>
      <c r="F222" s="108"/>
      <c r="G222" s="108">
        <f t="shared" si="26"/>
        <v>187847.21739096817</v>
      </c>
      <c r="H222" s="109">
        <f t="shared" si="25"/>
        <v>224141.07739096711</v>
      </c>
      <c r="I222" s="110"/>
      <c r="J222" s="97"/>
      <c r="K222" s="97"/>
      <c r="L222" s="97"/>
      <c r="M222" s="97"/>
      <c r="N222" s="78"/>
      <c r="O222" s="78"/>
      <c r="P222" s="78"/>
      <c r="Q222" s="78"/>
      <c r="R222" s="78"/>
    </row>
    <row r="223" spans="1:18" ht="15" x14ac:dyDescent="0.2">
      <c r="A223" s="78">
        <f t="shared" si="21"/>
        <v>204</v>
      </c>
      <c r="B223" s="78"/>
      <c r="C223" s="112">
        <f t="shared" si="22"/>
        <v>1656.62</v>
      </c>
      <c r="D223" s="108">
        <f t="shared" si="23"/>
        <v>821.83157608548572</v>
      </c>
      <c r="E223" s="108">
        <f t="shared" si="24"/>
        <v>834.78842391451417</v>
      </c>
      <c r="F223" s="108"/>
      <c r="G223" s="108">
        <f t="shared" si="26"/>
        <v>187012.42896705365</v>
      </c>
      <c r="H223" s="109">
        <f t="shared" si="25"/>
        <v>224962.90896705259</v>
      </c>
      <c r="I223" s="110"/>
      <c r="J223" s="97"/>
      <c r="K223" s="97"/>
      <c r="L223" s="97"/>
      <c r="M223" s="97"/>
      <c r="N223" s="78"/>
      <c r="O223" s="78"/>
      <c r="P223" s="78"/>
      <c r="Q223" s="78"/>
      <c r="R223" s="78"/>
    </row>
    <row r="224" spans="1:18" ht="15" x14ac:dyDescent="0.2">
      <c r="A224" s="78">
        <f t="shared" si="21"/>
        <v>205</v>
      </c>
      <c r="B224" s="78"/>
      <c r="C224" s="112">
        <f t="shared" si="22"/>
        <v>1656.62</v>
      </c>
      <c r="D224" s="108">
        <f t="shared" si="23"/>
        <v>818.17937673085964</v>
      </c>
      <c r="E224" s="108">
        <f t="shared" si="24"/>
        <v>838.44062326914025</v>
      </c>
      <c r="F224" s="108"/>
      <c r="G224" s="108">
        <f t="shared" si="26"/>
        <v>186173.98834378453</v>
      </c>
      <c r="H224" s="109">
        <f t="shared" si="25"/>
        <v>225781.08834378346</v>
      </c>
      <c r="I224" s="110"/>
      <c r="J224" s="97"/>
      <c r="K224" s="97"/>
      <c r="L224" s="97"/>
      <c r="M224" s="97"/>
      <c r="N224" s="78"/>
      <c r="O224" s="78"/>
      <c r="P224" s="78"/>
      <c r="Q224" s="78"/>
      <c r="R224" s="78"/>
    </row>
    <row r="225" spans="1:18" ht="15" x14ac:dyDescent="0.2">
      <c r="A225" s="78">
        <f t="shared" si="21"/>
        <v>206</v>
      </c>
      <c r="B225" s="78"/>
      <c r="C225" s="112">
        <f t="shared" si="22"/>
        <v>1656.62</v>
      </c>
      <c r="D225" s="108">
        <f t="shared" si="23"/>
        <v>814.51119900405729</v>
      </c>
      <c r="E225" s="108">
        <f t="shared" si="24"/>
        <v>842.1088009959426</v>
      </c>
      <c r="F225" s="108"/>
      <c r="G225" s="108">
        <f t="shared" si="26"/>
        <v>185331.87954278858</v>
      </c>
      <c r="H225" s="109">
        <f t="shared" si="25"/>
        <v>226595.5995427875</v>
      </c>
      <c r="I225" s="110"/>
      <c r="J225" s="97"/>
      <c r="K225" s="97"/>
      <c r="L225" s="97"/>
      <c r="M225" s="97"/>
      <c r="N225" s="78"/>
      <c r="O225" s="78"/>
      <c r="P225" s="78"/>
      <c r="Q225" s="78"/>
      <c r="R225" s="78"/>
    </row>
    <row r="226" spans="1:18" ht="15" x14ac:dyDescent="0.2">
      <c r="A226" s="78">
        <f t="shared" si="21"/>
        <v>207</v>
      </c>
      <c r="B226" s="78"/>
      <c r="C226" s="112">
        <f t="shared" si="22"/>
        <v>1656.62</v>
      </c>
      <c r="D226" s="108">
        <f t="shared" si="23"/>
        <v>810.82697299970005</v>
      </c>
      <c r="E226" s="108">
        <f t="shared" si="24"/>
        <v>845.79302700029984</v>
      </c>
      <c r="F226" s="108"/>
      <c r="G226" s="108">
        <f t="shared" si="26"/>
        <v>184486.08651578828</v>
      </c>
      <c r="H226" s="109">
        <f t="shared" si="25"/>
        <v>227406.4265157872</v>
      </c>
      <c r="I226" s="110"/>
      <c r="J226" s="97"/>
      <c r="K226" s="97"/>
      <c r="L226" s="97"/>
      <c r="M226" s="97"/>
      <c r="N226" s="78"/>
      <c r="O226" s="78"/>
      <c r="P226" s="78"/>
      <c r="Q226" s="78"/>
      <c r="R226" s="78"/>
    </row>
    <row r="227" spans="1:18" ht="15" x14ac:dyDescent="0.2">
      <c r="A227" s="78">
        <f t="shared" si="21"/>
        <v>208</v>
      </c>
      <c r="B227" s="78"/>
      <c r="C227" s="112">
        <f t="shared" si="22"/>
        <v>1656.62</v>
      </c>
      <c r="D227" s="108">
        <f t="shared" si="23"/>
        <v>807.12662850657364</v>
      </c>
      <c r="E227" s="108">
        <f t="shared" si="24"/>
        <v>849.49337149342625</v>
      </c>
      <c r="F227" s="108"/>
      <c r="G227" s="108">
        <f t="shared" si="26"/>
        <v>183636.59314429486</v>
      </c>
      <c r="H227" s="109">
        <f t="shared" si="25"/>
        <v>228213.55314429378</v>
      </c>
      <c r="I227" s="110"/>
      <c r="J227" s="97"/>
      <c r="K227" s="97"/>
      <c r="L227" s="97"/>
      <c r="M227" s="97"/>
      <c r="N227" s="78"/>
      <c r="O227" s="78"/>
      <c r="P227" s="78"/>
      <c r="Q227" s="78"/>
      <c r="R227" s="78"/>
    </row>
    <row r="228" spans="1:18" ht="15" x14ac:dyDescent="0.2">
      <c r="A228" s="78">
        <f t="shared" si="21"/>
        <v>209</v>
      </c>
      <c r="B228" s="78"/>
      <c r="C228" s="112">
        <f t="shared" si="22"/>
        <v>1656.62</v>
      </c>
      <c r="D228" s="108">
        <f t="shared" si="23"/>
        <v>803.41009500628991</v>
      </c>
      <c r="E228" s="108">
        <f t="shared" si="24"/>
        <v>853.20990499370998</v>
      </c>
      <c r="F228" s="108"/>
      <c r="G228" s="108">
        <f t="shared" si="26"/>
        <v>182783.38323930115</v>
      </c>
      <c r="H228" s="109">
        <f t="shared" si="25"/>
        <v>229016.96323930006</v>
      </c>
      <c r="I228" s="110"/>
      <c r="J228" s="97"/>
      <c r="K228" s="97"/>
      <c r="L228" s="97"/>
      <c r="M228" s="97"/>
      <c r="N228" s="78"/>
      <c r="O228" s="78"/>
      <c r="P228" s="78"/>
      <c r="Q228" s="78"/>
      <c r="R228" s="78"/>
    </row>
    <row r="229" spans="1:18" ht="15" x14ac:dyDescent="0.2">
      <c r="A229" s="78">
        <f t="shared" si="21"/>
        <v>210</v>
      </c>
      <c r="B229" s="78"/>
      <c r="C229" s="112">
        <f t="shared" si="22"/>
        <v>1656.62</v>
      </c>
      <c r="D229" s="108">
        <f t="shared" si="23"/>
        <v>799.67730167194259</v>
      </c>
      <c r="E229" s="108">
        <f t="shared" si="24"/>
        <v>856.9426983280573</v>
      </c>
      <c r="F229" s="108"/>
      <c r="G229" s="108">
        <f t="shared" si="26"/>
        <v>181926.4405409731</v>
      </c>
      <c r="H229" s="109">
        <f t="shared" si="25"/>
        <v>229816.640540972</v>
      </c>
      <c r="I229" s="110"/>
      <c r="J229" s="97"/>
      <c r="K229" s="97"/>
      <c r="L229" s="97"/>
      <c r="M229" s="97"/>
      <c r="N229" s="78"/>
      <c r="O229" s="78"/>
      <c r="P229" s="78"/>
      <c r="Q229" s="78"/>
      <c r="R229" s="78"/>
    </row>
    <row r="230" spans="1:18" ht="15" x14ac:dyDescent="0.2">
      <c r="A230" s="78">
        <f t="shared" si="21"/>
        <v>211</v>
      </c>
      <c r="B230" s="78"/>
      <c r="C230" s="112">
        <f t="shared" si="22"/>
        <v>1656.62</v>
      </c>
      <c r="D230" s="108">
        <f t="shared" si="23"/>
        <v>795.92817736675727</v>
      </c>
      <c r="E230" s="108">
        <f t="shared" si="24"/>
        <v>860.69182263324262</v>
      </c>
      <c r="F230" s="108"/>
      <c r="G230" s="108">
        <f t="shared" si="26"/>
        <v>181065.74871833986</v>
      </c>
      <c r="H230" s="109">
        <f t="shared" si="25"/>
        <v>230612.56871833876</v>
      </c>
      <c r="I230" s="110"/>
      <c r="J230" s="97"/>
      <c r="K230" s="97"/>
      <c r="L230" s="97"/>
      <c r="M230" s="97"/>
      <c r="N230" s="78"/>
      <c r="O230" s="78"/>
      <c r="P230" s="78"/>
      <c r="Q230" s="78"/>
      <c r="R230" s="78"/>
    </row>
    <row r="231" spans="1:18" ht="15" x14ac:dyDescent="0.2">
      <c r="A231" s="78">
        <f t="shared" si="21"/>
        <v>212</v>
      </c>
      <c r="B231" s="78"/>
      <c r="C231" s="112">
        <f t="shared" si="22"/>
        <v>1656.62</v>
      </c>
      <c r="D231" s="108">
        <f t="shared" si="23"/>
        <v>792.16265064273693</v>
      </c>
      <c r="E231" s="108">
        <f t="shared" si="24"/>
        <v>864.45734935726296</v>
      </c>
      <c r="F231" s="108"/>
      <c r="G231" s="108">
        <f t="shared" si="26"/>
        <v>180201.29136898261</v>
      </c>
      <c r="H231" s="109">
        <f t="shared" si="25"/>
        <v>231404.73136898151</v>
      </c>
      <c r="I231" s="110"/>
      <c r="J231" s="97"/>
      <c r="K231" s="97"/>
      <c r="L231" s="97"/>
      <c r="M231" s="97"/>
      <c r="N231" s="78"/>
      <c r="O231" s="78"/>
      <c r="P231" s="78"/>
      <c r="Q231" s="78"/>
      <c r="R231" s="78"/>
    </row>
    <row r="232" spans="1:18" ht="15" x14ac:dyDescent="0.2">
      <c r="A232" s="78">
        <f t="shared" si="21"/>
        <v>213</v>
      </c>
      <c r="B232" s="78"/>
      <c r="C232" s="112">
        <f t="shared" si="22"/>
        <v>1656.62</v>
      </c>
      <c r="D232" s="108">
        <f t="shared" si="23"/>
        <v>788.38064973929886</v>
      </c>
      <c r="E232" s="108">
        <f t="shared" si="24"/>
        <v>868.23935026070103</v>
      </c>
      <c r="F232" s="108"/>
      <c r="G232" s="108">
        <f t="shared" si="26"/>
        <v>179333.05201872191</v>
      </c>
      <c r="H232" s="109">
        <f t="shared" si="25"/>
        <v>232193.1120187208</v>
      </c>
      <c r="I232" s="110"/>
      <c r="J232" s="97"/>
      <c r="K232" s="97"/>
      <c r="L232" s="97"/>
      <c r="M232" s="97"/>
      <c r="N232" s="78"/>
      <c r="O232" s="78"/>
      <c r="P232" s="78"/>
      <c r="Q232" s="78"/>
      <c r="R232" s="78"/>
    </row>
    <row r="233" spans="1:18" ht="15" x14ac:dyDescent="0.2">
      <c r="A233" s="78">
        <f t="shared" si="21"/>
        <v>214</v>
      </c>
      <c r="B233" s="78"/>
      <c r="C233" s="112">
        <f t="shared" si="22"/>
        <v>1656.62</v>
      </c>
      <c r="D233" s="108">
        <f t="shared" si="23"/>
        <v>784.58210258190832</v>
      </c>
      <c r="E233" s="108">
        <f t="shared" si="24"/>
        <v>872.03789741809157</v>
      </c>
      <c r="F233" s="108"/>
      <c r="G233" s="108">
        <f t="shared" si="26"/>
        <v>178461.01412130383</v>
      </c>
      <c r="H233" s="109">
        <f t="shared" si="25"/>
        <v>232977.69412130272</v>
      </c>
      <c r="I233" s="110"/>
      <c r="J233" s="97"/>
      <c r="K233" s="97"/>
      <c r="L233" s="97"/>
      <c r="M233" s="97"/>
      <c r="N233" s="78"/>
      <c r="O233" s="78"/>
      <c r="P233" s="78"/>
      <c r="Q233" s="78"/>
      <c r="R233" s="78"/>
    </row>
    <row r="234" spans="1:18" ht="15" x14ac:dyDescent="0.2">
      <c r="A234" s="78">
        <f t="shared" si="21"/>
        <v>215</v>
      </c>
      <c r="B234" s="78"/>
      <c r="C234" s="112">
        <f t="shared" si="22"/>
        <v>1656.62</v>
      </c>
      <c r="D234" s="108">
        <f t="shared" si="23"/>
        <v>780.76693678070421</v>
      </c>
      <c r="E234" s="108">
        <f t="shared" si="24"/>
        <v>875.85306321929568</v>
      </c>
      <c r="F234" s="108"/>
      <c r="G234" s="108">
        <f t="shared" si="26"/>
        <v>177585.16105808454</v>
      </c>
      <c r="H234" s="109">
        <f t="shared" si="25"/>
        <v>233758.46105808343</v>
      </c>
      <c r="I234" s="110"/>
      <c r="J234" s="97"/>
      <c r="K234" s="97"/>
      <c r="L234" s="97"/>
      <c r="M234" s="97"/>
      <c r="N234" s="78"/>
      <c r="O234" s="78"/>
      <c r="P234" s="78"/>
      <c r="Q234" s="78"/>
      <c r="R234" s="78"/>
    </row>
    <row r="235" spans="1:18" ht="15" x14ac:dyDescent="0.2">
      <c r="A235" s="78">
        <f t="shared" si="21"/>
        <v>216</v>
      </c>
      <c r="B235" s="78"/>
      <c r="C235" s="112">
        <f t="shared" si="22"/>
        <v>1656.62</v>
      </c>
      <c r="D235" s="108">
        <f t="shared" si="23"/>
        <v>776.93507962911974</v>
      </c>
      <c r="E235" s="108">
        <f t="shared" si="24"/>
        <v>879.68492037088015</v>
      </c>
      <c r="F235" s="108"/>
      <c r="G235" s="108">
        <f t="shared" si="26"/>
        <v>176705.47613771367</v>
      </c>
      <c r="H235" s="109">
        <f t="shared" si="25"/>
        <v>234535.39613771255</v>
      </c>
      <c r="I235" s="110"/>
      <c r="J235" s="97"/>
      <c r="K235" s="97"/>
      <c r="L235" s="97"/>
      <c r="M235" s="97"/>
      <c r="N235" s="78"/>
      <c r="O235" s="78"/>
      <c r="P235" s="78"/>
      <c r="Q235" s="78"/>
      <c r="R235" s="78"/>
    </row>
    <row r="236" spans="1:18" ht="15" x14ac:dyDescent="0.2">
      <c r="A236" s="78">
        <f t="shared" si="21"/>
        <v>217</v>
      </c>
      <c r="B236" s="78"/>
      <c r="C236" s="112">
        <f t="shared" si="22"/>
        <v>1656.62</v>
      </c>
      <c r="D236" s="108">
        <f t="shared" si="23"/>
        <v>773.0864581024972</v>
      </c>
      <c r="E236" s="108">
        <f t="shared" si="24"/>
        <v>883.53354189750269</v>
      </c>
      <c r="F236" s="108"/>
      <c r="G236" s="108">
        <f t="shared" si="26"/>
        <v>175821.94259581619</v>
      </c>
      <c r="H236" s="109">
        <f t="shared" si="25"/>
        <v>235308.48259581506</v>
      </c>
      <c r="I236" s="110"/>
      <c r="J236" s="97"/>
      <c r="K236" s="97"/>
      <c r="L236" s="97"/>
      <c r="M236" s="97"/>
      <c r="N236" s="78"/>
      <c r="O236" s="78"/>
      <c r="P236" s="78"/>
      <c r="Q236" s="78"/>
      <c r="R236" s="78"/>
    </row>
    <row r="237" spans="1:18" ht="15" x14ac:dyDescent="0.2">
      <c r="A237" s="78">
        <f t="shared" si="21"/>
        <v>218</v>
      </c>
      <c r="B237" s="78"/>
      <c r="C237" s="112">
        <f t="shared" si="22"/>
        <v>1656.62</v>
      </c>
      <c r="D237" s="108">
        <f t="shared" si="23"/>
        <v>769.2209988566957</v>
      </c>
      <c r="E237" s="108">
        <f t="shared" si="24"/>
        <v>887.39900114330419</v>
      </c>
      <c r="F237" s="108"/>
      <c r="G237" s="108">
        <f t="shared" si="26"/>
        <v>174934.5435946729</v>
      </c>
      <c r="H237" s="109">
        <f t="shared" si="25"/>
        <v>236077.70359467177</v>
      </c>
      <c r="I237" s="110"/>
      <c r="J237" s="97"/>
      <c r="K237" s="97"/>
      <c r="L237" s="97"/>
      <c r="M237" s="97"/>
      <c r="N237" s="78"/>
      <c r="O237" s="78"/>
      <c r="P237" s="78"/>
      <c r="Q237" s="78"/>
      <c r="R237" s="78"/>
    </row>
    <row r="238" spans="1:18" ht="15" x14ac:dyDescent="0.2">
      <c r="A238" s="78">
        <f t="shared" si="21"/>
        <v>219</v>
      </c>
      <c r="B238" s="78"/>
      <c r="C238" s="112">
        <f t="shared" si="22"/>
        <v>1656.62</v>
      </c>
      <c r="D238" s="108">
        <f t="shared" si="23"/>
        <v>765.33862822669391</v>
      </c>
      <c r="E238" s="108">
        <f t="shared" si="24"/>
        <v>891.28137177330598</v>
      </c>
      <c r="F238" s="108"/>
      <c r="G238" s="108">
        <f t="shared" si="26"/>
        <v>174043.26222289959</v>
      </c>
      <c r="H238" s="109">
        <f t="shared" si="25"/>
        <v>236843.04222289845</v>
      </c>
      <c r="I238" s="110"/>
      <c r="J238" s="97"/>
      <c r="K238" s="97"/>
      <c r="L238" s="97"/>
      <c r="M238" s="97"/>
      <c r="N238" s="78"/>
      <c r="O238" s="78"/>
      <c r="P238" s="78"/>
      <c r="Q238" s="78"/>
      <c r="R238" s="78"/>
    </row>
    <row r="239" spans="1:18" ht="15" x14ac:dyDescent="0.2">
      <c r="A239" s="78">
        <f t="shared" si="21"/>
        <v>220</v>
      </c>
      <c r="B239" s="78"/>
      <c r="C239" s="112">
        <f t="shared" si="22"/>
        <v>1656.62</v>
      </c>
      <c r="D239" s="108">
        <f t="shared" si="23"/>
        <v>761.43927222518562</v>
      </c>
      <c r="E239" s="108">
        <f t="shared" si="24"/>
        <v>895.18072777481427</v>
      </c>
      <c r="F239" s="108"/>
      <c r="G239" s="108">
        <f t="shared" si="26"/>
        <v>173148.08149512479</v>
      </c>
      <c r="H239" s="109">
        <f t="shared" si="25"/>
        <v>237604.48149512365</v>
      </c>
      <c r="I239" s="110"/>
      <c r="J239" s="97"/>
      <c r="K239" s="97"/>
      <c r="L239" s="97"/>
      <c r="M239" s="97"/>
      <c r="N239" s="78"/>
      <c r="O239" s="78"/>
      <c r="P239" s="78"/>
      <c r="Q239" s="78"/>
      <c r="R239" s="78"/>
    </row>
    <row r="240" spans="1:18" ht="15" x14ac:dyDescent="0.2">
      <c r="A240" s="78">
        <f t="shared" si="21"/>
        <v>221</v>
      </c>
      <c r="B240" s="78"/>
      <c r="C240" s="112">
        <f t="shared" si="22"/>
        <v>1656.62</v>
      </c>
      <c r="D240" s="108">
        <f t="shared" si="23"/>
        <v>757.52285654117088</v>
      </c>
      <c r="E240" s="108">
        <f t="shared" si="24"/>
        <v>899.09714345882901</v>
      </c>
      <c r="F240" s="108"/>
      <c r="G240" s="108">
        <f t="shared" si="26"/>
        <v>172248.98435166597</v>
      </c>
      <c r="H240" s="109">
        <f t="shared" si="25"/>
        <v>238362.00435166483</v>
      </c>
      <c r="I240" s="110"/>
      <c r="J240" s="97"/>
      <c r="K240" s="97"/>
      <c r="L240" s="97"/>
      <c r="M240" s="97"/>
      <c r="N240" s="78"/>
      <c r="O240" s="78"/>
      <c r="P240" s="78"/>
      <c r="Q240" s="78"/>
      <c r="R240" s="78"/>
    </row>
    <row r="241" spans="1:18" ht="15" x14ac:dyDescent="0.2">
      <c r="A241" s="78">
        <f t="shared" si="21"/>
        <v>222</v>
      </c>
      <c r="B241" s="78"/>
      <c r="C241" s="112">
        <f t="shared" si="22"/>
        <v>1656.62</v>
      </c>
      <c r="D241" s="108">
        <f t="shared" si="23"/>
        <v>753.58930653853861</v>
      </c>
      <c r="E241" s="108">
        <f t="shared" si="24"/>
        <v>903.03069346146128</v>
      </c>
      <c r="F241" s="108"/>
      <c r="G241" s="108">
        <f t="shared" si="26"/>
        <v>171345.95365820453</v>
      </c>
      <c r="H241" s="109">
        <f t="shared" si="25"/>
        <v>239115.59365820338</v>
      </c>
      <c r="I241" s="110"/>
      <c r="J241" s="97"/>
      <c r="K241" s="97"/>
      <c r="L241" s="97"/>
      <c r="M241" s="97"/>
      <c r="N241" s="78"/>
      <c r="O241" s="78"/>
      <c r="P241" s="78"/>
      <c r="Q241" s="78"/>
      <c r="R241" s="78"/>
    </row>
    <row r="242" spans="1:18" ht="15" x14ac:dyDescent="0.2">
      <c r="A242" s="78">
        <f t="shared" si="21"/>
        <v>223</v>
      </c>
      <c r="B242" s="78"/>
      <c r="C242" s="112">
        <f t="shared" si="22"/>
        <v>1656.62</v>
      </c>
      <c r="D242" s="108">
        <f t="shared" si="23"/>
        <v>749.63854725464478</v>
      </c>
      <c r="E242" s="108">
        <f t="shared" si="24"/>
        <v>906.98145274535511</v>
      </c>
      <c r="F242" s="108"/>
      <c r="G242" s="108">
        <f t="shared" si="26"/>
        <v>170438.97220545917</v>
      </c>
      <c r="H242" s="109">
        <f t="shared" si="25"/>
        <v>239865.23220545801</v>
      </c>
      <c r="I242" s="110"/>
      <c r="J242" s="97"/>
      <c r="K242" s="97"/>
      <c r="L242" s="97"/>
      <c r="M242" s="97"/>
      <c r="N242" s="78"/>
      <c r="O242" s="78"/>
      <c r="P242" s="78"/>
      <c r="Q242" s="78"/>
      <c r="R242" s="78"/>
    </row>
    <row r="243" spans="1:18" ht="15" x14ac:dyDescent="0.2">
      <c r="A243" s="78">
        <f t="shared" si="21"/>
        <v>224</v>
      </c>
      <c r="B243" s="78"/>
      <c r="C243" s="112">
        <f t="shared" si="22"/>
        <v>1656.62</v>
      </c>
      <c r="D243" s="108">
        <f t="shared" si="23"/>
        <v>745.67050339888385</v>
      </c>
      <c r="E243" s="108">
        <f t="shared" si="24"/>
        <v>910.94949660111604</v>
      </c>
      <c r="F243" s="108"/>
      <c r="G243" s="108">
        <f t="shared" si="26"/>
        <v>169528.02270885807</v>
      </c>
      <c r="H243" s="109">
        <f t="shared" si="25"/>
        <v>240610.90270885691</v>
      </c>
      <c r="I243" s="110"/>
      <c r="J243" s="97"/>
      <c r="K243" s="97"/>
      <c r="L243" s="97"/>
      <c r="M243" s="97"/>
      <c r="N243" s="78"/>
      <c r="O243" s="78"/>
      <c r="P243" s="78"/>
      <c r="Q243" s="78"/>
      <c r="R243" s="78"/>
    </row>
    <row r="244" spans="1:18" ht="15" x14ac:dyDescent="0.2">
      <c r="A244" s="78">
        <f t="shared" si="21"/>
        <v>225</v>
      </c>
      <c r="B244" s="78"/>
      <c r="C244" s="112">
        <f t="shared" si="22"/>
        <v>1656.62</v>
      </c>
      <c r="D244" s="108">
        <f t="shared" si="23"/>
        <v>741.68509935125405</v>
      </c>
      <c r="E244" s="108">
        <f t="shared" si="24"/>
        <v>914.93490064874584</v>
      </c>
      <c r="F244" s="108"/>
      <c r="G244" s="108">
        <f t="shared" si="26"/>
        <v>168613.08780820933</v>
      </c>
      <c r="H244" s="109">
        <f t="shared" si="25"/>
        <v>241352.58780820816</v>
      </c>
      <c r="I244" s="110"/>
      <c r="J244" s="97"/>
      <c r="K244" s="97"/>
      <c r="L244" s="97"/>
      <c r="M244" s="97"/>
      <c r="N244" s="78"/>
      <c r="O244" s="78"/>
      <c r="P244" s="78"/>
      <c r="Q244" s="78"/>
      <c r="R244" s="78"/>
    </row>
    <row r="245" spans="1:18" ht="15" x14ac:dyDescent="0.2">
      <c r="A245" s="78">
        <f t="shared" si="21"/>
        <v>226</v>
      </c>
      <c r="B245" s="78"/>
      <c r="C245" s="112">
        <f t="shared" si="22"/>
        <v>1656.62</v>
      </c>
      <c r="D245" s="108">
        <f t="shared" si="23"/>
        <v>737.68225916091581</v>
      </c>
      <c r="E245" s="108">
        <f t="shared" si="24"/>
        <v>918.93774083908409</v>
      </c>
      <c r="F245" s="108"/>
      <c r="G245" s="108">
        <f t="shared" si="26"/>
        <v>167694.15006737024</v>
      </c>
      <c r="H245" s="109">
        <f t="shared" si="25"/>
        <v>242090.27006736907</v>
      </c>
      <c r="I245" s="110"/>
      <c r="J245" s="97"/>
      <c r="K245" s="97"/>
      <c r="L245" s="97"/>
      <c r="M245" s="97"/>
      <c r="N245" s="78"/>
      <c r="O245" s="78"/>
      <c r="P245" s="78"/>
      <c r="Q245" s="78"/>
      <c r="R245" s="78"/>
    </row>
    <row r="246" spans="1:18" ht="15" x14ac:dyDescent="0.2">
      <c r="A246" s="78">
        <f t="shared" si="21"/>
        <v>227</v>
      </c>
      <c r="B246" s="78"/>
      <c r="C246" s="112">
        <f t="shared" si="22"/>
        <v>1656.62</v>
      </c>
      <c r="D246" s="108">
        <f t="shared" si="23"/>
        <v>733.66190654474474</v>
      </c>
      <c r="E246" s="108">
        <f t="shared" si="24"/>
        <v>922.95809345525515</v>
      </c>
      <c r="F246" s="108"/>
      <c r="G246" s="108">
        <f t="shared" si="26"/>
        <v>166771.19197391497</v>
      </c>
      <c r="H246" s="109">
        <f t="shared" si="25"/>
        <v>242823.9319739138</v>
      </c>
      <c r="I246" s="110"/>
      <c r="J246" s="97"/>
      <c r="K246" s="97"/>
      <c r="L246" s="97"/>
      <c r="M246" s="97"/>
      <c r="N246" s="78"/>
      <c r="O246" s="78"/>
      <c r="P246" s="78"/>
      <c r="Q246" s="78"/>
      <c r="R246" s="78"/>
    </row>
    <row r="247" spans="1:18" ht="15" x14ac:dyDescent="0.2">
      <c r="A247" s="78">
        <f t="shared" si="21"/>
        <v>228</v>
      </c>
      <c r="B247" s="78"/>
      <c r="C247" s="112">
        <f t="shared" si="22"/>
        <v>1656.62</v>
      </c>
      <c r="D247" s="108">
        <f t="shared" si="23"/>
        <v>729.62396488587808</v>
      </c>
      <c r="E247" s="108">
        <f t="shared" si="24"/>
        <v>926.99603511412181</v>
      </c>
      <c r="F247" s="108"/>
      <c r="G247" s="108">
        <f t="shared" si="26"/>
        <v>165844.19593880087</v>
      </c>
      <c r="H247" s="109">
        <f t="shared" si="25"/>
        <v>243553.55593879969</v>
      </c>
      <c r="I247" s="110"/>
      <c r="J247" s="97"/>
      <c r="K247" s="97"/>
      <c r="L247" s="97"/>
      <c r="M247" s="97"/>
      <c r="N247" s="78"/>
      <c r="O247" s="78"/>
      <c r="P247" s="78"/>
      <c r="Q247" s="78"/>
      <c r="R247" s="78"/>
    </row>
    <row r="248" spans="1:18" ht="15" x14ac:dyDescent="0.2">
      <c r="A248" s="78">
        <f t="shared" si="21"/>
        <v>229</v>
      </c>
      <c r="B248" s="78"/>
      <c r="C248" s="112">
        <f t="shared" si="22"/>
        <v>1656.62</v>
      </c>
      <c r="D248" s="108">
        <f t="shared" si="23"/>
        <v>725.56835723225379</v>
      </c>
      <c r="E248" s="108">
        <f t="shared" si="24"/>
        <v>931.0516427677461</v>
      </c>
      <c r="F248" s="108"/>
      <c r="G248" s="108">
        <f t="shared" si="26"/>
        <v>164913.14429603313</v>
      </c>
      <c r="H248" s="109">
        <f t="shared" si="25"/>
        <v>244279.12429603195</v>
      </c>
      <c r="I248" s="110"/>
      <c r="J248" s="97"/>
      <c r="K248" s="97"/>
      <c r="L248" s="97"/>
      <c r="M248" s="97"/>
      <c r="N248" s="78"/>
      <c r="O248" s="78"/>
      <c r="P248" s="78"/>
      <c r="Q248" s="78"/>
      <c r="R248" s="78"/>
    </row>
    <row r="249" spans="1:18" ht="15" x14ac:dyDescent="0.2">
      <c r="A249" s="78">
        <f t="shared" si="21"/>
        <v>230</v>
      </c>
      <c r="B249" s="78"/>
      <c r="C249" s="112">
        <f t="shared" si="22"/>
        <v>1656.62</v>
      </c>
      <c r="D249" s="108">
        <f t="shared" si="23"/>
        <v>721.49500629514489</v>
      </c>
      <c r="E249" s="108">
        <f t="shared" si="24"/>
        <v>935.124993704855</v>
      </c>
      <c r="F249" s="108"/>
      <c r="G249" s="108">
        <f t="shared" si="26"/>
        <v>163978.01930232829</v>
      </c>
      <c r="H249" s="109">
        <f t="shared" si="25"/>
        <v>245000.6193023271</v>
      </c>
      <c r="I249" s="110"/>
      <c r="J249" s="97"/>
      <c r="K249" s="97"/>
      <c r="L249" s="97"/>
      <c r="M249" s="97"/>
      <c r="N249" s="78"/>
      <c r="O249" s="78"/>
      <c r="P249" s="78"/>
      <c r="Q249" s="78"/>
      <c r="R249" s="78"/>
    </row>
    <row r="250" spans="1:18" ht="15" x14ac:dyDescent="0.2">
      <c r="A250" s="78">
        <f t="shared" si="21"/>
        <v>231</v>
      </c>
      <c r="B250" s="78"/>
      <c r="C250" s="112">
        <f t="shared" si="22"/>
        <v>1656.62</v>
      </c>
      <c r="D250" s="108">
        <f t="shared" si="23"/>
        <v>717.40383444768622</v>
      </c>
      <c r="E250" s="108">
        <f t="shared" si="24"/>
        <v>939.21616555231367</v>
      </c>
      <c r="F250" s="108"/>
      <c r="G250" s="108">
        <f t="shared" si="26"/>
        <v>163038.80313677597</v>
      </c>
      <c r="H250" s="109">
        <f t="shared" si="25"/>
        <v>245718.02313677478</v>
      </c>
      <c r="I250" s="110"/>
      <c r="J250" s="97"/>
      <c r="K250" s="97"/>
      <c r="L250" s="97"/>
      <c r="M250" s="97"/>
      <c r="N250" s="78"/>
      <c r="O250" s="78"/>
      <c r="P250" s="78"/>
      <c r="Q250" s="78"/>
      <c r="R250" s="78"/>
    </row>
    <row r="251" spans="1:18" ht="15" x14ac:dyDescent="0.2">
      <c r="A251" s="78">
        <f t="shared" si="21"/>
        <v>232</v>
      </c>
      <c r="B251" s="78"/>
      <c r="C251" s="112">
        <f t="shared" si="22"/>
        <v>1656.62</v>
      </c>
      <c r="D251" s="108">
        <f t="shared" si="23"/>
        <v>713.29476372339479</v>
      </c>
      <c r="E251" s="108">
        <f t="shared" si="24"/>
        <v>943.3252362766051</v>
      </c>
      <c r="F251" s="108"/>
      <c r="G251" s="108">
        <f t="shared" si="26"/>
        <v>162095.47790049936</v>
      </c>
      <c r="H251" s="109">
        <f t="shared" si="25"/>
        <v>246431.31790049816</v>
      </c>
      <c r="I251" s="110"/>
      <c r="J251" s="97"/>
      <c r="K251" s="97"/>
      <c r="L251" s="97"/>
      <c r="M251" s="97"/>
      <c r="N251" s="78"/>
      <c r="O251" s="78"/>
      <c r="P251" s="78"/>
      <c r="Q251" s="78"/>
      <c r="R251" s="78"/>
    </row>
    <row r="252" spans="1:18" ht="15" x14ac:dyDescent="0.2">
      <c r="A252" s="78">
        <f t="shared" si="21"/>
        <v>233</v>
      </c>
      <c r="B252" s="78"/>
      <c r="C252" s="112">
        <f t="shared" si="22"/>
        <v>1656.62</v>
      </c>
      <c r="D252" s="108">
        <f t="shared" si="23"/>
        <v>709.16771581468458</v>
      </c>
      <c r="E252" s="108">
        <f t="shared" si="24"/>
        <v>947.45228418531531</v>
      </c>
      <c r="F252" s="108"/>
      <c r="G252" s="108">
        <f t="shared" si="26"/>
        <v>161148.02561631406</v>
      </c>
      <c r="H252" s="109">
        <f t="shared" si="25"/>
        <v>247140.48561631286</v>
      </c>
      <c r="I252" s="110"/>
      <c r="J252" s="97"/>
      <c r="K252" s="97"/>
      <c r="L252" s="97"/>
      <c r="M252" s="97"/>
      <c r="N252" s="78"/>
      <c r="O252" s="78"/>
      <c r="P252" s="78"/>
      <c r="Q252" s="78"/>
      <c r="R252" s="78"/>
    </row>
    <row r="253" spans="1:18" ht="15" x14ac:dyDescent="0.2">
      <c r="A253" s="78">
        <f t="shared" si="21"/>
        <v>234</v>
      </c>
      <c r="B253" s="78"/>
      <c r="C253" s="112">
        <f t="shared" si="22"/>
        <v>1656.62</v>
      </c>
      <c r="D253" s="108">
        <f t="shared" si="23"/>
        <v>705.02261207137406</v>
      </c>
      <c r="E253" s="108">
        <f t="shared" si="24"/>
        <v>951.59738792862584</v>
      </c>
      <c r="F253" s="108"/>
      <c r="G253" s="108">
        <f t="shared" si="26"/>
        <v>160196.42822838543</v>
      </c>
      <c r="H253" s="109">
        <f t="shared" si="25"/>
        <v>247845.50822838422</v>
      </c>
      <c r="I253" s="110"/>
      <c r="J253" s="97"/>
      <c r="K253" s="97"/>
      <c r="L253" s="97"/>
      <c r="M253" s="97"/>
      <c r="N253" s="78"/>
      <c r="O253" s="78"/>
      <c r="P253" s="78"/>
      <c r="Q253" s="78"/>
      <c r="R253" s="78"/>
    </row>
    <row r="254" spans="1:18" ht="15" x14ac:dyDescent="0.2">
      <c r="A254" s="78">
        <f t="shared" si="21"/>
        <v>235</v>
      </c>
      <c r="B254" s="78"/>
      <c r="C254" s="112">
        <f t="shared" si="22"/>
        <v>1656.62</v>
      </c>
      <c r="D254" s="108">
        <f t="shared" si="23"/>
        <v>700.85937349918629</v>
      </c>
      <c r="E254" s="108">
        <f t="shared" si="24"/>
        <v>955.7606265008136</v>
      </c>
      <c r="F254" s="108"/>
      <c r="G254" s="108">
        <f t="shared" si="26"/>
        <v>159240.6676018846</v>
      </c>
      <c r="H254" s="109">
        <f t="shared" si="25"/>
        <v>248546.36760188339</v>
      </c>
      <c r="I254" s="110"/>
      <c r="J254" s="97"/>
      <c r="K254" s="97"/>
      <c r="L254" s="97"/>
      <c r="M254" s="97"/>
      <c r="N254" s="78"/>
      <c r="O254" s="78"/>
      <c r="P254" s="78"/>
      <c r="Q254" s="78"/>
      <c r="R254" s="78"/>
    </row>
    <row r="255" spans="1:18" ht="15" x14ac:dyDescent="0.2">
      <c r="A255" s="78">
        <f t="shared" si="21"/>
        <v>236</v>
      </c>
      <c r="B255" s="78"/>
      <c r="C255" s="112">
        <f t="shared" si="22"/>
        <v>1656.62</v>
      </c>
      <c r="D255" s="108">
        <f t="shared" si="23"/>
        <v>696.67792075824502</v>
      </c>
      <c r="E255" s="108">
        <f t="shared" si="24"/>
        <v>959.94207924175487</v>
      </c>
      <c r="F255" s="108"/>
      <c r="G255" s="108">
        <f t="shared" si="26"/>
        <v>158280.72552264287</v>
      </c>
      <c r="H255" s="109">
        <f t="shared" si="25"/>
        <v>249243.04552264165</v>
      </c>
      <c r="I255" s="110"/>
      <c r="J255" s="97"/>
      <c r="K255" s="97"/>
      <c r="L255" s="97"/>
      <c r="M255" s="97"/>
      <c r="N255" s="78"/>
      <c r="O255" s="78"/>
      <c r="P255" s="78"/>
      <c r="Q255" s="78"/>
      <c r="R255" s="78"/>
    </row>
    <row r="256" spans="1:18" ht="15" x14ac:dyDescent="0.2">
      <c r="A256" s="78">
        <f t="shared" si="21"/>
        <v>237</v>
      </c>
      <c r="B256" s="78"/>
      <c r="C256" s="112">
        <f t="shared" si="22"/>
        <v>1656.62</v>
      </c>
      <c r="D256" s="108">
        <f t="shared" si="23"/>
        <v>692.47817416156249</v>
      </c>
      <c r="E256" s="108">
        <f t="shared" si="24"/>
        <v>964.1418258384374</v>
      </c>
      <c r="F256" s="108"/>
      <c r="G256" s="108">
        <f t="shared" si="26"/>
        <v>157316.58369680445</v>
      </c>
      <c r="H256" s="109">
        <f t="shared" si="25"/>
        <v>249935.52369680323</v>
      </c>
      <c r="I256" s="110"/>
      <c r="J256" s="97"/>
      <c r="K256" s="97"/>
      <c r="L256" s="97"/>
      <c r="M256" s="97"/>
      <c r="N256" s="78"/>
      <c r="O256" s="78"/>
      <c r="P256" s="78"/>
      <c r="Q256" s="78"/>
      <c r="R256" s="78"/>
    </row>
    <row r="257" spans="1:18" ht="15" x14ac:dyDescent="0.2">
      <c r="A257" s="78">
        <f t="shared" si="21"/>
        <v>238</v>
      </c>
      <c r="B257" s="78"/>
      <c r="C257" s="112">
        <f t="shared" si="22"/>
        <v>1656.62</v>
      </c>
      <c r="D257" s="108">
        <f t="shared" si="23"/>
        <v>688.26005367351945</v>
      </c>
      <c r="E257" s="108">
        <f t="shared" si="24"/>
        <v>968.35994632648044</v>
      </c>
      <c r="F257" s="108"/>
      <c r="G257" s="108">
        <f t="shared" si="26"/>
        <v>156348.22375047798</v>
      </c>
      <c r="H257" s="109">
        <f t="shared" si="25"/>
        <v>250623.78375047675</v>
      </c>
      <c r="I257" s="110"/>
      <c r="J257" s="97"/>
      <c r="K257" s="97"/>
      <c r="L257" s="97"/>
      <c r="M257" s="97"/>
      <c r="N257" s="78"/>
      <c r="O257" s="78"/>
      <c r="P257" s="78"/>
      <c r="Q257" s="78"/>
      <c r="R257" s="78"/>
    </row>
    <row r="258" spans="1:18" ht="15" x14ac:dyDescent="0.2">
      <c r="A258" s="78">
        <f t="shared" si="21"/>
        <v>239</v>
      </c>
      <c r="B258" s="78"/>
      <c r="C258" s="112">
        <f t="shared" si="22"/>
        <v>1656.62</v>
      </c>
      <c r="D258" s="108">
        <f t="shared" si="23"/>
        <v>684.02347890834108</v>
      </c>
      <c r="E258" s="108">
        <f t="shared" si="24"/>
        <v>972.59652109165881</v>
      </c>
      <c r="F258" s="108"/>
      <c r="G258" s="108">
        <f t="shared" si="26"/>
        <v>155375.62722938633</v>
      </c>
      <c r="H258" s="109">
        <f t="shared" si="25"/>
        <v>251307.8072293851</v>
      </c>
      <c r="I258" s="110"/>
      <c r="J258" s="97"/>
      <c r="K258" s="97"/>
      <c r="L258" s="97"/>
      <c r="M258" s="97"/>
      <c r="N258" s="78"/>
      <c r="O258" s="78"/>
      <c r="P258" s="78"/>
      <c r="Q258" s="78"/>
      <c r="R258" s="78"/>
    </row>
    <row r="259" spans="1:18" ht="15" x14ac:dyDescent="0.2">
      <c r="A259" s="78">
        <f t="shared" si="21"/>
        <v>240</v>
      </c>
      <c r="B259" s="78"/>
      <c r="C259" s="112">
        <f t="shared" si="22"/>
        <v>1656.62</v>
      </c>
      <c r="D259" s="108">
        <f t="shared" si="23"/>
        <v>679.76836912856515</v>
      </c>
      <c r="E259" s="108">
        <f t="shared" si="24"/>
        <v>976.85163087143474</v>
      </c>
      <c r="F259" s="108"/>
      <c r="G259" s="108">
        <f t="shared" si="26"/>
        <v>154398.77559851491</v>
      </c>
      <c r="H259" s="109">
        <f t="shared" si="25"/>
        <v>251987.57559851368</v>
      </c>
      <c r="I259" s="110"/>
      <c r="J259" s="97"/>
      <c r="K259" s="97"/>
      <c r="L259" s="97"/>
      <c r="M259" s="97"/>
      <c r="N259" s="78"/>
      <c r="O259" s="78"/>
      <c r="P259" s="78"/>
      <c r="Q259" s="78"/>
      <c r="R259" s="78"/>
    </row>
    <row r="260" spans="1:18" ht="15" x14ac:dyDescent="0.2">
      <c r="A260" s="78">
        <f t="shared" si="21"/>
        <v>241</v>
      </c>
      <c r="B260" s="78"/>
      <c r="C260" s="112">
        <f t="shared" si="22"/>
        <v>1656.62</v>
      </c>
      <c r="D260" s="108">
        <f t="shared" si="23"/>
        <v>675.49464324350276</v>
      </c>
      <c r="E260" s="108">
        <f t="shared" si="24"/>
        <v>981.12535675649713</v>
      </c>
      <c r="F260" s="108"/>
      <c r="G260" s="108">
        <f t="shared" si="26"/>
        <v>153417.65024175841</v>
      </c>
      <c r="H260" s="109">
        <f t="shared" si="25"/>
        <v>252663.07024175717</v>
      </c>
      <c r="I260" s="110"/>
      <c r="J260" s="97"/>
      <c r="K260" s="97"/>
      <c r="L260" s="97"/>
      <c r="M260" s="97"/>
      <c r="N260" s="78"/>
      <c r="O260" s="78"/>
      <c r="P260" s="78"/>
      <c r="Q260" s="78"/>
      <c r="R260" s="78"/>
    </row>
    <row r="261" spans="1:18" ht="15" x14ac:dyDescent="0.2">
      <c r="A261" s="78">
        <f t="shared" si="21"/>
        <v>242</v>
      </c>
      <c r="B261" s="78"/>
      <c r="C261" s="112">
        <f t="shared" si="22"/>
        <v>1656.62</v>
      </c>
      <c r="D261" s="108">
        <f t="shared" si="23"/>
        <v>671.20221980769304</v>
      </c>
      <c r="E261" s="108">
        <f t="shared" si="24"/>
        <v>985.41778019230685</v>
      </c>
      <c r="F261" s="108"/>
      <c r="G261" s="108">
        <f t="shared" si="26"/>
        <v>152432.23246156611</v>
      </c>
      <c r="H261" s="109">
        <f t="shared" si="25"/>
        <v>253334.27246156486</v>
      </c>
      <c r="I261" s="110"/>
      <c r="J261" s="97"/>
      <c r="K261" s="97"/>
      <c r="L261" s="97"/>
      <c r="M261" s="97"/>
      <c r="N261" s="78"/>
      <c r="O261" s="78"/>
      <c r="P261" s="78"/>
      <c r="Q261" s="78"/>
      <c r="R261" s="78"/>
    </row>
    <row r="262" spans="1:18" ht="15" x14ac:dyDescent="0.2">
      <c r="A262" s="78">
        <f t="shared" si="21"/>
        <v>243</v>
      </c>
      <c r="B262" s="78"/>
      <c r="C262" s="112">
        <f t="shared" si="22"/>
        <v>1656.62</v>
      </c>
      <c r="D262" s="108">
        <f t="shared" si="23"/>
        <v>666.89101701935169</v>
      </c>
      <c r="E262" s="108">
        <f t="shared" si="24"/>
        <v>989.7289829806482</v>
      </c>
      <c r="F262" s="108"/>
      <c r="G262" s="108">
        <f t="shared" si="26"/>
        <v>151442.50347858545</v>
      </c>
      <c r="H262" s="109">
        <f t="shared" si="25"/>
        <v>254001.1634785842</v>
      </c>
      <c r="I262" s="110"/>
      <c r="J262" s="97"/>
      <c r="K262" s="97"/>
      <c r="L262" s="97"/>
      <c r="M262" s="97"/>
      <c r="N262" s="78"/>
      <c r="O262" s="78"/>
      <c r="P262" s="78"/>
      <c r="Q262" s="78"/>
      <c r="R262" s="78"/>
    </row>
    <row r="263" spans="1:18" ht="15" x14ac:dyDescent="0.2">
      <c r="A263" s="78">
        <f t="shared" si="21"/>
        <v>244</v>
      </c>
      <c r="B263" s="78"/>
      <c r="C263" s="112">
        <f t="shared" si="22"/>
        <v>1656.62</v>
      </c>
      <c r="D263" s="108">
        <f t="shared" si="23"/>
        <v>662.56095271881134</v>
      </c>
      <c r="E263" s="108">
        <f t="shared" si="24"/>
        <v>994.05904728118855</v>
      </c>
      <c r="F263" s="108"/>
      <c r="G263" s="108">
        <f t="shared" si="26"/>
        <v>150448.44443130426</v>
      </c>
      <c r="H263" s="109">
        <f t="shared" si="25"/>
        <v>254663.72443130301</v>
      </c>
      <c r="I263" s="110"/>
      <c r="J263" s="97"/>
      <c r="K263" s="97"/>
      <c r="L263" s="97"/>
      <c r="M263" s="97"/>
      <c r="N263" s="78"/>
      <c r="O263" s="78"/>
      <c r="P263" s="78"/>
      <c r="Q263" s="78"/>
      <c r="R263" s="78"/>
    </row>
    <row r="264" spans="1:18" ht="15" x14ac:dyDescent="0.2">
      <c r="A264" s="78">
        <f t="shared" si="21"/>
        <v>245</v>
      </c>
      <c r="B264" s="78"/>
      <c r="C264" s="112">
        <f t="shared" si="22"/>
        <v>1656.62</v>
      </c>
      <c r="D264" s="108">
        <f t="shared" si="23"/>
        <v>658.21194438695613</v>
      </c>
      <c r="E264" s="108">
        <f t="shared" si="24"/>
        <v>998.40805561304376</v>
      </c>
      <c r="F264" s="108"/>
      <c r="G264" s="108">
        <f t="shared" si="26"/>
        <v>149450.03637569121</v>
      </c>
      <c r="H264" s="109">
        <f t="shared" si="25"/>
        <v>255321.93637568995</v>
      </c>
      <c r="I264" s="110"/>
      <c r="J264" s="97"/>
      <c r="K264" s="97"/>
      <c r="L264" s="97"/>
      <c r="M264" s="97"/>
      <c r="N264" s="78"/>
      <c r="O264" s="78"/>
      <c r="P264" s="78"/>
      <c r="Q264" s="78"/>
      <c r="R264" s="78"/>
    </row>
    <row r="265" spans="1:18" ht="15" x14ac:dyDescent="0.2">
      <c r="A265" s="78">
        <f t="shared" si="21"/>
        <v>246</v>
      </c>
      <c r="B265" s="78"/>
      <c r="C265" s="112">
        <f t="shared" si="22"/>
        <v>1656.62</v>
      </c>
      <c r="D265" s="108">
        <f t="shared" si="23"/>
        <v>653.84390914364906</v>
      </c>
      <c r="E265" s="108">
        <f t="shared" si="24"/>
        <v>1002.7760908563508</v>
      </c>
      <c r="F265" s="108"/>
      <c r="G265" s="108">
        <f t="shared" si="26"/>
        <v>148447.26028483486</v>
      </c>
      <c r="H265" s="109">
        <f t="shared" si="25"/>
        <v>255975.7802848336</v>
      </c>
      <c r="I265" s="110"/>
      <c r="J265" s="97"/>
      <c r="K265" s="97"/>
      <c r="L265" s="97"/>
      <c r="M265" s="97"/>
      <c r="N265" s="78"/>
      <c r="O265" s="78"/>
      <c r="P265" s="78"/>
      <c r="Q265" s="78"/>
      <c r="R265" s="78"/>
    </row>
    <row r="266" spans="1:18" ht="15" x14ac:dyDescent="0.2">
      <c r="A266" s="78">
        <f t="shared" si="21"/>
        <v>247</v>
      </c>
      <c r="B266" s="78"/>
      <c r="C266" s="112">
        <f t="shared" si="22"/>
        <v>1656.62</v>
      </c>
      <c r="D266" s="108">
        <f t="shared" si="23"/>
        <v>649.45676374615243</v>
      </c>
      <c r="E266" s="108">
        <f t="shared" si="24"/>
        <v>1007.1632362538475</v>
      </c>
      <c r="F266" s="108"/>
      <c r="G266" s="108">
        <f t="shared" si="26"/>
        <v>147440.09704858102</v>
      </c>
      <c r="H266" s="109">
        <f t="shared" si="25"/>
        <v>256625.23704857976</v>
      </c>
      <c r="I266" s="110"/>
      <c r="J266" s="97"/>
      <c r="K266" s="97"/>
      <c r="L266" s="97"/>
      <c r="M266" s="97"/>
      <c r="N266" s="78"/>
      <c r="O266" s="78"/>
      <c r="P266" s="78"/>
      <c r="Q266" s="78"/>
      <c r="R266" s="78"/>
    </row>
    <row r="267" spans="1:18" ht="15" x14ac:dyDescent="0.2">
      <c r="A267" s="78">
        <f t="shared" si="21"/>
        <v>248</v>
      </c>
      <c r="B267" s="78"/>
      <c r="C267" s="112">
        <f t="shared" si="22"/>
        <v>1656.62</v>
      </c>
      <c r="D267" s="108">
        <f t="shared" si="23"/>
        <v>645.0504245875419</v>
      </c>
      <c r="E267" s="108">
        <f t="shared" si="24"/>
        <v>1011.569575412458</v>
      </c>
      <c r="F267" s="108"/>
      <c r="G267" s="108">
        <f t="shared" si="26"/>
        <v>146428.52747316856</v>
      </c>
      <c r="H267" s="109">
        <f t="shared" si="25"/>
        <v>257270.28747316729</v>
      </c>
      <c r="I267" s="110"/>
      <c r="J267" s="97"/>
      <c r="K267" s="97"/>
      <c r="L267" s="97"/>
      <c r="M267" s="97"/>
      <c r="N267" s="78"/>
      <c r="O267" s="78"/>
      <c r="P267" s="78"/>
      <c r="Q267" s="78"/>
      <c r="R267" s="78"/>
    </row>
    <row r="268" spans="1:18" ht="15" x14ac:dyDescent="0.2">
      <c r="A268" s="78">
        <f t="shared" si="21"/>
        <v>249</v>
      </c>
      <c r="B268" s="78"/>
      <c r="C268" s="112">
        <f t="shared" si="22"/>
        <v>1656.62</v>
      </c>
      <c r="D268" s="108">
        <f t="shared" si="23"/>
        <v>640.62480769511251</v>
      </c>
      <c r="E268" s="108">
        <f t="shared" si="24"/>
        <v>1015.9951923048874</v>
      </c>
      <c r="F268" s="108"/>
      <c r="G268" s="108">
        <f t="shared" si="26"/>
        <v>145412.53228086367</v>
      </c>
      <c r="H268" s="109">
        <f t="shared" si="25"/>
        <v>257910.91228086239</v>
      </c>
      <c r="I268" s="110"/>
      <c r="J268" s="97"/>
      <c r="K268" s="97"/>
      <c r="L268" s="97"/>
      <c r="M268" s="97"/>
      <c r="N268" s="78"/>
      <c r="O268" s="78"/>
      <c r="P268" s="78"/>
      <c r="Q268" s="78"/>
      <c r="R268" s="78"/>
    </row>
    <row r="269" spans="1:18" ht="15" x14ac:dyDescent="0.2">
      <c r="A269" s="78">
        <f t="shared" si="21"/>
        <v>250</v>
      </c>
      <c r="B269" s="78"/>
      <c r="C269" s="112">
        <f t="shared" si="22"/>
        <v>1656.62</v>
      </c>
      <c r="D269" s="108">
        <f t="shared" si="23"/>
        <v>636.17982872877849</v>
      </c>
      <c r="E269" s="108">
        <f t="shared" si="24"/>
        <v>1020.4401712712214</v>
      </c>
      <c r="F269" s="108"/>
      <c r="G269" s="108">
        <f t="shared" si="26"/>
        <v>144392.09210959246</v>
      </c>
      <c r="H269" s="109">
        <f t="shared" si="25"/>
        <v>258547.09210959118</v>
      </c>
      <c r="I269" s="110"/>
      <c r="J269" s="97"/>
      <c r="K269" s="97"/>
      <c r="L269" s="97"/>
      <c r="M269" s="97"/>
      <c r="N269" s="78"/>
      <c r="O269" s="78"/>
      <c r="P269" s="78"/>
      <c r="Q269" s="78"/>
      <c r="R269" s="78"/>
    </row>
    <row r="270" spans="1:18" ht="15" x14ac:dyDescent="0.2">
      <c r="A270" s="78">
        <f t="shared" si="21"/>
        <v>251</v>
      </c>
      <c r="B270" s="78"/>
      <c r="C270" s="112">
        <f t="shared" si="22"/>
        <v>1656.62</v>
      </c>
      <c r="D270" s="108">
        <f t="shared" si="23"/>
        <v>631.71540297946694</v>
      </c>
      <c r="E270" s="108">
        <f t="shared" si="24"/>
        <v>1024.9045970205329</v>
      </c>
      <c r="F270" s="108"/>
      <c r="G270" s="108">
        <f t="shared" si="26"/>
        <v>143367.18751257192</v>
      </c>
      <c r="H270" s="109">
        <f t="shared" si="25"/>
        <v>259178.80751257064</v>
      </c>
      <c r="I270" s="110"/>
      <c r="J270" s="97"/>
      <c r="K270" s="97"/>
      <c r="L270" s="97"/>
      <c r="M270" s="97"/>
      <c r="N270" s="78"/>
      <c r="O270" s="78"/>
      <c r="P270" s="78"/>
      <c r="Q270" s="78"/>
      <c r="R270" s="78"/>
    </row>
    <row r="271" spans="1:18" ht="15" x14ac:dyDescent="0.2">
      <c r="A271" s="78">
        <f t="shared" si="21"/>
        <v>252</v>
      </c>
      <c r="B271" s="78"/>
      <c r="C271" s="112">
        <f t="shared" si="22"/>
        <v>1656.62</v>
      </c>
      <c r="D271" s="108">
        <f t="shared" si="23"/>
        <v>627.23144536750215</v>
      </c>
      <c r="E271" s="108">
        <f t="shared" si="24"/>
        <v>1029.3885546324977</v>
      </c>
      <c r="F271" s="108"/>
      <c r="G271" s="108">
        <f t="shared" si="26"/>
        <v>142337.79895793943</v>
      </c>
      <c r="H271" s="109">
        <f t="shared" si="25"/>
        <v>259806.03895793814</v>
      </c>
      <c r="I271" s="110"/>
      <c r="J271" s="97"/>
      <c r="K271" s="97"/>
      <c r="L271" s="97"/>
      <c r="M271" s="97"/>
      <c r="N271" s="78"/>
      <c r="O271" s="78"/>
      <c r="P271" s="78"/>
      <c r="Q271" s="78"/>
      <c r="R271" s="78"/>
    </row>
    <row r="272" spans="1:18" ht="15" x14ac:dyDescent="0.2">
      <c r="A272" s="78">
        <f t="shared" si="21"/>
        <v>253</v>
      </c>
      <c r="B272" s="78"/>
      <c r="C272" s="112">
        <f t="shared" si="22"/>
        <v>1656.62</v>
      </c>
      <c r="D272" s="108">
        <f t="shared" si="23"/>
        <v>622.72787044098493</v>
      </c>
      <c r="E272" s="108">
        <f t="shared" si="24"/>
        <v>1033.8921295590148</v>
      </c>
      <c r="F272" s="108"/>
      <c r="G272" s="108">
        <f t="shared" si="26"/>
        <v>141303.90682838042</v>
      </c>
      <c r="H272" s="109">
        <f t="shared" si="25"/>
        <v>260428.76682837913</v>
      </c>
      <c r="I272" s="110"/>
      <c r="J272" s="97"/>
      <c r="K272" s="97"/>
      <c r="L272" s="97"/>
      <c r="M272" s="97"/>
      <c r="N272" s="78"/>
      <c r="O272" s="78"/>
      <c r="P272" s="78"/>
      <c r="Q272" s="78"/>
      <c r="R272" s="78"/>
    </row>
    <row r="273" spans="1:18" ht="15" x14ac:dyDescent="0.2">
      <c r="A273" s="78">
        <f t="shared" si="21"/>
        <v>254</v>
      </c>
      <c r="B273" s="78"/>
      <c r="C273" s="112">
        <f t="shared" si="22"/>
        <v>1656.62</v>
      </c>
      <c r="D273" s="108">
        <f t="shared" si="23"/>
        <v>618.20459237416435</v>
      </c>
      <c r="E273" s="108">
        <f t="shared" si="24"/>
        <v>1038.4154076258355</v>
      </c>
      <c r="F273" s="108"/>
      <c r="G273" s="108">
        <f t="shared" si="26"/>
        <v>140265.49142075458</v>
      </c>
      <c r="H273" s="109">
        <f t="shared" si="25"/>
        <v>261046.97142075328</v>
      </c>
      <c r="I273" s="110"/>
      <c r="J273" s="97"/>
      <c r="K273" s="97"/>
      <c r="L273" s="97"/>
      <c r="M273" s="97"/>
      <c r="N273" s="78"/>
      <c r="O273" s="78"/>
      <c r="P273" s="78"/>
      <c r="Q273" s="78"/>
      <c r="R273" s="78"/>
    </row>
    <row r="274" spans="1:18" ht="15" x14ac:dyDescent="0.2">
      <c r="A274" s="78">
        <f t="shared" si="21"/>
        <v>255</v>
      </c>
      <c r="B274" s="78"/>
      <c r="C274" s="112">
        <f t="shared" si="22"/>
        <v>1656.62</v>
      </c>
      <c r="D274" s="108">
        <f t="shared" si="23"/>
        <v>613.66152496580128</v>
      </c>
      <c r="E274" s="108">
        <f t="shared" si="24"/>
        <v>1042.9584750341987</v>
      </c>
      <c r="F274" s="108"/>
      <c r="G274" s="108">
        <f t="shared" si="26"/>
        <v>139222.53294572039</v>
      </c>
      <c r="H274" s="109">
        <f t="shared" si="25"/>
        <v>261660.63294571909</v>
      </c>
      <c r="I274" s="110"/>
      <c r="J274" s="97"/>
      <c r="K274" s="97"/>
      <c r="L274" s="97"/>
      <c r="M274" s="97"/>
      <c r="N274" s="78"/>
      <c r="O274" s="78"/>
      <c r="P274" s="78"/>
      <c r="Q274" s="78"/>
      <c r="R274" s="78"/>
    </row>
    <row r="275" spans="1:18" ht="15" x14ac:dyDescent="0.2">
      <c r="A275" s="78">
        <f t="shared" si="21"/>
        <v>256</v>
      </c>
      <c r="B275" s="78"/>
      <c r="C275" s="112">
        <f t="shared" si="22"/>
        <v>1656.62</v>
      </c>
      <c r="D275" s="108">
        <f t="shared" si="23"/>
        <v>609.09858163752676</v>
      </c>
      <c r="E275" s="108">
        <f t="shared" si="24"/>
        <v>1047.521418362473</v>
      </c>
      <c r="F275" s="108"/>
      <c r="G275" s="108">
        <f t="shared" si="26"/>
        <v>138175.01152735791</v>
      </c>
      <c r="H275" s="109">
        <f t="shared" si="25"/>
        <v>262269.73152735661</v>
      </c>
      <c r="I275" s="110"/>
      <c r="J275" s="97"/>
      <c r="K275" s="97"/>
      <c r="L275" s="97"/>
      <c r="M275" s="97"/>
      <c r="N275" s="78"/>
      <c r="O275" s="78"/>
      <c r="P275" s="78"/>
      <c r="Q275" s="78"/>
      <c r="R275" s="78"/>
    </row>
    <row r="276" spans="1:18" ht="15" x14ac:dyDescent="0.2">
      <c r="A276" s="78">
        <f t="shared" si="21"/>
        <v>257</v>
      </c>
      <c r="B276" s="78"/>
      <c r="C276" s="112">
        <f t="shared" si="22"/>
        <v>1656.62</v>
      </c>
      <c r="D276" s="108">
        <f t="shared" si="23"/>
        <v>604.51567543219085</v>
      </c>
      <c r="E276" s="108">
        <f t="shared" si="24"/>
        <v>1052.104324567809</v>
      </c>
      <c r="F276" s="108"/>
      <c r="G276" s="108">
        <f t="shared" si="26"/>
        <v>137122.90720279011</v>
      </c>
      <c r="H276" s="109">
        <f t="shared" si="25"/>
        <v>262874.24720278877</v>
      </c>
      <c r="I276" s="110"/>
      <c r="J276" s="97"/>
      <c r="K276" s="97"/>
      <c r="L276" s="97"/>
      <c r="M276" s="97"/>
      <c r="N276" s="78"/>
      <c r="O276" s="78"/>
      <c r="P276" s="78"/>
      <c r="Q276" s="78"/>
      <c r="R276" s="78"/>
    </row>
    <row r="277" spans="1:18" ht="15" x14ac:dyDescent="0.2">
      <c r="A277" s="78">
        <f t="shared" ref="A277:A340" si="27">+A276+1</f>
        <v>258</v>
      </c>
      <c r="B277" s="78"/>
      <c r="C277" s="112">
        <f t="shared" si="22"/>
        <v>1656.62</v>
      </c>
      <c r="D277" s="108">
        <f t="shared" si="23"/>
        <v>599.91271901220671</v>
      </c>
      <c r="E277" s="108">
        <f t="shared" si="24"/>
        <v>1056.7072809877932</v>
      </c>
      <c r="F277" s="108"/>
      <c r="G277" s="108">
        <f t="shared" si="26"/>
        <v>136066.19992180233</v>
      </c>
      <c r="H277" s="109">
        <f t="shared" si="25"/>
        <v>263474.15992180095</v>
      </c>
      <c r="I277" s="110"/>
      <c r="J277" s="97"/>
      <c r="K277" s="97"/>
      <c r="L277" s="97"/>
      <c r="M277" s="97"/>
      <c r="N277" s="78"/>
      <c r="O277" s="78"/>
      <c r="P277" s="78"/>
      <c r="Q277" s="78"/>
      <c r="R277" s="78"/>
    </row>
    <row r="278" spans="1:18" ht="15" x14ac:dyDescent="0.2">
      <c r="A278" s="78">
        <f t="shared" si="27"/>
        <v>259</v>
      </c>
      <c r="B278" s="78"/>
      <c r="C278" s="112">
        <f t="shared" ref="C278:C341" si="28">IF(G277&gt;(C277-D277),$H$14,G277+D278)</f>
        <v>1656.62</v>
      </c>
      <c r="D278" s="108">
        <f t="shared" ref="D278:D341" si="29">G277*$G$10/12</f>
        <v>595.28962465788516</v>
      </c>
      <c r="E278" s="108">
        <f t="shared" ref="E278:E341" si="30">IF(G277&gt;(C278-D278),C278-D278,G277)</f>
        <v>1061.3303753421146</v>
      </c>
      <c r="F278" s="108"/>
      <c r="G278" s="108">
        <f t="shared" si="26"/>
        <v>135004.86954646022</v>
      </c>
      <c r="H278" s="109">
        <f t="shared" ref="H278:H341" si="31">H277+D278</f>
        <v>264069.44954645884</v>
      </c>
      <c r="I278" s="110"/>
      <c r="J278" s="97"/>
      <c r="K278" s="97"/>
      <c r="L278" s="97"/>
      <c r="M278" s="97"/>
      <c r="N278" s="78"/>
      <c r="O278" s="78"/>
      <c r="P278" s="78"/>
      <c r="Q278" s="78"/>
      <c r="R278" s="78"/>
    </row>
    <row r="279" spans="1:18" ht="15" x14ac:dyDescent="0.2">
      <c r="A279" s="78">
        <f t="shared" si="27"/>
        <v>260</v>
      </c>
      <c r="B279" s="78"/>
      <c r="C279" s="112">
        <f t="shared" si="28"/>
        <v>1656.62</v>
      </c>
      <c r="D279" s="108">
        <f t="shared" si="29"/>
        <v>590.64630426576343</v>
      </c>
      <c r="E279" s="108">
        <f t="shared" si="30"/>
        <v>1065.9736957342366</v>
      </c>
      <c r="F279" s="108"/>
      <c r="G279" s="108">
        <f t="shared" ref="G279:G342" si="32">MAX(G278+G278*$G$10/12-C279-F279,0)</f>
        <v>133938.895850726</v>
      </c>
      <c r="H279" s="109">
        <f t="shared" si="31"/>
        <v>264660.09585072461</v>
      </c>
      <c r="I279" s="110"/>
      <c r="J279" s="97"/>
      <c r="K279" s="97"/>
      <c r="L279" s="97"/>
      <c r="M279" s="97"/>
      <c r="N279" s="78"/>
      <c r="O279" s="78"/>
      <c r="P279" s="78"/>
      <c r="Q279" s="78"/>
      <c r="R279" s="78"/>
    </row>
    <row r="280" spans="1:18" ht="15" x14ac:dyDescent="0.2">
      <c r="A280" s="78">
        <f t="shared" si="27"/>
        <v>261</v>
      </c>
      <c r="B280" s="78"/>
      <c r="C280" s="112">
        <f t="shared" si="28"/>
        <v>1656.62</v>
      </c>
      <c r="D280" s="108">
        <f t="shared" si="29"/>
        <v>585.98266934692617</v>
      </c>
      <c r="E280" s="108">
        <f t="shared" si="30"/>
        <v>1070.6373306530736</v>
      </c>
      <c r="F280" s="108"/>
      <c r="G280" s="108">
        <f t="shared" si="32"/>
        <v>132868.25852007294</v>
      </c>
      <c r="H280" s="109">
        <f t="shared" si="31"/>
        <v>265246.07852007152</v>
      </c>
      <c r="I280" s="110"/>
      <c r="J280" s="97"/>
      <c r="K280" s="97"/>
      <c r="L280" s="97"/>
      <c r="M280" s="97"/>
      <c r="N280" s="78"/>
      <c r="O280" s="78"/>
      <c r="P280" s="78"/>
      <c r="Q280" s="78"/>
      <c r="R280" s="78"/>
    </row>
    <row r="281" spans="1:18" ht="15" x14ac:dyDescent="0.2">
      <c r="A281" s="78">
        <f t="shared" si="27"/>
        <v>262</v>
      </c>
      <c r="B281" s="78"/>
      <c r="C281" s="112">
        <f t="shared" si="28"/>
        <v>1656.62</v>
      </c>
      <c r="D281" s="108">
        <f t="shared" si="29"/>
        <v>581.29863102531908</v>
      </c>
      <c r="E281" s="108">
        <f t="shared" si="30"/>
        <v>1075.3213689746808</v>
      </c>
      <c r="F281" s="108"/>
      <c r="G281" s="108">
        <f t="shared" si="32"/>
        <v>131792.93715109827</v>
      </c>
      <c r="H281" s="109">
        <f t="shared" si="31"/>
        <v>265827.37715109682</v>
      </c>
      <c r="I281" s="110"/>
      <c r="J281" s="97"/>
      <c r="K281" s="97"/>
      <c r="L281" s="97"/>
      <c r="M281" s="97"/>
      <c r="N281" s="78"/>
      <c r="O281" s="78"/>
      <c r="P281" s="78"/>
      <c r="Q281" s="78"/>
      <c r="R281" s="78"/>
    </row>
    <row r="282" spans="1:18" ht="15" x14ac:dyDescent="0.2">
      <c r="A282" s="78">
        <f t="shared" si="27"/>
        <v>263</v>
      </c>
      <c r="B282" s="78"/>
      <c r="C282" s="112">
        <f t="shared" si="28"/>
        <v>1656.62</v>
      </c>
      <c r="D282" s="108">
        <f t="shared" si="29"/>
        <v>576.5941000360549</v>
      </c>
      <c r="E282" s="108">
        <f t="shared" si="30"/>
        <v>1080.025899963945</v>
      </c>
      <c r="F282" s="108"/>
      <c r="G282" s="108">
        <f t="shared" si="32"/>
        <v>130712.91125113433</v>
      </c>
      <c r="H282" s="109">
        <f t="shared" si="31"/>
        <v>266403.9712511329</v>
      </c>
      <c r="I282" s="110"/>
      <c r="J282" s="97"/>
      <c r="K282" s="97"/>
      <c r="L282" s="97"/>
      <c r="M282" s="97"/>
      <c r="N282" s="78"/>
      <c r="O282" s="78"/>
      <c r="P282" s="78"/>
      <c r="Q282" s="78"/>
      <c r="R282" s="78"/>
    </row>
    <row r="283" spans="1:18" ht="15" x14ac:dyDescent="0.2">
      <c r="A283" s="78">
        <f t="shared" si="27"/>
        <v>264</v>
      </c>
      <c r="B283" s="78"/>
      <c r="C283" s="112">
        <f t="shared" si="28"/>
        <v>1656.62</v>
      </c>
      <c r="D283" s="108">
        <f t="shared" si="29"/>
        <v>571.86898672371262</v>
      </c>
      <c r="E283" s="108">
        <f t="shared" si="30"/>
        <v>1084.7510132762873</v>
      </c>
      <c r="F283" s="108"/>
      <c r="G283" s="108">
        <f t="shared" si="32"/>
        <v>129628.16023785804</v>
      </c>
      <c r="H283" s="109">
        <f t="shared" si="31"/>
        <v>266975.84023785661</v>
      </c>
      <c r="I283" s="110"/>
      <c r="J283" s="97"/>
      <c r="K283" s="97"/>
      <c r="L283" s="97"/>
      <c r="M283" s="97"/>
      <c r="N283" s="78"/>
      <c r="O283" s="78"/>
      <c r="P283" s="78"/>
      <c r="Q283" s="78"/>
      <c r="R283" s="78"/>
    </row>
    <row r="284" spans="1:18" ht="15" x14ac:dyDescent="0.2">
      <c r="A284" s="78">
        <f t="shared" si="27"/>
        <v>265</v>
      </c>
      <c r="B284" s="78"/>
      <c r="C284" s="112">
        <f t="shared" si="28"/>
        <v>1656.62</v>
      </c>
      <c r="D284" s="108">
        <f t="shared" si="29"/>
        <v>567.12320104062894</v>
      </c>
      <c r="E284" s="108">
        <f t="shared" si="30"/>
        <v>1089.4967989593711</v>
      </c>
      <c r="F284" s="108"/>
      <c r="G284" s="108">
        <f t="shared" si="32"/>
        <v>128538.66343889867</v>
      </c>
      <c r="H284" s="109">
        <f t="shared" si="31"/>
        <v>267542.96343889722</v>
      </c>
      <c r="I284" s="110"/>
      <c r="J284" s="97"/>
      <c r="K284" s="97"/>
      <c r="L284" s="97"/>
      <c r="M284" s="97"/>
      <c r="N284" s="78"/>
      <c r="O284" s="78"/>
      <c r="P284" s="78"/>
      <c r="Q284" s="78"/>
      <c r="R284" s="78"/>
    </row>
    <row r="285" spans="1:18" ht="15" x14ac:dyDescent="0.2">
      <c r="A285" s="78">
        <f t="shared" si="27"/>
        <v>266</v>
      </c>
      <c r="B285" s="78"/>
      <c r="C285" s="112">
        <f t="shared" si="28"/>
        <v>1656.62</v>
      </c>
      <c r="D285" s="108">
        <f t="shared" si="29"/>
        <v>562.35665254518165</v>
      </c>
      <c r="E285" s="108">
        <f t="shared" si="30"/>
        <v>1094.2633474548184</v>
      </c>
      <c r="F285" s="108"/>
      <c r="G285" s="108">
        <f t="shared" si="32"/>
        <v>127444.40009144385</v>
      </c>
      <c r="H285" s="109">
        <f t="shared" si="31"/>
        <v>268105.32009144238</v>
      </c>
      <c r="I285" s="110"/>
      <c r="J285" s="97"/>
      <c r="K285" s="97"/>
      <c r="L285" s="97"/>
      <c r="M285" s="97"/>
      <c r="N285" s="78"/>
      <c r="O285" s="78"/>
      <c r="P285" s="78"/>
      <c r="Q285" s="78"/>
      <c r="R285" s="78"/>
    </row>
    <row r="286" spans="1:18" ht="15" x14ac:dyDescent="0.2">
      <c r="A286" s="78">
        <f t="shared" si="27"/>
        <v>267</v>
      </c>
      <c r="B286" s="78"/>
      <c r="C286" s="112">
        <f t="shared" si="28"/>
        <v>1656.62</v>
      </c>
      <c r="D286" s="108">
        <f t="shared" si="29"/>
        <v>557.56925040006684</v>
      </c>
      <c r="E286" s="108">
        <f t="shared" si="30"/>
        <v>1099.0507495999332</v>
      </c>
      <c r="F286" s="108"/>
      <c r="G286" s="108">
        <f t="shared" si="32"/>
        <v>126345.34934184392</v>
      </c>
      <c r="H286" s="109">
        <f t="shared" si="31"/>
        <v>268662.88934184244</v>
      </c>
      <c r="I286" s="110"/>
      <c r="J286" s="97"/>
      <c r="K286" s="97"/>
      <c r="L286" s="97"/>
      <c r="M286" s="97"/>
      <c r="N286" s="78"/>
      <c r="O286" s="78"/>
      <c r="P286" s="78"/>
      <c r="Q286" s="78"/>
      <c r="R286" s="78"/>
    </row>
    <row r="287" spans="1:18" ht="15" x14ac:dyDescent="0.2">
      <c r="A287" s="78">
        <f t="shared" si="27"/>
        <v>268</v>
      </c>
      <c r="B287" s="78"/>
      <c r="C287" s="112">
        <f t="shared" si="28"/>
        <v>1656.62</v>
      </c>
      <c r="D287" s="108">
        <f t="shared" si="29"/>
        <v>552.76090337056712</v>
      </c>
      <c r="E287" s="108">
        <f t="shared" si="30"/>
        <v>1103.8590966294328</v>
      </c>
      <c r="F287" s="108"/>
      <c r="G287" s="108">
        <f t="shared" si="32"/>
        <v>125241.49024521449</v>
      </c>
      <c r="H287" s="109">
        <f t="shared" si="31"/>
        <v>269215.65024521301</v>
      </c>
      <c r="I287" s="110"/>
      <c r="J287" s="97"/>
      <c r="K287" s="97"/>
      <c r="L287" s="97"/>
      <c r="M287" s="97"/>
      <c r="N287" s="78"/>
      <c r="O287" s="78"/>
      <c r="P287" s="78"/>
      <c r="Q287" s="78"/>
      <c r="R287" s="78"/>
    </row>
    <row r="288" spans="1:18" ht="15" x14ac:dyDescent="0.2">
      <c r="A288" s="78">
        <f t="shared" si="27"/>
        <v>269</v>
      </c>
      <c r="B288" s="78"/>
      <c r="C288" s="112">
        <f t="shared" si="28"/>
        <v>1656.62</v>
      </c>
      <c r="D288" s="108">
        <f t="shared" si="29"/>
        <v>547.93151982281336</v>
      </c>
      <c r="E288" s="108">
        <f t="shared" si="30"/>
        <v>1108.6884801771866</v>
      </c>
      <c r="F288" s="108"/>
      <c r="G288" s="108">
        <f t="shared" si="32"/>
        <v>124132.80176503731</v>
      </c>
      <c r="H288" s="109">
        <f t="shared" si="31"/>
        <v>269763.58176503581</v>
      </c>
      <c r="I288" s="110"/>
      <c r="J288" s="97"/>
      <c r="K288" s="97"/>
      <c r="L288" s="97"/>
      <c r="M288" s="97"/>
      <c r="N288" s="78"/>
      <c r="O288" s="78"/>
      <c r="P288" s="78"/>
      <c r="Q288" s="78"/>
      <c r="R288" s="78"/>
    </row>
    <row r="289" spans="1:18" ht="15" x14ac:dyDescent="0.2">
      <c r="A289" s="78">
        <f t="shared" si="27"/>
        <v>270</v>
      </c>
      <c r="B289" s="78"/>
      <c r="C289" s="112">
        <f t="shared" si="28"/>
        <v>1656.62</v>
      </c>
      <c r="D289" s="108">
        <f t="shared" si="29"/>
        <v>543.08100772203818</v>
      </c>
      <c r="E289" s="108">
        <f t="shared" si="30"/>
        <v>1113.5389922779618</v>
      </c>
      <c r="F289" s="108"/>
      <c r="G289" s="108">
        <f t="shared" si="32"/>
        <v>123019.26277275935</v>
      </c>
      <c r="H289" s="109">
        <f t="shared" si="31"/>
        <v>270306.66277275787</v>
      </c>
      <c r="I289" s="110"/>
      <c r="J289" s="97"/>
      <c r="K289" s="97"/>
      <c r="L289" s="97"/>
      <c r="M289" s="97"/>
      <c r="N289" s="78"/>
      <c r="O289" s="78"/>
      <c r="P289" s="78"/>
      <c r="Q289" s="78"/>
      <c r="R289" s="78"/>
    </row>
    <row r="290" spans="1:18" ht="15" x14ac:dyDescent="0.2">
      <c r="A290" s="78">
        <f t="shared" si="27"/>
        <v>271</v>
      </c>
      <c r="B290" s="78"/>
      <c r="C290" s="112">
        <f t="shared" si="28"/>
        <v>1656.62</v>
      </c>
      <c r="D290" s="108">
        <f t="shared" si="29"/>
        <v>538.20927463082216</v>
      </c>
      <c r="E290" s="108">
        <f t="shared" si="30"/>
        <v>1118.4107253691777</v>
      </c>
      <c r="F290" s="108"/>
      <c r="G290" s="108">
        <f t="shared" si="32"/>
        <v>121900.85204739017</v>
      </c>
      <c r="H290" s="109">
        <f t="shared" si="31"/>
        <v>270844.87204738869</v>
      </c>
      <c r="I290" s="110"/>
      <c r="J290" s="97"/>
      <c r="K290" s="97"/>
      <c r="L290" s="97"/>
      <c r="M290" s="97"/>
      <c r="N290" s="78"/>
      <c r="O290" s="78"/>
      <c r="P290" s="78"/>
      <c r="Q290" s="78"/>
      <c r="R290" s="78"/>
    </row>
    <row r="291" spans="1:18" ht="15" x14ac:dyDescent="0.2">
      <c r="A291" s="78">
        <f t="shared" si="27"/>
        <v>272</v>
      </c>
      <c r="B291" s="78"/>
      <c r="C291" s="112">
        <f t="shared" si="28"/>
        <v>1656.62</v>
      </c>
      <c r="D291" s="108">
        <f t="shared" si="29"/>
        <v>533.31622770733202</v>
      </c>
      <c r="E291" s="108">
        <f t="shared" si="30"/>
        <v>1123.3037722926679</v>
      </c>
      <c r="F291" s="108"/>
      <c r="G291" s="108">
        <f t="shared" si="32"/>
        <v>120777.54827509751</v>
      </c>
      <c r="H291" s="109">
        <f t="shared" si="31"/>
        <v>271378.18827509601</v>
      </c>
      <c r="I291" s="110"/>
      <c r="J291" s="97"/>
      <c r="K291" s="97"/>
      <c r="L291" s="97"/>
      <c r="M291" s="97"/>
      <c r="N291" s="78"/>
      <c r="O291" s="78"/>
      <c r="P291" s="78"/>
      <c r="Q291" s="78"/>
      <c r="R291" s="78"/>
    </row>
    <row r="292" spans="1:18" ht="15" x14ac:dyDescent="0.2">
      <c r="A292" s="78">
        <f t="shared" si="27"/>
        <v>273</v>
      </c>
      <c r="B292" s="78"/>
      <c r="C292" s="112">
        <f t="shared" si="28"/>
        <v>1656.62</v>
      </c>
      <c r="D292" s="108">
        <f t="shared" si="29"/>
        <v>528.40177370355161</v>
      </c>
      <c r="E292" s="108">
        <f t="shared" si="30"/>
        <v>1128.2182262964484</v>
      </c>
      <c r="F292" s="108"/>
      <c r="G292" s="108">
        <f t="shared" si="32"/>
        <v>119649.33004880106</v>
      </c>
      <c r="H292" s="109">
        <f t="shared" si="31"/>
        <v>271906.59004879958</v>
      </c>
      <c r="I292" s="110"/>
      <c r="J292" s="97"/>
      <c r="K292" s="97"/>
      <c r="L292" s="97"/>
      <c r="M292" s="97"/>
      <c r="N292" s="78"/>
      <c r="O292" s="78"/>
      <c r="P292" s="78"/>
      <c r="Q292" s="78"/>
      <c r="R292" s="78"/>
    </row>
    <row r="293" spans="1:18" ht="15" x14ac:dyDescent="0.2">
      <c r="A293" s="78">
        <f t="shared" si="27"/>
        <v>274</v>
      </c>
      <c r="B293" s="78"/>
      <c r="C293" s="112">
        <f t="shared" si="28"/>
        <v>1656.62</v>
      </c>
      <c r="D293" s="108">
        <f t="shared" si="29"/>
        <v>523.4658189635046</v>
      </c>
      <c r="E293" s="108">
        <f t="shared" si="30"/>
        <v>1133.1541810364952</v>
      </c>
      <c r="F293" s="108"/>
      <c r="G293" s="108">
        <f t="shared" si="32"/>
        <v>118516.17586776457</v>
      </c>
      <c r="H293" s="109">
        <f t="shared" si="31"/>
        <v>272430.05586776306</v>
      </c>
      <c r="I293" s="110"/>
      <c r="J293" s="97"/>
      <c r="K293" s="97"/>
      <c r="L293" s="97"/>
      <c r="M293" s="97"/>
      <c r="N293" s="78"/>
      <c r="O293" s="78"/>
      <c r="P293" s="78"/>
      <c r="Q293" s="78"/>
      <c r="R293" s="78"/>
    </row>
    <row r="294" spans="1:18" ht="15" x14ac:dyDescent="0.2">
      <c r="A294" s="78">
        <f t="shared" si="27"/>
        <v>275</v>
      </c>
      <c r="B294" s="78"/>
      <c r="C294" s="112">
        <f t="shared" si="28"/>
        <v>1656.62</v>
      </c>
      <c r="D294" s="108">
        <f t="shared" si="29"/>
        <v>518.50826942147</v>
      </c>
      <c r="E294" s="108">
        <f t="shared" si="30"/>
        <v>1138.1117305785299</v>
      </c>
      <c r="F294" s="108"/>
      <c r="G294" s="108">
        <f t="shared" si="32"/>
        <v>117378.06413718604</v>
      </c>
      <c r="H294" s="109">
        <f t="shared" si="31"/>
        <v>272948.56413718453</v>
      </c>
      <c r="I294" s="110"/>
      <c r="J294" s="97"/>
      <c r="K294" s="97"/>
      <c r="L294" s="97"/>
      <c r="M294" s="97"/>
      <c r="N294" s="78"/>
      <c r="O294" s="78"/>
      <c r="P294" s="78"/>
      <c r="Q294" s="78"/>
      <c r="R294" s="78"/>
    </row>
    <row r="295" spans="1:18" ht="15" x14ac:dyDescent="0.2">
      <c r="A295" s="78">
        <f t="shared" si="27"/>
        <v>276</v>
      </c>
      <c r="B295" s="78"/>
      <c r="C295" s="112">
        <f t="shared" si="28"/>
        <v>1656.62</v>
      </c>
      <c r="D295" s="108">
        <f t="shared" si="29"/>
        <v>513.52903060018889</v>
      </c>
      <c r="E295" s="108">
        <f t="shared" si="30"/>
        <v>1143.090969399811</v>
      </c>
      <c r="F295" s="108"/>
      <c r="G295" s="108">
        <f t="shared" si="32"/>
        <v>116234.97316778623</v>
      </c>
      <c r="H295" s="109">
        <f t="shared" si="31"/>
        <v>273462.09316778474</v>
      </c>
      <c r="I295" s="110"/>
      <c r="J295" s="97"/>
      <c r="K295" s="97"/>
      <c r="L295" s="97"/>
      <c r="M295" s="97"/>
      <c r="N295" s="78"/>
      <c r="O295" s="78"/>
      <c r="P295" s="78"/>
      <c r="Q295" s="78"/>
      <c r="R295" s="78"/>
    </row>
    <row r="296" spans="1:18" ht="15" x14ac:dyDescent="0.2">
      <c r="A296" s="78">
        <f t="shared" si="27"/>
        <v>277</v>
      </c>
      <c r="B296" s="78"/>
      <c r="C296" s="112">
        <f t="shared" si="28"/>
        <v>1656.62</v>
      </c>
      <c r="D296" s="108">
        <f t="shared" si="29"/>
        <v>508.52800760906479</v>
      </c>
      <c r="E296" s="108">
        <f t="shared" si="30"/>
        <v>1148.091992390935</v>
      </c>
      <c r="F296" s="108"/>
      <c r="G296" s="108">
        <f t="shared" si="32"/>
        <v>115086.88117539531</v>
      </c>
      <c r="H296" s="109">
        <f t="shared" si="31"/>
        <v>273970.62117539381</v>
      </c>
      <c r="I296" s="110"/>
      <c r="J296" s="97"/>
      <c r="K296" s="97"/>
      <c r="L296" s="97"/>
      <c r="M296" s="97"/>
      <c r="N296" s="78"/>
      <c r="O296" s="78"/>
      <c r="P296" s="78"/>
      <c r="Q296" s="78"/>
      <c r="R296" s="78"/>
    </row>
    <row r="297" spans="1:18" ht="15" x14ac:dyDescent="0.2">
      <c r="A297" s="78">
        <f t="shared" si="27"/>
        <v>278</v>
      </c>
      <c r="B297" s="78"/>
      <c r="C297" s="112">
        <f t="shared" si="28"/>
        <v>1656.62</v>
      </c>
      <c r="D297" s="108">
        <f t="shared" si="29"/>
        <v>503.50510514235447</v>
      </c>
      <c r="E297" s="108">
        <f t="shared" si="30"/>
        <v>1153.1148948576454</v>
      </c>
      <c r="F297" s="108"/>
      <c r="G297" s="108">
        <f t="shared" si="32"/>
        <v>113933.76628053766</v>
      </c>
      <c r="H297" s="109">
        <f t="shared" si="31"/>
        <v>274474.12628053618</v>
      </c>
      <c r="I297" s="110"/>
      <c r="J297" s="97"/>
      <c r="K297" s="97"/>
      <c r="L297" s="97"/>
      <c r="M297" s="97"/>
      <c r="N297" s="78"/>
      <c r="O297" s="78"/>
      <c r="P297" s="78"/>
      <c r="Q297" s="78"/>
      <c r="R297" s="78"/>
    </row>
    <row r="298" spans="1:18" ht="15" x14ac:dyDescent="0.2">
      <c r="A298" s="78">
        <f t="shared" si="27"/>
        <v>279</v>
      </c>
      <c r="B298" s="78"/>
      <c r="C298" s="112">
        <f t="shared" si="28"/>
        <v>1656.62</v>
      </c>
      <c r="D298" s="108">
        <f t="shared" si="29"/>
        <v>498.46022747735225</v>
      </c>
      <c r="E298" s="108">
        <f t="shared" si="30"/>
        <v>1158.1597725226477</v>
      </c>
      <c r="F298" s="108"/>
      <c r="G298" s="108">
        <f t="shared" si="32"/>
        <v>112775.60650801501</v>
      </c>
      <c r="H298" s="109">
        <f t="shared" si="31"/>
        <v>274972.58650801354</v>
      </c>
      <c r="I298" s="110"/>
      <c r="J298" s="97"/>
      <c r="K298" s="97"/>
      <c r="L298" s="97"/>
      <c r="M298" s="97"/>
      <c r="N298" s="78"/>
      <c r="O298" s="78"/>
      <c r="P298" s="78"/>
      <c r="Q298" s="78"/>
      <c r="R298" s="78"/>
    </row>
    <row r="299" spans="1:18" ht="15" x14ac:dyDescent="0.2">
      <c r="A299" s="78">
        <f t="shared" si="27"/>
        <v>280</v>
      </c>
      <c r="B299" s="78"/>
      <c r="C299" s="112">
        <f t="shared" si="28"/>
        <v>1656.62</v>
      </c>
      <c r="D299" s="108">
        <f t="shared" si="29"/>
        <v>493.39327847256567</v>
      </c>
      <c r="E299" s="108">
        <f t="shared" si="30"/>
        <v>1163.2267215274342</v>
      </c>
      <c r="F299" s="108"/>
      <c r="G299" s="108">
        <f t="shared" si="32"/>
        <v>111612.37978648758</v>
      </c>
      <c r="H299" s="109">
        <f t="shared" si="31"/>
        <v>275465.97978648613</v>
      </c>
      <c r="I299" s="110"/>
      <c r="J299" s="97"/>
      <c r="K299" s="97"/>
      <c r="L299" s="97"/>
      <c r="M299" s="97"/>
      <c r="N299" s="78"/>
      <c r="O299" s="78"/>
      <c r="P299" s="78"/>
      <c r="Q299" s="78"/>
      <c r="R299" s="78"/>
    </row>
    <row r="300" spans="1:18" ht="15" x14ac:dyDescent="0.2">
      <c r="A300" s="78">
        <f t="shared" si="27"/>
        <v>281</v>
      </c>
      <c r="B300" s="78"/>
      <c r="C300" s="112">
        <f t="shared" si="28"/>
        <v>1656.62</v>
      </c>
      <c r="D300" s="108">
        <f t="shared" si="29"/>
        <v>488.30416156588313</v>
      </c>
      <c r="E300" s="108">
        <f t="shared" si="30"/>
        <v>1168.3158384341168</v>
      </c>
      <c r="F300" s="108"/>
      <c r="G300" s="108">
        <f t="shared" si="32"/>
        <v>110444.06394805347</v>
      </c>
      <c r="H300" s="109">
        <f t="shared" si="31"/>
        <v>275954.28394805203</v>
      </c>
      <c r="I300" s="110"/>
      <c r="J300" s="97"/>
      <c r="K300" s="97"/>
      <c r="L300" s="97"/>
      <c r="M300" s="97"/>
      <c r="N300" s="78"/>
      <c r="O300" s="78"/>
      <c r="P300" s="78"/>
      <c r="Q300" s="78"/>
      <c r="R300" s="78"/>
    </row>
    <row r="301" spans="1:18" ht="15" x14ac:dyDescent="0.2">
      <c r="A301" s="78">
        <f t="shared" si="27"/>
        <v>282</v>
      </c>
      <c r="B301" s="78"/>
      <c r="C301" s="112">
        <f t="shared" si="28"/>
        <v>1656.62</v>
      </c>
      <c r="D301" s="108">
        <f t="shared" si="29"/>
        <v>483.19277977273396</v>
      </c>
      <c r="E301" s="108">
        <f t="shared" si="30"/>
        <v>1173.4272202272659</v>
      </c>
      <c r="F301" s="108"/>
      <c r="G301" s="108">
        <f t="shared" si="32"/>
        <v>109270.63672782622</v>
      </c>
      <c r="H301" s="109">
        <f t="shared" si="31"/>
        <v>276437.47672782477</v>
      </c>
      <c r="I301" s="110"/>
      <c r="J301" s="97"/>
      <c r="K301" s="97"/>
      <c r="L301" s="97"/>
      <c r="M301" s="97"/>
      <c r="N301" s="78"/>
      <c r="O301" s="78"/>
      <c r="P301" s="78"/>
      <c r="Q301" s="78"/>
      <c r="R301" s="78"/>
    </row>
    <row r="302" spans="1:18" ht="15" x14ac:dyDescent="0.2">
      <c r="A302" s="78">
        <f t="shared" si="27"/>
        <v>283</v>
      </c>
      <c r="B302" s="78"/>
      <c r="C302" s="112">
        <f t="shared" si="28"/>
        <v>1656.62</v>
      </c>
      <c r="D302" s="108">
        <f t="shared" si="29"/>
        <v>478.05903568423969</v>
      </c>
      <c r="E302" s="108">
        <f t="shared" si="30"/>
        <v>1178.5609643157602</v>
      </c>
      <c r="F302" s="108"/>
      <c r="G302" s="108">
        <f t="shared" si="32"/>
        <v>108092.07576351047</v>
      </c>
      <c r="H302" s="109">
        <f t="shared" si="31"/>
        <v>276915.53576350899</v>
      </c>
      <c r="I302" s="110"/>
      <c r="J302" s="97"/>
      <c r="K302" s="97"/>
      <c r="L302" s="97"/>
      <c r="M302" s="97"/>
      <c r="N302" s="78"/>
      <c r="O302" s="78"/>
      <c r="P302" s="78"/>
      <c r="Q302" s="78"/>
      <c r="R302" s="78"/>
    </row>
    <row r="303" spans="1:18" ht="15" x14ac:dyDescent="0.2">
      <c r="A303" s="78">
        <f t="shared" si="27"/>
        <v>284</v>
      </c>
      <c r="B303" s="78"/>
      <c r="C303" s="112">
        <f t="shared" si="28"/>
        <v>1656.62</v>
      </c>
      <c r="D303" s="108">
        <f t="shared" si="29"/>
        <v>472.9028314653583</v>
      </c>
      <c r="E303" s="108">
        <f t="shared" si="30"/>
        <v>1183.7171685346416</v>
      </c>
      <c r="F303" s="108"/>
      <c r="G303" s="108">
        <f t="shared" si="32"/>
        <v>106908.35859497583</v>
      </c>
      <c r="H303" s="109">
        <f t="shared" si="31"/>
        <v>277388.43859497434</v>
      </c>
      <c r="I303" s="110"/>
      <c r="J303" s="97"/>
      <c r="K303" s="97"/>
      <c r="L303" s="97"/>
      <c r="M303" s="97"/>
      <c r="N303" s="78"/>
      <c r="O303" s="78"/>
      <c r="P303" s="78"/>
      <c r="Q303" s="78"/>
      <c r="R303" s="78"/>
    </row>
    <row r="304" spans="1:18" ht="15" x14ac:dyDescent="0.2">
      <c r="A304" s="78">
        <f t="shared" si="27"/>
        <v>285</v>
      </c>
      <c r="B304" s="78"/>
      <c r="C304" s="112">
        <f t="shared" si="28"/>
        <v>1656.62</v>
      </c>
      <c r="D304" s="108">
        <f t="shared" si="29"/>
        <v>467.72406885301922</v>
      </c>
      <c r="E304" s="108">
        <f t="shared" si="30"/>
        <v>1188.8959311469807</v>
      </c>
      <c r="F304" s="108"/>
      <c r="G304" s="108">
        <f t="shared" si="32"/>
        <v>105719.46266382885</v>
      </c>
      <c r="H304" s="109">
        <f t="shared" si="31"/>
        <v>277856.16266382736</v>
      </c>
      <c r="I304" s="110"/>
      <c r="J304" s="97"/>
      <c r="K304" s="97"/>
      <c r="L304" s="97"/>
      <c r="M304" s="97"/>
      <c r="N304" s="78"/>
      <c r="O304" s="78"/>
      <c r="P304" s="78"/>
      <c r="Q304" s="78"/>
      <c r="R304" s="78"/>
    </row>
    <row r="305" spans="1:18" ht="15" x14ac:dyDescent="0.2">
      <c r="A305" s="78">
        <f t="shared" si="27"/>
        <v>286</v>
      </c>
      <c r="B305" s="78"/>
      <c r="C305" s="112">
        <f t="shared" si="28"/>
        <v>1656.62</v>
      </c>
      <c r="D305" s="108">
        <f t="shared" si="29"/>
        <v>462.52264915425121</v>
      </c>
      <c r="E305" s="108">
        <f t="shared" si="30"/>
        <v>1194.0973508457487</v>
      </c>
      <c r="F305" s="108"/>
      <c r="G305" s="108">
        <f t="shared" si="32"/>
        <v>104525.36531298311</v>
      </c>
      <c r="H305" s="109">
        <f t="shared" si="31"/>
        <v>278318.6853129816</v>
      </c>
      <c r="I305" s="110"/>
      <c r="J305" s="97"/>
      <c r="K305" s="97"/>
      <c r="L305" s="97"/>
      <c r="M305" s="97"/>
      <c r="N305" s="78"/>
      <c r="O305" s="78"/>
      <c r="P305" s="78"/>
      <c r="Q305" s="78"/>
      <c r="R305" s="78"/>
    </row>
    <row r="306" spans="1:18" ht="15" x14ac:dyDescent="0.2">
      <c r="A306" s="78">
        <f t="shared" si="27"/>
        <v>287</v>
      </c>
      <c r="B306" s="78"/>
      <c r="C306" s="112">
        <f t="shared" si="28"/>
        <v>1656.62</v>
      </c>
      <c r="D306" s="108">
        <f t="shared" si="29"/>
        <v>457.29847324430108</v>
      </c>
      <c r="E306" s="108">
        <f t="shared" si="30"/>
        <v>1199.3215267556989</v>
      </c>
      <c r="F306" s="108"/>
      <c r="G306" s="108">
        <f t="shared" si="32"/>
        <v>103326.04378622741</v>
      </c>
      <c r="H306" s="109">
        <f t="shared" si="31"/>
        <v>278775.9837862259</v>
      </c>
      <c r="I306" s="110"/>
      <c r="J306" s="97"/>
      <c r="K306" s="97"/>
      <c r="L306" s="97"/>
      <c r="M306" s="97"/>
      <c r="N306" s="78"/>
      <c r="O306" s="78"/>
      <c r="P306" s="78"/>
      <c r="Q306" s="78"/>
      <c r="R306" s="78"/>
    </row>
    <row r="307" spans="1:18" ht="15" x14ac:dyDescent="0.2">
      <c r="A307" s="78">
        <f t="shared" si="27"/>
        <v>288</v>
      </c>
      <c r="B307" s="78"/>
      <c r="C307" s="112">
        <f t="shared" si="28"/>
        <v>1656.62</v>
      </c>
      <c r="D307" s="108">
        <f t="shared" si="29"/>
        <v>452.05144156474489</v>
      </c>
      <c r="E307" s="108">
        <f t="shared" si="30"/>
        <v>1204.568558435255</v>
      </c>
      <c r="F307" s="108"/>
      <c r="G307" s="108">
        <f t="shared" si="32"/>
        <v>102121.47522779217</v>
      </c>
      <c r="H307" s="109">
        <f t="shared" si="31"/>
        <v>279228.03522779065</v>
      </c>
      <c r="I307" s="110"/>
      <c r="J307" s="97"/>
      <c r="K307" s="97"/>
      <c r="L307" s="97"/>
      <c r="M307" s="97"/>
      <c r="N307" s="78"/>
      <c r="O307" s="78"/>
      <c r="P307" s="78"/>
      <c r="Q307" s="78"/>
      <c r="R307" s="78"/>
    </row>
    <row r="308" spans="1:18" ht="15" x14ac:dyDescent="0.2">
      <c r="A308" s="78">
        <f t="shared" si="27"/>
        <v>289</v>
      </c>
      <c r="B308" s="78"/>
      <c r="C308" s="112">
        <f t="shared" si="28"/>
        <v>1656.62</v>
      </c>
      <c r="D308" s="108">
        <f t="shared" si="29"/>
        <v>446.78145412159074</v>
      </c>
      <c r="E308" s="108">
        <f t="shared" si="30"/>
        <v>1209.8385458784091</v>
      </c>
      <c r="F308" s="108"/>
      <c r="G308" s="108">
        <f t="shared" si="32"/>
        <v>100911.63668191376</v>
      </c>
      <c r="H308" s="109">
        <f t="shared" si="31"/>
        <v>279674.81668191223</v>
      </c>
      <c r="I308" s="110"/>
      <c r="J308" s="97"/>
      <c r="K308" s="97"/>
      <c r="L308" s="97"/>
      <c r="M308" s="97"/>
      <c r="N308" s="78"/>
      <c r="O308" s="78"/>
      <c r="P308" s="78"/>
      <c r="Q308" s="78"/>
      <c r="R308" s="78"/>
    </row>
    <row r="309" spans="1:18" ht="15" x14ac:dyDescent="0.2">
      <c r="A309" s="78">
        <f t="shared" si="27"/>
        <v>290</v>
      </c>
      <c r="B309" s="78"/>
      <c r="C309" s="112">
        <f t="shared" si="28"/>
        <v>1656.62</v>
      </c>
      <c r="D309" s="108">
        <f t="shared" si="29"/>
        <v>441.48841048337272</v>
      </c>
      <c r="E309" s="108">
        <f t="shared" si="30"/>
        <v>1215.1315895166272</v>
      </c>
      <c r="F309" s="108"/>
      <c r="G309" s="108">
        <f t="shared" si="32"/>
        <v>99696.505092397143</v>
      </c>
      <c r="H309" s="109">
        <f t="shared" si="31"/>
        <v>280116.30509239557</v>
      </c>
      <c r="I309" s="110"/>
      <c r="J309" s="97"/>
      <c r="K309" s="97"/>
      <c r="L309" s="97"/>
      <c r="M309" s="97"/>
      <c r="N309" s="78"/>
      <c r="O309" s="78"/>
      <c r="P309" s="78"/>
      <c r="Q309" s="78"/>
      <c r="R309" s="78"/>
    </row>
    <row r="310" spans="1:18" ht="15" x14ac:dyDescent="0.2">
      <c r="A310" s="78">
        <f t="shared" si="27"/>
        <v>291</v>
      </c>
      <c r="B310" s="78"/>
      <c r="C310" s="112">
        <f t="shared" si="28"/>
        <v>1656.62</v>
      </c>
      <c r="D310" s="108">
        <f t="shared" si="29"/>
        <v>436.17220977923745</v>
      </c>
      <c r="E310" s="108">
        <f t="shared" si="30"/>
        <v>1220.4477902207625</v>
      </c>
      <c r="F310" s="108"/>
      <c r="G310" s="108">
        <f t="shared" si="32"/>
        <v>98476.057302176385</v>
      </c>
      <c r="H310" s="109">
        <f t="shared" si="31"/>
        <v>280552.47730217484</v>
      </c>
      <c r="I310" s="110"/>
      <c r="J310" s="97"/>
      <c r="K310" s="97"/>
      <c r="L310" s="97"/>
      <c r="M310" s="97"/>
      <c r="N310" s="78"/>
      <c r="O310" s="78"/>
      <c r="P310" s="78"/>
      <c r="Q310" s="78"/>
      <c r="R310" s="78"/>
    </row>
    <row r="311" spans="1:18" ht="15" x14ac:dyDescent="0.2">
      <c r="A311" s="78">
        <f t="shared" si="27"/>
        <v>292</v>
      </c>
      <c r="B311" s="78"/>
      <c r="C311" s="112">
        <f t="shared" si="28"/>
        <v>1656.62</v>
      </c>
      <c r="D311" s="108">
        <f t="shared" si="29"/>
        <v>430.83275069702171</v>
      </c>
      <c r="E311" s="108">
        <f t="shared" si="30"/>
        <v>1225.7872493029781</v>
      </c>
      <c r="F311" s="108"/>
      <c r="G311" s="108">
        <f t="shared" si="32"/>
        <v>97250.270052873413</v>
      </c>
      <c r="H311" s="109">
        <f t="shared" si="31"/>
        <v>280983.31005287188</v>
      </c>
      <c r="I311" s="110"/>
      <c r="J311" s="97"/>
      <c r="K311" s="97"/>
      <c r="L311" s="97"/>
      <c r="M311" s="97"/>
      <c r="N311" s="78"/>
      <c r="O311" s="78"/>
      <c r="P311" s="78"/>
      <c r="Q311" s="78"/>
      <c r="R311" s="78"/>
    </row>
    <row r="312" spans="1:18" ht="15" x14ac:dyDescent="0.2">
      <c r="A312" s="78">
        <f t="shared" si="27"/>
        <v>293</v>
      </c>
      <c r="B312" s="78"/>
      <c r="C312" s="112">
        <f t="shared" si="28"/>
        <v>1656.62</v>
      </c>
      <c r="D312" s="108">
        <f t="shared" si="29"/>
        <v>425.46993148132111</v>
      </c>
      <c r="E312" s="108">
        <f t="shared" si="30"/>
        <v>1231.1500685186788</v>
      </c>
      <c r="F312" s="108"/>
      <c r="G312" s="108">
        <f t="shared" si="32"/>
        <v>96019.119984354737</v>
      </c>
      <c r="H312" s="109">
        <f t="shared" si="31"/>
        <v>281408.77998435323</v>
      </c>
      <c r="I312" s="110"/>
      <c r="J312" s="97"/>
      <c r="K312" s="97"/>
      <c r="L312" s="97"/>
      <c r="M312" s="97"/>
      <c r="N312" s="78"/>
      <c r="O312" s="78"/>
      <c r="P312" s="78"/>
      <c r="Q312" s="78"/>
      <c r="R312" s="78"/>
    </row>
    <row r="313" spans="1:18" ht="15" x14ac:dyDescent="0.2">
      <c r="A313" s="78">
        <f t="shared" si="27"/>
        <v>294</v>
      </c>
      <c r="B313" s="78"/>
      <c r="C313" s="112">
        <f t="shared" si="28"/>
        <v>1656.62</v>
      </c>
      <c r="D313" s="108">
        <f t="shared" si="29"/>
        <v>420.08364993155197</v>
      </c>
      <c r="E313" s="108">
        <f t="shared" si="30"/>
        <v>1236.536350068448</v>
      </c>
      <c r="F313" s="108"/>
      <c r="G313" s="108">
        <f t="shared" si="32"/>
        <v>94782.583634286289</v>
      </c>
      <c r="H313" s="109">
        <f t="shared" si="31"/>
        <v>281828.86363428476</v>
      </c>
      <c r="I313" s="110"/>
      <c r="J313" s="97"/>
      <c r="K313" s="97"/>
      <c r="L313" s="97"/>
      <c r="M313" s="97"/>
      <c r="N313" s="78"/>
      <c r="O313" s="78"/>
      <c r="P313" s="78"/>
      <c r="Q313" s="78"/>
      <c r="R313" s="78"/>
    </row>
    <row r="314" spans="1:18" ht="15" x14ac:dyDescent="0.2">
      <c r="A314" s="78">
        <f t="shared" si="27"/>
        <v>295</v>
      </c>
      <c r="B314" s="78"/>
      <c r="C314" s="112">
        <f t="shared" si="28"/>
        <v>1656.62</v>
      </c>
      <c r="D314" s="108">
        <f t="shared" si="29"/>
        <v>414.6738034000025</v>
      </c>
      <c r="E314" s="108">
        <f t="shared" si="30"/>
        <v>1241.9461965999974</v>
      </c>
      <c r="F314" s="108"/>
      <c r="G314" s="108">
        <f t="shared" si="32"/>
        <v>93540.637437686295</v>
      </c>
      <c r="H314" s="109">
        <f t="shared" si="31"/>
        <v>282243.53743768478</v>
      </c>
      <c r="I314" s="110"/>
      <c r="J314" s="97"/>
      <c r="K314" s="97"/>
      <c r="L314" s="97"/>
      <c r="M314" s="97"/>
      <c r="N314" s="78"/>
      <c r="O314" s="78"/>
      <c r="P314" s="78"/>
      <c r="Q314" s="78"/>
      <c r="R314" s="78"/>
    </row>
    <row r="315" spans="1:18" ht="15" x14ac:dyDescent="0.2">
      <c r="A315" s="78">
        <f t="shared" si="27"/>
        <v>296</v>
      </c>
      <c r="B315" s="78"/>
      <c r="C315" s="112">
        <f t="shared" si="28"/>
        <v>1656.62</v>
      </c>
      <c r="D315" s="108">
        <f t="shared" si="29"/>
        <v>409.24028878987752</v>
      </c>
      <c r="E315" s="108">
        <f t="shared" si="30"/>
        <v>1247.3797112101224</v>
      </c>
      <c r="F315" s="108"/>
      <c r="G315" s="108">
        <f t="shared" si="32"/>
        <v>92293.257726476179</v>
      </c>
      <c r="H315" s="109">
        <f t="shared" si="31"/>
        <v>282652.77772647463</v>
      </c>
      <c r="I315" s="110"/>
      <c r="J315" s="97"/>
      <c r="K315" s="97"/>
      <c r="L315" s="97"/>
      <c r="M315" s="97"/>
      <c r="N315" s="78"/>
      <c r="O315" s="78"/>
      <c r="P315" s="78"/>
      <c r="Q315" s="78"/>
      <c r="R315" s="78"/>
    </row>
    <row r="316" spans="1:18" ht="15" x14ac:dyDescent="0.2">
      <c r="A316" s="78">
        <f t="shared" si="27"/>
        <v>297</v>
      </c>
      <c r="B316" s="78"/>
      <c r="C316" s="112">
        <f t="shared" si="28"/>
        <v>1656.62</v>
      </c>
      <c r="D316" s="108">
        <f t="shared" si="29"/>
        <v>403.78300255333329</v>
      </c>
      <c r="E316" s="108">
        <f t="shared" si="30"/>
        <v>1252.8369974466666</v>
      </c>
      <c r="F316" s="108"/>
      <c r="G316" s="108">
        <f t="shared" si="32"/>
        <v>91040.420729029516</v>
      </c>
      <c r="H316" s="109">
        <f t="shared" si="31"/>
        <v>283056.56072902796</v>
      </c>
      <c r="I316" s="110"/>
      <c r="J316" s="97"/>
      <c r="K316" s="97"/>
      <c r="L316" s="97"/>
      <c r="M316" s="97"/>
      <c r="N316" s="78"/>
      <c r="O316" s="78"/>
      <c r="P316" s="78"/>
      <c r="Q316" s="78"/>
      <c r="R316" s="78"/>
    </row>
    <row r="317" spans="1:18" ht="15" x14ac:dyDescent="0.2">
      <c r="A317" s="78">
        <f t="shared" si="27"/>
        <v>298</v>
      </c>
      <c r="B317" s="78"/>
      <c r="C317" s="112">
        <f t="shared" si="28"/>
        <v>1656.62</v>
      </c>
      <c r="D317" s="108">
        <f t="shared" si="29"/>
        <v>398.3018406895041</v>
      </c>
      <c r="E317" s="108">
        <f t="shared" si="30"/>
        <v>1258.3181593104957</v>
      </c>
      <c r="F317" s="108"/>
      <c r="G317" s="108">
        <f t="shared" si="32"/>
        <v>89782.10256971902</v>
      </c>
      <c r="H317" s="109">
        <f t="shared" si="31"/>
        <v>283454.86256971746</v>
      </c>
      <c r="I317" s="110"/>
      <c r="J317" s="97"/>
      <c r="K317" s="97"/>
      <c r="L317" s="97"/>
      <c r="M317" s="97"/>
      <c r="N317" s="78"/>
      <c r="O317" s="78"/>
      <c r="P317" s="78"/>
      <c r="Q317" s="78"/>
      <c r="R317" s="78"/>
    </row>
    <row r="318" spans="1:18" ht="15" x14ac:dyDescent="0.2">
      <c r="A318" s="78">
        <f t="shared" si="27"/>
        <v>299</v>
      </c>
      <c r="B318" s="78"/>
      <c r="C318" s="112">
        <f t="shared" si="28"/>
        <v>1656.62</v>
      </c>
      <c r="D318" s="108">
        <f t="shared" si="29"/>
        <v>392.79669874252068</v>
      </c>
      <c r="E318" s="108">
        <f t="shared" si="30"/>
        <v>1263.8233012574792</v>
      </c>
      <c r="F318" s="108"/>
      <c r="G318" s="108">
        <f t="shared" si="32"/>
        <v>88518.279268461542</v>
      </c>
      <c r="H318" s="109">
        <f t="shared" si="31"/>
        <v>283847.65926846</v>
      </c>
      <c r="I318" s="110"/>
      <c r="J318" s="97"/>
      <c r="K318" s="97"/>
      <c r="L318" s="97"/>
      <c r="M318" s="97"/>
      <c r="N318" s="78"/>
      <c r="O318" s="78"/>
      <c r="P318" s="78"/>
      <c r="Q318" s="78"/>
      <c r="R318" s="78"/>
    </row>
    <row r="319" spans="1:18" ht="15" x14ac:dyDescent="0.2">
      <c r="A319" s="78">
        <f t="shared" si="27"/>
        <v>300</v>
      </c>
      <c r="B319" s="78"/>
      <c r="C319" s="112">
        <f t="shared" si="28"/>
        <v>1656.62</v>
      </c>
      <c r="D319" s="108">
        <f t="shared" si="29"/>
        <v>387.26747179951923</v>
      </c>
      <c r="E319" s="108">
        <f t="shared" si="30"/>
        <v>1269.3525282004807</v>
      </c>
      <c r="F319" s="108"/>
      <c r="G319" s="108">
        <f t="shared" si="32"/>
        <v>87248.926740261071</v>
      </c>
      <c r="H319" s="109">
        <f t="shared" si="31"/>
        <v>284234.92674025951</v>
      </c>
      <c r="I319" s="110"/>
      <c r="J319" s="97"/>
      <c r="K319" s="97"/>
      <c r="L319" s="97"/>
      <c r="M319" s="97"/>
      <c r="N319" s="78"/>
      <c r="O319" s="78"/>
      <c r="P319" s="78"/>
      <c r="Q319" s="78"/>
      <c r="R319" s="78"/>
    </row>
    <row r="320" spans="1:18" ht="15" x14ac:dyDescent="0.2">
      <c r="A320" s="78">
        <f t="shared" si="27"/>
        <v>301</v>
      </c>
      <c r="B320" s="78"/>
      <c r="C320" s="112">
        <f t="shared" si="28"/>
        <v>1656.62</v>
      </c>
      <c r="D320" s="108">
        <f t="shared" si="29"/>
        <v>381.7140544886422</v>
      </c>
      <c r="E320" s="108">
        <f t="shared" si="30"/>
        <v>1274.9059455113577</v>
      </c>
      <c r="F320" s="108"/>
      <c r="G320" s="108">
        <f t="shared" si="32"/>
        <v>85974.020794749711</v>
      </c>
      <c r="H320" s="109">
        <f t="shared" si="31"/>
        <v>284616.64079474815</v>
      </c>
      <c r="I320" s="110"/>
      <c r="J320" s="97"/>
      <c r="K320" s="97"/>
      <c r="L320" s="97"/>
      <c r="M320" s="97"/>
      <c r="N320" s="78"/>
      <c r="O320" s="78"/>
      <c r="P320" s="78"/>
      <c r="Q320" s="78"/>
      <c r="R320" s="78"/>
    </row>
    <row r="321" spans="1:18" ht="15" x14ac:dyDescent="0.2">
      <c r="A321" s="78">
        <f t="shared" si="27"/>
        <v>302</v>
      </c>
      <c r="B321" s="78"/>
      <c r="C321" s="112">
        <f t="shared" si="28"/>
        <v>1656.62</v>
      </c>
      <c r="D321" s="108">
        <f t="shared" si="29"/>
        <v>376.13634097702999</v>
      </c>
      <c r="E321" s="108">
        <f t="shared" si="30"/>
        <v>1280.48365902297</v>
      </c>
      <c r="F321" s="108"/>
      <c r="G321" s="108">
        <f t="shared" si="32"/>
        <v>84693.537135726743</v>
      </c>
      <c r="H321" s="109">
        <f t="shared" si="31"/>
        <v>284992.77713572519</v>
      </c>
      <c r="I321" s="110"/>
      <c r="J321" s="97"/>
      <c r="K321" s="97"/>
      <c r="L321" s="97"/>
      <c r="M321" s="97"/>
      <c r="N321" s="78"/>
      <c r="O321" s="78"/>
      <c r="P321" s="78"/>
      <c r="Q321" s="78"/>
      <c r="R321" s="78"/>
    </row>
    <row r="322" spans="1:18" ht="15" x14ac:dyDescent="0.2">
      <c r="A322" s="78">
        <f t="shared" si="27"/>
        <v>303</v>
      </c>
      <c r="B322" s="78"/>
      <c r="C322" s="112">
        <f t="shared" si="28"/>
        <v>1656.62</v>
      </c>
      <c r="D322" s="108">
        <f t="shared" si="29"/>
        <v>370.53422496880449</v>
      </c>
      <c r="E322" s="108">
        <f t="shared" si="30"/>
        <v>1286.0857750311955</v>
      </c>
      <c r="F322" s="108"/>
      <c r="G322" s="108">
        <f t="shared" si="32"/>
        <v>83407.451360695559</v>
      </c>
      <c r="H322" s="109">
        <f t="shared" si="31"/>
        <v>285363.311360694</v>
      </c>
      <c r="I322" s="110"/>
      <c r="J322" s="97"/>
      <c r="K322" s="97"/>
      <c r="L322" s="97"/>
      <c r="M322" s="97"/>
      <c r="N322" s="78"/>
      <c r="O322" s="78"/>
      <c r="P322" s="78"/>
      <c r="Q322" s="78"/>
      <c r="R322" s="78"/>
    </row>
    <row r="323" spans="1:18" ht="15" x14ac:dyDescent="0.2">
      <c r="A323" s="78">
        <f t="shared" si="27"/>
        <v>304</v>
      </c>
      <c r="B323" s="78"/>
      <c r="C323" s="112">
        <f t="shared" si="28"/>
        <v>1656.62</v>
      </c>
      <c r="D323" s="108">
        <f t="shared" si="29"/>
        <v>364.9075997030431</v>
      </c>
      <c r="E323" s="108">
        <f t="shared" si="30"/>
        <v>1291.7124002969567</v>
      </c>
      <c r="F323" s="108"/>
      <c r="G323" s="108">
        <f t="shared" si="32"/>
        <v>82115.738960398608</v>
      </c>
      <c r="H323" s="109">
        <f t="shared" si="31"/>
        <v>285728.21896039706</v>
      </c>
      <c r="I323" s="110"/>
      <c r="J323" s="97"/>
      <c r="K323" s="97"/>
      <c r="L323" s="97"/>
      <c r="M323" s="97"/>
      <c r="N323" s="78"/>
      <c r="O323" s="78"/>
      <c r="P323" s="78"/>
      <c r="Q323" s="78"/>
      <c r="R323" s="78"/>
    </row>
    <row r="324" spans="1:18" ht="15" x14ac:dyDescent="0.2">
      <c r="A324" s="78">
        <f t="shared" si="27"/>
        <v>305</v>
      </c>
      <c r="B324" s="78"/>
      <c r="C324" s="112">
        <f t="shared" si="28"/>
        <v>1656.62</v>
      </c>
      <c r="D324" s="108">
        <f t="shared" si="29"/>
        <v>359.25635795174389</v>
      </c>
      <c r="E324" s="108">
        <f t="shared" si="30"/>
        <v>1297.363642048256</v>
      </c>
      <c r="F324" s="108"/>
      <c r="G324" s="108">
        <f t="shared" si="32"/>
        <v>80818.375318350358</v>
      </c>
      <c r="H324" s="109">
        <f t="shared" si="31"/>
        <v>286087.47531834879</v>
      </c>
      <c r="I324" s="110"/>
      <c r="J324" s="97"/>
      <c r="K324" s="97"/>
      <c r="L324" s="97"/>
      <c r="M324" s="97"/>
      <c r="N324" s="78"/>
      <c r="O324" s="78"/>
      <c r="P324" s="78"/>
      <c r="Q324" s="78"/>
      <c r="R324" s="78"/>
    </row>
    <row r="325" spans="1:18" ht="15" x14ac:dyDescent="0.2">
      <c r="A325" s="78">
        <f t="shared" si="27"/>
        <v>306</v>
      </c>
      <c r="B325" s="78"/>
      <c r="C325" s="112">
        <f t="shared" si="28"/>
        <v>1656.62</v>
      </c>
      <c r="D325" s="108">
        <f t="shared" si="29"/>
        <v>353.5803920177828</v>
      </c>
      <c r="E325" s="108">
        <f t="shared" si="30"/>
        <v>1303.0396079822171</v>
      </c>
      <c r="F325" s="108"/>
      <c r="G325" s="108">
        <f t="shared" si="32"/>
        <v>79515.335710368148</v>
      </c>
      <c r="H325" s="109">
        <f t="shared" si="31"/>
        <v>286441.05571036658</v>
      </c>
      <c r="I325" s="110"/>
      <c r="J325" s="97"/>
      <c r="K325" s="97"/>
      <c r="L325" s="97"/>
      <c r="M325" s="97"/>
      <c r="N325" s="78"/>
      <c r="O325" s="78"/>
      <c r="P325" s="78"/>
      <c r="Q325" s="78"/>
      <c r="R325" s="78"/>
    </row>
    <row r="326" spans="1:18" ht="15" x14ac:dyDescent="0.2">
      <c r="A326" s="78">
        <f t="shared" si="27"/>
        <v>307</v>
      </c>
      <c r="B326" s="78"/>
      <c r="C326" s="112">
        <f t="shared" si="28"/>
        <v>1656.62</v>
      </c>
      <c r="D326" s="108">
        <f t="shared" si="29"/>
        <v>347.87959373286066</v>
      </c>
      <c r="E326" s="108">
        <f t="shared" si="30"/>
        <v>1308.7404062671392</v>
      </c>
      <c r="F326" s="108"/>
      <c r="G326" s="108">
        <f t="shared" si="32"/>
        <v>78206.595304101007</v>
      </c>
      <c r="H326" s="109">
        <f t="shared" si="31"/>
        <v>286788.93530409946</v>
      </c>
      <c r="I326" s="110"/>
      <c r="J326" s="97"/>
      <c r="K326" s="97"/>
      <c r="L326" s="97"/>
      <c r="M326" s="97"/>
      <c r="N326" s="78"/>
      <c r="O326" s="78"/>
      <c r="P326" s="78"/>
      <c r="Q326" s="78"/>
      <c r="R326" s="78"/>
    </row>
    <row r="327" spans="1:18" ht="15" x14ac:dyDescent="0.2">
      <c r="A327" s="78">
        <f t="shared" si="27"/>
        <v>308</v>
      </c>
      <c r="B327" s="78"/>
      <c r="C327" s="112">
        <f t="shared" si="28"/>
        <v>1656.62</v>
      </c>
      <c r="D327" s="108">
        <f t="shared" si="29"/>
        <v>342.15385445544189</v>
      </c>
      <c r="E327" s="108">
        <f t="shared" si="30"/>
        <v>1314.466145544558</v>
      </c>
      <c r="F327" s="108"/>
      <c r="G327" s="108">
        <f t="shared" si="32"/>
        <v>76892.129158556447</v>
      </c>
      <c r="H327" s="109">
        <f t="shared" si="31"/>
        <v>287131.08915855491</v>
      </c>
      <c r="I327" s="110"/>
      <c r="J327" s="97"/>
      <c r="K327" s="97"/>
      <c r="L327" s="97"/>
      <c r="M327" s="97"/>
      <c r="N327" s="78"/>
      <c r="O327" s="78"/>
      <c r="P327" s="78"/>
      <c r="Q327" s="78"/>
      <c r="R327" s="78"/>
    </row>
    <row r="328" spans="1:18" ht="15" x14ac:dyDescent="0.2">
      <c r="A328" s="78">
        <f t="shared" si="27"/>
        <v>309</v>
      </c>
      <c r="B328" s="78"/>
      <c r="C328" s="112">
        <f t="shared" si="28"/>
        <v>1656.62</v>
      </c>
      <c r="D328" s="108">
        <f t="shared" si="29"/>
        <v>336.40306506868444</v>
      </c>
      <c r="E328" s="108">
        <f t="shared" si="30"/>
        <v>1320.2169349313153</v>
      </c>
      <c r="F328" s="108"/>
      <c r="G328" s="108">
        <f t="shared" si="32"/>
        <v>75571.912223625142</v>
      </c>
      <c r="H328" s="109">
        <f t="shared" si="31"/>
        <v>287467.49222362362</v>
      </c>
      <c r="I328" s="110"/>
      <c r="J328" s="97"/>
      <c r="K328" s="97"/>
      <c r="L328" s="97"/>
      <c r="M328" s="97"/>
      <c r="N328" s="78"/>
      <c r="O328" s="78"/>
      <c r="P328" s="78"/>
      <c r="Q328" s="78"/>
      <c r="R328" s="78"/>
    </row>
    <row r="329" spans="1:18" ht="15" x14ac:dyDescent="0.2">
      <c r="A329" s="78">
        <f t="shared" si="27"/>
        <v>310</v>
      </c>
      <c r="B329" s="78"/>
      <c r="C329" s="112">
        <f t="shared" si="28"/>
        <v>1656.62</v>
      </c>
      <c r="D329" s="108">
        <f t="shared" si="29"/>
        <v>330.62711597836</v>
      </c>
      <c r="E329" s="108">
        <f t="shared" si="30"/>
        <v>1325.9928840216398</v>
      </c>
      <c r="F329" s="108"/>
      <c r="G329" s="108">
        <f t="shared" si="32"/>
        <v>74245.919339603512</v>
      </c>
      <c r="H329" s="109">
        <f t="shared" si="31"/>
        <v>287798.11933960195</v>
      </c>
      <c r="I329" s="110"/>
      <c r="J329" s="97"/>
      <c r="K329" s="97"/>
      <c r="L329" s="97"/>
      <c r="M329" s="97"/>
      <c r="N329" s="78"/>
      <c r="O329" s="78"/>
      <c r="P329" s="78"/>
      <c r="Q329" s="78"/>
      <c r="R329" s="78"/>
    </row>
    <row r="330" spans="1:18" ht="15" x14ac:dyDescent="0.2">
      <c r="A330" s="78">
        <f t="shared" si="27"/>
        <v>311</v>
      </c>
      <c r="B330" s="78"/>
      <c r="C330" s="112">
        <f t="shared" si="28"/>
        <v>1656.62</v>
      </c>
      <c r="D330" s="108">
        <f t="shared" si="29"/>
        <v>324.82589711076537</v>
      </c>
      <c r="E330" s="108">
        <f t="shared" si="30"/>
        <v>1331.7941028892346</v>
      </c>
      <c r="F330" s="108"/>
      <c r="G330" s="108">
        <f t="shared" si="32"/>
        <v>72914.125236714288</v>
      </c>
      <c r="H330" s="109">
        <f t="shared" si="31"/>
        <v>288122.94523671269</v>
      </c>
      <c r="I330" s="110"/>
      <c r="J330" s="97"/>
      <c r="K330" s="97"/>
      <c r="L330" s="97"/>
      <c r="M330" s="97"/>
      <c r="N330" s="78"/>
      <c r="O330" s="78"/>
      <c r="P330" s="78"/>
      <c r="Q330" s="78"/>
      <c r="R330" s="78"/>
    </row>
    <row r="331" spans="1:18" ht="15" x14ac:dyDescent="0.2">
      <c r="A331" s="78">
        <f t="shared" si="27"/>
        <v>312</v>
      </c>
      <c r="B331" s="78"/>
      <c r="C331" s="112">
        <f t="shared" si="28"/>
        <v>1656.62</v>
      </c>
      <c r="D331" s="108">
        <f t="shared" si="29"/>
        <v>318.99929791062499</v>
      </c>
      <c r="E331" s="108">
        <f t="shared" si="30"/>
        <v>1337.6207020893748</v>
      </c>
      <c r="F331" s="108"/>
      <c r="G331" s="108">
        <f t="shared" si="32"/>
        <v>71576.504534624924</v>
      </c>
      <c r="H331" s="109">
        <f t="shared" si="31"/>
        <v>288441.9445346233</v>
      </c>
      <c r="I331" s="110"/>
      <c r="J331" s="97"/>
      <c r="K331" s="97"/>
      <c r="L331" s="97"/>
      <c r="M331" s="97"/>
      <c r="N331" s="78"/>
      <c r="O331" s="78"/>
      <c r="P331" s="78"/>
      <c r="Q331" s="78"/>
      <c r="R331" s="78"/>
    </row>
    <row r="332" spans="1:18" ht="15" x14ac:dyDescent="0.2">
      <c r="A332" s="78">
        <f t="shared" si="27"/>
        <v>313</v>
      </c>
      <c r="B332" s="78"/>
      <c r="C332" s="112">
        <f t="shared" si="28"/>
        <v>1656.62</v>
      </c>
      <c r="D332" s="108">
        <f t="shared" si="29"/>
        <v>313.14720733898406</v>
      </c>
      <c r="E332" s="108">
        <f t="shared" si="30"/>
        <v>1343.4727926610158</v>
      </c>
      <c r="F332" s="108"/>
      <c r="G332" s="108">
        <f t="shared" si="32"/>
        <v>70233.031741963918</v>
      </c>
      <c r="H332" s="109">
        <f t="shared" si="31"/>
        <v>288755.0917419623</v>
      </c>
      <c r="I332" s="110"/>
      <c r="J332" s="97"/>
      <c r="K332" s="97"/>
      <c r="L332" s="97"/>
      <c r="M332" s="97"/>
      <c r="N332" s="78"/>
      <c r="O332" s="78"/>
      <c r="P332" s="78"/>
      <c r="Q332" s="78"/>
      <c r="R332" s="78"/>
    </row>
    <row r="333" spans="1:18" ht="15" x14ac:dyDescent="0.2">
      <c r="A333" s="78">
        <f t="shared" si="27"/>
        <v>314</v>
      </c>
      <c r="B333" s="78"/>
      <c r="C333" s="112">
        <f t="shared" si="28"/>
        <v>1656.62</v>
      </c>
      <c r="D333" s="108">
        <f t="shared" si="29"/>
        <v>307.2695138710921</v>
      </c>
      <c r="E333" s="108">
        <f t="shared" si="30"/>
        <v>1349.3504861289077</v>
      </c>
      <c r="F333" s="108"/>
      <c r="G333" s="108">
        <f t="shared" si="32"/>
        <v>68883.681255835021</v>
      </c>
      <c r="H333" s="109">
        <f t="shared" si="31"/>
        <v>289062.36125583341</v>
      </c>
      <c r="I333" s="110"/>
      <c r="J333" s="97"/>
      <c r="K333" s="97"/>
      <c r="L333" s="97"/>
      <c r="M333" s="97"/>
      <c r="N333" s="78"/>
      <c r="O333" s="78"/>
      <c r="P333" s="78"/>
      <c r="Q333" s="78"/>
      <c r="R333" s="78"/>
    </row>
    <row r="334" spans="1:18" ht="15" x14ac:dyDescent="0.2">
      <c r="A334" s="78">
        <f t="shared" si="27"/>
        <v>315</v>
      </c>
      <c r="B334" s="78"/>
      <c r="C334" s="112">
        <f t="shared" si="28"/>
        <v>1656.62</v>
      </c>
      <c r="D334" s="108">
        <f t="shared" si="29"/>
        <v>301.3661054942782</v>
      </c>
      <c r="E334" s="108">
        <f t="shared" si="30"/>
        <v>1355.2538945057217</v>
      </c>
      <c r="F334" s="108"/>
      <c r="G334" s="108">
        <f t="shared" si="32"/>
        <v>67528.427361329304</v>
      </c>
      <c r="H334" s="109">
        <f t="shared" si="31"/>
        <v>289363.72736132768</v>
      </c>
      <c r="I334" s="110"/>
      <c r="J334" s="97"/>
      <c r="K334" s="97"/>
      <c r="L334" s="97"/>
      <c r="M334" s="97"/>
      <c r="N334" s="78"/>
      <c r="O334" s="78"/>
      <c r="P334" s="78"/>
      <c r="Q334" s="78"/>
      <c r="R334" s="78"/>
    </row>
    <row r="335" spans="1:18" ht="15" x14ac:dyDescent="0.2">
      <c r="A335" s="78">
        <f t="shared" si="27"/>
        <v>316</v>
      </c>
      <c r="B335" s="78"/>
      <c r="C335" s="112">
        <f t="shared" si="28"/>
        <v>1656.62</v>
      </c>
      <c r="D335" s="108">
        <f t="shared" si="29"/>
        <v>295.4368697058157</v>
      </c>
      <c r="E335" s="108">
        <f t="shared" si="30"/>
        <v>1361.1831302941841</v>
      </c>
      <c r="F335" s="108"/>
      <c r="G335" s="108">
        <f t="shared" si="32"/>
        <v>66167.244231035118</v>
      </c>
      <c r="H335" s="109">
        <f t="shared" si="31"/>
        <v>289659.16423103347</v>
      </c>
      <c r="I335" s="110"/>
      <c r="J335" s="97"/>
      <c r="K335" s="97"/>
      <c r="L335" s="97"/>
      <c r="M335" s="97"/>
      <c r="N335" s="78"/>
      <c r="O335" s="78"/>
      <c r="P335" s="78"/>
      <c r="Q335" s="78"/>
      <c r="R335" s="78"/>
    </row>
    <row r="336" spans="1:18" ht="15" x14ac:dyDescent="0.2">
      <c r="A336" s="78">
        <f t="shared" si="27"/>
        <v>317</v>
      </c>
      <c r="B336" s="78"/>
      <c r="C336" s="112">
        <f t="shared" si="28"/>
        <v>1656.62</v>
      </c>
      <c r="D336" s="108">
        <f t="shared" si="29"/>
        <v>289.4816935107786</v>
      </c>
      <c r="E336" s="108">
        <f t="shared" si="30"/>
        <v>1367.1383064892213</v>
      </c>
      <c r="F336" s="108"/>
      <c r="G336" s="108">
        <f t="shared" si="32"/>
        <v>64800.105924545896</v>
      </c>
      <c r="H336" s="109">
        <f t="shared" si="31"/>
        <v>289948.64592454425</v>
      </c>
      <c r="I336" s="110"/>
      <c r="J336" s="97"/>
      <c r="K336" s="97"/>
      <c r="L336" s="97"/>
      <c r="M336" s="97"/>
      <c r="N336" s="78"/>
      <c r="O336" s="78"/>
      <c r="P336" s="78"/>
      <c r="Q336" s="78"/>
      <c r="R336" s="78"/>
    </row>
    <row r="337" spans="1:18" ht="15" x14ac:dyDescent="0.2">
      <c r="A337" s="78">
        <f t="shared" si="27"/>
        <v>318</v>
      </c>
      <c r="B337" s="78"/>
      <c r="C337" s="112">
        <f t="shared" si="28"/>
        <v>1656.62</v>
      </c>
      <c r="D337" s="108">
        <f t="shared" si="29"/>
        <v>283.50046341988826</v>
      </c>
      <c r="E337" s="108">
        <f t="shared" si="30"/>
        <v>1373.1195365801116</v>
      </c>
      <c r="F337" s="108"/>
      <c r="G337" s="108">
        <f t="shared" si="32"/>
        <v>63426.986387965779</v>
      </c>
      <c r="H337" s="109">
        <f t="shared" si="31"/>
        <v>290232.14638796414</v>
      </c>
      <c r="I337" s="110"/>
      <c r="J337" s="97"/>
      <c r="K337" s="97"/>
      <c r="L337" s="97"/>
      <c r="M337" s="97"/>
      <c r="N337" s="78"/>
      <c r="O337" s="78"/>
      <c r="P337" s="78"/>
      <c r="Q337" s="78"/>
      <c r="R337" s="78"/>
    </row>
    <row r="338" spans="1:18" ht="15" x14ac:dyDescent="0.2">
      <c r="A338" s="78">
        <f t="shared" si="27"/>
        <v>319</v>
      </c>
      <c r="B338" s="78"/>
      <c r="C338" s="112">
        <f t="shared" si="28"/>
        <v>1656.62</v>
      </c>
      <c r="D338" s="108">
        <f t="shared" si="29"/>
        <v>277.49306544735026</v>
      </c>
      <c r="E338" s="108">
        <f t="shared" si="30"/>
        <v>1379.1269345526496</v>
      </c>
      <c r="F338" s="108"/>
      <c r="G338" s="108">
        <f t="shared" si="32"/>
        <v>62047.859453413126</v>
      </c>
      <c r="H338" s="109">
        <f t="shared" si="31"/>
        <v>290509.63945341151</v>
      </c>
      <c r="I338" s="110"/>
      <c r="J338" s="97"/>
      <c r="K338" s="97"/>
      <c r="L338" s="97"/>
      <c r="M338" s="97"/>
      <c r="N338" s="78"/>
      <c r="O338" s="78"/>
      <c r="P338" s="78"/>
      <c r="Q338" s="78"/>
      <c r="R338" s="78"/>
    </row>
    <row r="339" spans="1:18" ht="15" x14ac:dyDescent="0.2">
      <c r="A339" s="78">
        <f t="shared" si="27"/>
        <v>320</v>
      </c>
      <c r="B339" s="78"/>
      <c r="C339" s="112">
        <f t="shared" si="28"/>
        <v>1656.62</v>
      </c>
      <c r="D339" s="108">
        <f t="shared" si="29"/>
        <v>271.4593851086824</v>
      </c>
      <c r="E339" s="108">
        <f t="shared" si="30"/>
        <v>1385.1606148913174</v>
      </c>
      <c r="F339" s="108"/>
      <c r="G339" s="108">
        <f t="shared" si="32"/>
        <v>60662.698838521806</v>
      </c>
      <c r="H339" s="109">
        <f t="shared" si="31"/>
        <v>290781.09883852018</v>
      </c>
      <c r="I339" s="110"/>
      <c r="J339" s="97"/>
      <c r="K339" s="97"/>
      <c r="L339" s="97"/>
      <c r="M339" s="97"/>
      <c r="N339" s="78"/>
      <c r="O339" s="78"/>
      <c r="P339" s="78"/>
      <c r="Q339" s="78"/>
      <c r="R339" s="78"/>
    </row>
    <row r="340" spans="1:18" ht="15" x14ac:dyDescent="0.2">
      <c r="A340" s="78">
        <f t="shared" si="27"/>
        <v>321</v>
      </c>
      <c r="B340" s="78"/>
      <c r="C340" s="112">
        <f t="shared" si="28"/>
        <v>1656.62</v>
      </c>
      <c r="D340" s="108">
        <f t="shared" si="29"/>
        <v>265.39930741853289</v>
      </c>
      <c r="E340" s="108">
        <f t="shared" si="30"/>
        <v>1391.2206925814671</v>
      </c>
      <c r="F340" s="108"/>
      <c r="G340" s="108">
        <f t="shared" si="32"/>
        <v>59271.478145940338</v>
      </c>
      <c r="H340" s="109">
        <f t="shared" si="31"/>
        <v>291046.49814593873</v>
      </c>
      <c r="I340" s="110"/>
      <c r="J340" s="97"/>
      <c r="K340" s="97"/>
      <c r="L340" s="97"/>
      <c r="M340" s="97"/>
      <c r="N340" s="78"/>
      <c r="O340" s="78"/>
      <c r="P340" s="78"/>
      <c r="Q340" s="78"/>
      <c r="R340" s="78"/>
    </row>
    <row r="341" spans="1:18" ht="15" x14ac:dyDescent="0.2">
      <c r="A341" s="78">
        <f t="shared" ref="A341:A379" si="33">+A340+1</f>
        <v>322</v>
      </c>
      <c r="B341" s="78"/>
      <c r="C341" s="112">
        <f t="shared" si="28"/>
        <v>1656.62</v>
      </c>
      <c r="D341" s="108">
        <f t="shared" si="29"/>
        <v>259.31271688848898</v>
      </c>
      <c r="E341" s="108">
        <f t="shared" si="30"/>
        <v>1397.307283111511</v>
      </c>
      <c r="F341" s="108"/>
      <c r="G341" s="108">
        <f t="shared" si="32"/>
        <v>57874.170862828825</v>
      </c>
      <c r="H341" s="109">
        <f t="shared" si="31"/>
        <v>291305.81086282723</v>
      </c>
      <c r="I341" s="110"/>
      <c r="J341" s="97"/>
      <c r="K341" s="97"/>
      <c r="L341" s="97"/>
      <c r="M341" s="97"/>
      <c r="N341" s="78"/>
      <c r="O341" s="78"/>
      <c r="P341" s="78"/>
      <c r="Q341" s="78"/>
      <c r="R341" s="78"/>
    </row>
    <row r="342" spans="1:18" ht="15" x14ac:dyDescent="0.2">
      <c r="A342" s="78">
        <f t="shared" si="33"/>
        <v>323</v>
      </c>
      <c r="B342" s="78"/>
      <c r="C342" s="112">
        <f t="shared" ref="C342:C380" si="34">IF(G341&gt;(C341-D341),$H$14,G341+D342)</f>
        <v>1656.62</v>
      </c>
      <c r="D342" s="108">
        <f t="shared" ref="D342:D379" si="35">G341*$G$10/12</f>
        <v>253.19949752487608</v>
      </c>
      <c r="E342" s="108">
        <f t="shared" ref="E342:E380" si="36">IF(G341&gt;(C342-D342),C342-D342,G341)</f>
        <v>1403.4205024751238</v>
      </c>
      <c r="F342" s="108"/>
      <c r="G342" s="108">
        <f t="shared" si="32"/>
        <v>56470.750360353697</v>
      </c>
      <c r="H342" s="109">
        <f t="shared" ref="H342:H380" si="37">H341+D342</f>
        <v>291559.01036035211</v>
      </c>
      <c r="I342" s="110"/>
      <c r="J342" s="97"/>
      <c r="K342" s="97"/>
      <c r="L342" s="97"/>
      <c r="M342" s="97"/>
      <c r="N342" s="78"/>
      <c r="O342" s="78"/>
      <c r="P342" s="78"/>
      <c r="Q342" s="78"/>
      <c r="R342" s="78"/>
    </row>
    <row r="343" spans="1:18" ht="15" x14ac:dyDescent="0.2">
      <c r="A343" s="78">
        <f t="shared" si="33"/>
        <v>324</v>
      </c>
      <c r="B343" s="78"/>
      <c r="C343" s="112">
        <f t="shared" si="34"/>
        <v>1656.62</v>
      </c>
      <c r="D343" s="108">
        <f t="shared" si="35"/>
        <v>247.05953282654741</v>
      </c>
      <c r="E343" s="108">
        <f t="shared" si="36"/>
        <v>1409.5604671734525</v>
      </c>
      <c r="F343" s="108"/>
      <c r="G343" s="108">
        <f t="shared" ref="G343:G378" si="38">MAX(G342+G342*$G$10/12-C343-F343,0)</f>
        <v>55061.189893180243</v>
      </c>
      <c r="H343" s="109">
        <f t="shared" si="37"/>
        <v>291806.06989317865</v>
      </c>
      <c r="I343" s="110"/>
      <c r="J343" s="97"/>
      <c r="K343" s="97"/>
      <c r="L343" s="97"/>
      <c r="M343" s="97"/>
      <c r="N343" s="78"/>
      <c r="O343" s="78"/>
      <c r="P343" s="78"/>
      <c r="Q343" s="78"/>
      <c r="R343" s="78"/>
    </row>
    <row r="344" spans="1:18" ht="15" x14ac:dyDescent="0.2">
      <c r="A344" s="78">
        <f t="shared" si="33"/>
        <v>325</v>
      </c>
      <c r="B344" s="78"/>
      <c r="C344" s="112">
        <f t="shared" si="34"/>
        <v>1656.62</v>
      </c>
      <c r="D344" s="108">
        <f t="shared" si="35"/>
        <v>240.89270578266357</v>
      </c>
      <c r="E344" s="108">
        <f t="shared" si="36"/>
        <v>1415.7272942173363</v>
      </c>
      <c r="F344" s="108"/>
      <c r="G344" s="108">
        <f t="shared" si="38"/>
        <v>53645.462598962906</v>
      </c>
      <c r="H344" s="109">
        <f t="shared" si="37"/>
        <v>292046.96259896131</v>
      </c>
      <c r="I344" s="110"/>
      <c r="J344" s="97"/>
      <c r="K344" s="97"/>
      <c r="L344" s="97"/>
      <c r="M344" s="97"/>
      <c r="N344" s="78"/>
      <c r="O344" s="78"/>
      <c r="P344" s="78"/>
      <c r="Q344" s="78"/>
      <c r="R344" s="78"/>
    </row>
    <row r="345" spans="1:18" ht="15" x14ac:dyDescent="0.2">
      <c r="A345" s="78">
        <f t="shared" si="33"/>
        <v>326</v>
      </c>
      <c r="B345" s="78"/>
      <c r="C345" s="112">
        <f t="shared" si="34"/>
        <v>1656.62</v>
      </c>
      <c r="D345" s="108">
        <f t="shared" si="35"/>
        <v>234.6988988704627</v>
      </c>
      <c r="E345" s="108">
        <f t="shared" si="36"/>
        <v>1421.9211011295372</v>
      </c>
      <c r="F345" s="108"/>
      <c r="G345" s="108">
        <f t="shared" si="38"/>
        <v>52223.541497833365</v>
      </c>
      <c r="H345" s="109">
        <f t="shared" si="37"/>
        <v>292281.66149783175</v>
      </c>
      <c r="I345" s="110"/>
      <c r="J345" s="97"/>
      <c r="K345" s="97"/>
      <c r="L345" s="97"/>
      <c r="M345" s="97"/>
      <c r="N345" s="78"/>
      <c r="O345" s="78"/>
      <c r="P345" s="78"/>
      <c r="Q345" s="78"/>
      <c r="R345" s="78"/>
    </row>
    <row r="346" spans="1:18" ht="15" x14ac:dyDescent="0.2">
      <c r="A346" s="78">
        <f t="shared" si="33"/>
        <v>327</v>
      </c>
      <c r="B346" s="78"/>
      <c r="C346" s="112">
        <f t="shared" si="34"/>
        <v>1656.62</v>
      </c>
      <c r="D346" s="108">
        <f t="shared" si="35"/>
        <v>228.47799405302098</v>
      </c>
      <c r="E346" s="108">
        <f t="shared" si="36"/>
        <v>1428.142005946979</v>
      </c>
      <c r="F346" s="108"/>
      <c r="G346" s="108">
        <f t="shared" si="38"/>
        <v>50795.399491886383</v>
      </c>
      <c r="H346" s="109">
        <f t="shared" si="37"/>
        <v>292510.13949188479</v>
      </c>
      <c r="I346" s="110"/>
      <c r="J346" s="97"/>
      <c r="K346" s="97"/>
      <c r="L346" s="97"/>
      <c r="M346" s="97"/>
      <c r="N346" s="78"/>
      <c r="O346" s="78"/>
      <c r="P346" s="78"/>
      <c r="Q346" s="78"/>
      <c r="R346" s="78"/>
    </row>
    <row r="347" spans="1:18" ht="15" x14ac:dyDescent="0.2">
      <c r="A347" s="78">
        <f t="shared" si="33"/>
        <v>328</v>
      </c>
      <c r="B347" s="78"/>
      <c r="C347" s="112">
        <f t="shared" si="34"/>
        <v>1656.62</v>
      </c>
      <c r="D347" s="108">
        <f t="shared" si="35"/>
        <v>222.22987277700292</v>
      </c>
      <c r="E347" s="108">
        <f t="shared" si="36"/>
        <v>1434.3901272229969</v>
      </c>
      <c r="F347" s="108"/>
      <c r="G347" s="108">
        <f t="shared" si="38"/>
        <v>49361.009364663383</v>
      </c>
      <c r="H347" s="109">
        <f t="shared" si="37"/>
        <v>292732.3693646618</v>
      </c>
      <c r="I347" s="110"/>
      <c r="J347" s="97"/>
      <c r="K347" s="97"/>
      <c r="L347" s="97"/>
      <c r="M347" s="97"/>
      <c r="N347" s="78"/>
      <c r="O347" s="78"/>
      <c r="P347" s="78"/>
      <c r="Q347" s="78"/>
      <c r="R347" s="78"/>
    </row>
    <row r="348" spans="1:18" ht="15" x14ac:dyDescent="0.2">
      <c r="A348" s="78">
        <f t="shared" si="33"/>
        <v>329</v>
      </c>
      <c r="B348" s="78"/>
      <c r="C348" s="112">
        <f t="shared" si="34"/>
        <v>1656.62</v>
      </c>
      <c r="D348" s="108">
        <f t="shared" si="35"/>
        <v>215.95441597040227</v>
      </c>
      <c r="E348" s="108">
        <f t="shared" si="36"/>
        <v>1440.6655840295975</v>
      </c>
      <c r="F348" s="108"/>
      <c r="G348" s="108">
        <f t="shared" si="38"/>
        <v>47920.343780633782</v>
      </c>
      <c r="H348" s="109">
        <f t="shared" si="37"/>
        <v>292948.32378063223</v>
      </c>
      <c r="I348" s="110"/>
      <c r="J348" s="97"/>
      <c r="K348" s="97"/>
      <c r="L348" s="97"/>
      <c r="M348" s="97"/>
      <c r="N348" s="78"/>
      <c r="O348" s="78"/>
      <c r="P348" s="78"/>
      <c r="Q348" s="78"/>
      <c r="R348" s="78"/>
    </row>
    <row r="349" spans="1:18" ht="15" x14ac:dyDescent="0.2">
      <c r="A349" s="78">
        <f t="shared" si="33"/>
        <v>330</v>
      </c>
      <c r="B349" s="78"/>
      <c r="C349" s="112">
        <f t="shared" si="34"/>
        <v>1656.62</v>
      </c>
      <c r="D349" s="108">
        <f t="shared" si="35"/>
        <v>209.65150404027278</v>
      </c>
      <c r="E349" s="108">
        <f t="shared" si="36"/>
        <v>1446.9684959597271</v>
      </c>
      <c r="F349" s="108"/>
      <c r="G349" s="108">
        <f t="shared" si="38"/>
        <v>46473.375284674054</v>
      </c>
      <c r="H349" s="109">
        <f t="shared" si="37"/>
        <v>293157.97528467252</v>
      </c>
      <c r="I349" s="110"/>
      <c r="J349" s="97"/>
      <c r="K349" s="97"/>
      <c r="L349" s="97"/>
      <c r="M349" s="97"/>
      <c r="N349" s="78"/>
      <c r="O349" s="78"/>
      <c r="P349" s="78"/>
      <c r="Q349" s="78"/>
      <c r="R349" s="78"/>
    </row>
    <row r="350" spans="1:18" ht="15" x14ac:dyDescent="0.2">
      <c r="A350" s="78">
        <f t="shared" si="33"/>
        <v>331</v>
      </c>
      <c r="B350" s="78"/>
      <c r="C350" s="112">
        <f t="shared" si="34"/>
        <v>1656.62</v>
      </c>
      <c r="D350" s="108">
        <f t="shared" si="35"/>
        <v>203.32101687044897</v>
      </c>
      <c r="E350" s="108">
        <f t="shared" si="36"/>
        <v>1453.2989831295508</v>
      </c>
      <c r="F350" s="108"/>
      <c r="G350" s="108">
        <f t="shared" si="38"/>
        <v>45020.076301544497</v>
      </c>
      <c r="H350" s="109">
        <f t="shared" si="37"/>
        <v>293361.29630154296</v>
      </c>
      <c r="I350" s="110"/>
      <c r="J350" s="97"/>
      <c r="K350" s="97"/>
      <c r="L350" s="97"/>
      <c r="M350" s="97"/>
      <c r="N350" s="78"/>
      <c r="O350" s="78"/>
      <c r="P350" s="78"/>
      <c r="Q350" s="78"/>
      <c r="R350" s="78"/>
    </row>
    <row r="351" spans="1:18" ht="15" x14ac:dyDescent="0.2">
      <c r="A351" s="78">
        <f t="shared" si="33"/>
        <v>332</v>
      </c>
      <c r="B351" s="78"/>
      <c r="C351" s="112">
        <f t="shared" si="34"/>
        <v>1656.62</v>
      </c>
      <c r="D351" s="108">
        <f t="shared" si="35"/>
        <v>196.96283381925718</v>
      </c>
      <c r="E351" s="108">
        <f t="shared" si="36"/>
        <v>1459.6571661807427</v>
      </c>
      <c r="F351" s="108"/>
      <c r="G351" s="108">
        <f t="shared" si="38"/>
        <v>43560.419135363751</v>
      </c>
      <c r="H351" s="109">
        <f t="shared" si="37"/>
        <v>293558.25913536223</v>
      </c>
      <c r="I351" s="110"/>
      <c r="J351" s="97"/>
      <c r="K351" s="97"/>
      <c r="L351" s="97"/>
      <c r="M351" s="97"/>
      <c r="N351" s="78"/>
      <c r="O351" s="78"/>
      <c r="P351" s="78"/>
      <c r="Q351" s="78"/>
      <c r="R351" s="78"/>
    </row>
    <row r="352" spans="1:18" ht="15" x14ac:dyDescent="0.2">
      <c r="A352" s="78">
        <f t="shared" si="33"/>
        <v>333</v>
      </c>
      <c r="B352" s="78"/>
      <c r="C352" s="112">
        <f t="shared" si="34"/>
        <v>1656.62</v>
      </c>
      <c r="D352" s="108">
        <f t="shared" si="35"/>
        <v>190.57683371721637</v>
      </c>
      <c r="E352" s="108">
        <f t="shared" si="36"/>
        <v>1466.0431662827834</v>
      </c>
      <c r="F352" s="108"/>
      <c r="G352" s="108">
        <f t="shared" si="38"/>
        <v>42094.375969080967</v>
      </c>
      <c r="H352" s="109">
        <f t="shared" si="37"/>
        <v>293748.83596907946</v>
      </c>
      <c r="I352" s="110"/>
      <c r="J352" s="97"/>
      <c r="K352" s="97"/>
      <c r="L352" s="97"/>
      <c r="M352" s="97"/>
      <c r="N352" s="78"/>
      <c r="O352" s="78"/>
      <c r="P352" s="78"/>
      <c r="Q352" s="78"/>
      <c r="R352" s="78"/>
    </row>
    <row r="353" spans="1:18" ht="15" x14ac:dyDescent="0.2">
      <c r="A353" s="78">
        <f t="shared" si="33"/>
        <v>334</v>
      </c>
      <c r="B353" s="78"/>
      <c r="C353" s="112">
        <f t="shared" si="34"/>
        <v>1656.62</v>
      </c>
      <c r="D353" s="108">
        <f t="shared" si="35"/>
        <v>184.16289486472922</v>
      </c>
      <c r="E353" s="108">
        <f t="shared" si="36"/>
        <v>1472.4571051352707</v>
      </c>
      <c r="F353" s="108"/>
      <c r="G353" s="108">
        <f t="shared" si="38"/>
        <v>40621.918863945692</v>
      </c>
      <c r="H353" s="109">
        <f t="shared" si="37"/>
        <v>293932.9988639442</v>
      </c>
      <c r="I353" s="110"/>
      <c r="J353" s="97"/>
      <c r="K353" s="97"/>
      <c r="L353" s="97"/>
      <c r="M353" s="97"/>
      <c r="N353" s="78"/>
      <c r="O353" s="78"/>
      <c r="P353" s="78"/>
      <c r="Q353" s="78"/>
      <c r="R353" s="78"/>
    </row>
    <row r="354" spans="1:18" ht="15" x14ac:dyDescent="0.2">
      <c r="A354" s="78">
        <f t="shared" si="33"/>
        <v>335</v>
      </c>
      <c r="B354" s="78"/>
      <c r="C354" s="112">
        <f t="shared" si="34"/>
        <v>1656.62</v>
      </c>
      <c r="D354" s="108">
        <f t="shared" si="35"/>
        <v>177.72089502976237</v>
      </c>
      <c r="E354" s="108">
        <f t="shared" si="36"/>
        <v>1478.8991049702374</v>
      </c>
      <c r="F354" s="108"/>
      <c r="G354" s="108">
        <f t="shared" si="38"/>
        <v>39143.019758975453</v>
      </c>
      <c r="H354" s="109">
        <f t="shared" si="37"/>
        <v>294110.71975897398</v>
      </c>
      <c r="I354" s="110"/>
      <c r="J354" s="97"/>
      <c r="K354" s="97"/>
      <c r="L354" s="97"/>
      <c r="M354" s="97"/>
      <c r="N354" s="78"/>
      <c r="O354" s="78"/>
      <c r="P354" s="78"/>
      <c r="Q354" s="78"/>
      <c r="R354" s="78"/>
    </row>
    <row r="355" spans="1:18" ht="15" x14ac:dyDescent="0.2">
      <c r="A355" s="78">
        <f t="shared" si="33"/>
        <v>336</v>
      </c>
      <c r="B355" s="78"/>
      <c r="C355" s="112">
        <f t="shared" si="34"/>
        <v>1656.62</v>
      </c>
      <c r="D355" s="108">
        <f t="shared" si="35"/>
        <v>171.2507114455176</v>
      </c>
      <c r="E355" s="108">
        <f t="shared" si="36"/>
        <v>1485.3692885544824</v>
      </c>
      <c r="F355" s="108"/>
      <c r="G355" s="108">
        <f t="shared" si="38"/>
        <v>37657.650470420966</v>
      </c>
      <c r="H355" s="109">
        <f t="shared" si="37"/>
        <v>294281.9704704195</v>
      </c>
      <c r="I355" s="110"/>
      <c r="J355" s="97"/>
      <c r="K355" s="97"/>
      <c r="L355" s="97"/>
      <c r="M355" s="97"/>
      <c r="N355" s="78"/>
      <c r="O355" s="78"/>
      <c r="P355" s="78"/>
      <c r="Q355" s="78"/>
      <c r="R355" s="78"/>
    </row>
    <row r="356" spans="1:18" ht="15" x14ac:dyDescent="0.2">
      <c r="A356" s="78">
        <f t="shared" si="33"/>
        <v>337</v>
      </c>
      <c r="B356" s="78"/>
      <c r="C356" s="112">
        <f t="shared" si="34"/>
        <v>1656.62</v>
      </c>
      <c r="D356" s="108">
        <f t="shared" si="35"/>
        <v>164.75222080809172</v>
      </c>
      <c r="E356" s="108">
        <f t="shared" si="36"/>
        <v>1491.8677791919081</v>
      </c>
      <c r="F356" s="108"/>
      <c r="G356" s="108">
        <f t="shared" si="38"/>
        <v>36165.782691229055</v>
      </c>
      <c r="H356" s="109">
        <f t="shared" si="37"/>
        <v>294446.72269122757</v>
      </c>
      <c r="I356" s="110"/>
      <c r="J356" s="97"/>
      <c r="K356" s="97"/>
      <c r="L356" s="97"/>
      <c r="M356" s="97"/>
      <c r="N356" s="78"/>
      <c r="O356" s="78"/>
      <c r="P356" s="78"/>
      <c r="Q356" s="78"/>
      <c r="R356" s="78"/>
    </row>
    <row r="357" spans="1:18" ht="15" x14ac:dyDescent="0.2">
      <c r="A357" s="78">
        <f t="shared" si="33"/>
        <v>338</v>
      </c>
      <c r="B357" s="78"/>
      <c r="C357" s="112">
        <f t="shared" si="34"/>
        <v>1656.62</v>
      </c>
      <c r="D357" s="108">
        <f t="shared" si="35"/>
        <v>158.22529927412711</v>
      </c>
      <c r="E357" s="108">
        <f t="shared" si="36"/>
        <v>1498.3947007258728</v>
      </c>
      <c r="F357" s="108"/>
      <c r="G357" s="108">
        <f t="shared" si="38"/>
        <v>34667.387990503179</v>
      </c>
      <c r="H357" s="109">
        <f t="shared" si="37"/>
        <v>294604.94799050171</v>
      </c>
      <c r="I357" s="110"/>
      <c r="J357" s="97"/>
      <c r="K357" s="97"/>
      <c r="L357" s="97"/>
      <c r="M357" s="97"/>
      <c r="N357" s="78"/>
      <c r="O357" s="78"/>
      <c r="P357" s="78"/>
      <c r="Q357" s="78"/>
      <c r="R357" s="78"/>
    </row>
    <row r="358" spans="1:18" ht="15" x14ac:dyDescent="0.2">
      <c r="A358" s="78">
        <f t="shared" si="33"/>
        <v>339</v>
      </c>
      <c r="B358" s="78"/>
      <c r="C358" s="112">
        <f t="shared" si="34"/>
        <v>1656.62</v>
      </c>
      <c r="D358" s="108">
        <f t="shared" si="35"/>
        <v>151.66982245845142</v>
      </c>
      <c r="E358" s="108">
        <f t="shared" si="36"/>
        <v>1504.9501775415486</v>
      </c>
      <c r="F358" s="108"/>
      <c r="G358" s="108">
        <f t="shared" si="38"/>
        <v>33162.437812961631</v>
      </c>
      <c r="H358" s="109">
        <f t="shared" si="37"/>
        <v>294756.61781296018</v>
      </c>
      <c r="I358" s="110"/>
      <c r="J358" s="97"/>
      <c r="K358" s="97"/>
      <c r="L358" s="97"/>
      <c r="M358" s="97"/>
      <c r="N358" s="78"/>
      <c r="O358" s="78"/>
      <c r="P358" s="78"/>
      <c r="Q358" s="78"/>
      <c r="R358" s="78"/>
    </row>
    <row r="359" spans="1:18" ht="15" x14ac:dyDescent="0.2">
      <c r="A359" s="78">
        <f t="shared" si="33"/>
        <v>340</v>
      </c>
      <c r="B359" s="78"/>
      <c r="C359" s="112">
        <f t="shared" si="34"/>
        <v>1656.62</v>
      </c>
      <c r="D359" s="108">
        <f t="shared" si="35"/>
        <v>145.08566543170713</v>
      </c>
      <c r="E359" s="108">
        <f t="shared" si="36"/>
        <v>1511.5343345682927</v>
      </c>
      <c r="F359" s="108"/>
      <c r="G359" s="108">
        <f t="shared" si="38"/>
        <v>31650.903478393342</v>
      </c>
      <c r="H359" s="109">
        <f t="shared" si="37"/>
        <v>294901.70347839186</v>
      </c>
      <c r="I359" s="110"/>
      <c r="J359" s="97"/>
      <c r="K359" s="97"/>
      <c r="L359" s="97"/>
      <c r="M359" s="97"/>
      <c r="N359" s="78"/>
      <c r="O359" s="78"/>
      <c r="P359" s="78"/>
      <c r="Q359" s="78"/>
      <c r="R359" s="78"/>
    </row>
    <row r="360" spans="1:18" ht="15" x14ac:dyDescent="0.2">
      <c r="A360" s="78">
        <f t="shared" si="33"/>
        <v>341</v>
      </c>
      <c r="B360" s="78"/>
      <c r="C360" s="112">
        <f t="shared" si="34"/>
        <v>1656.62</v>
      </c>
      <c r="D360" s="108">
        <f t="shared" si="35"/>
        <v>138.47270271797086</v>
      </c>
      <c r="E360" s="108">
        <f t="shared" si="36"/>
        <v>1518.1472972820291</v>
      </c>
      <c r="F360" s="108"/>
      <c r="G360" s="108">
        <f t="shared" si="38"/>
        <v>30132.756181111316</v>
      </c>
      <c r="H360" s="109">
        <f t="shared" si="37"/>
        <v>295040.17618110985</v>
      </c>
      <c r="I360" s="110"/>
      <c r="J360" s="97"/>
      <c r="K360" s="97"/>
      <c r="L360" s="97"/>
      <c r="M360" s="97"/>
      <c r="N360" s="78"/>
      <c r="O360" s="78"/>
      <c r="P360" s="78"/>
      <c r="Q360" s="78"/>
      <c r="R360" s="78"/>
    </row>
    <row r="361" spans="1:18" ht="15" x14ac:dyDescent="0.2">
      <c r="A361" s="78">
        <f t="shared" si="33"/>
        <v>342</v>
      </c>
      <c r="B361" s="78"/>
      <c r="C361" s="112">
        <f t="shared" si="34"/>
        <v>1656.62</v>
      </c>
      <c r="D361" s="108">
        <f t="shared" si="35"/>
        <v>131.83080829236201</v>
      </c>
      <c r="E361" s="108">
        <f t="shared" si="36"/>
        <v>1524.7891917076379</v>
      </c>
      <c r="F361" s="108"/>
      <c r="G361" s="108">
        <f t="shared" si="38"/>
        <v>28607.966989403678</v>
      </c>
      <c r="H361" s="109">
        <f t="shared" si="37"/>
        <v>295172.00698940223</v>
      </c>
      <c r="I361" s="110"/>
      <c r="J361" s="97"/>
      <c r="K361" s="97"/>
      <c r="L361" s="97"/>
      <c r="M361" s="97"/>
      <c r="N361" s="78"/>
      <c r="O361" s="78"/>
      <c r="P361" s="78"/>
      <c r="Q361" s="78"/>
      <c r="R361" s="78"/>
    </row>
    <row r="362" spans="1:18" ht="15" x14ac:dyDescent="0.2">
      <c r="A362" s="78">
        <f t="shared" si="33"/>
        <v>343</v>
      </c>
      <c r="B362" s="78"/>
      <c r="C362" s="112">
        <f t="shared" si="34"/>
        <v>1656.62</v>
      </c>
      <c r="D362" s="108">
        <f t="shared" si="35"/>
        <v>125.15985557864109</v>
      </c>
      <c r="E362" s="108">
        <f t="shared" si="36"/>
        <v>1531.4601444213588</v>
      </c>
      <c r="F362" s="108"/>
      <c r="G362" s="108">
        <f t="shared" si="38"/>
        <v>27076.506844982319</v>
      </c>
      <c r="H362" s="109">
        <f t="shared" si="37"/>
        <v>295297.16684498085</v>
      </c>
      <c r="I362" s="110"/>
      <c r="J362" s="97"/>
      <c r="K362" s="97"/>
      <c r="L362" s="97"/>
      <c r="M362" s="97"/>
      <c r="N362" s="78"/>
      <c r="O362" s="78"/>
      <c r="P362" s="78"/>
      <c r="Q362" s="78"/>
      <c r="R362" s="78"/>
    </row>
    <row r="363" spans="1:18" ht="15" x14ac:dyDescent="0.2">
      <c r="A363" s="78">
        <f t="shared" si="33"/>
        <v>344</v>
      </c>
      <c r="B363" s="78"/>
      <c r="C363" s="112">
        <f t="shared" si="34"/>
        <v>1656.62</v>
      </c>
      <c r="D363" s="108">
        <f t="shared" si="35"/>
        <v>118.45971744679764</v>
      </c>
      <c r="E363" s="108">
        <f t="shared" si="36"/>
        <v>1538.1602825532023</v>
      </c>
      <c r="F363" s="108"/>
      <c r="G363" s="108">
        <f t="shared" si="38"/>
        <v>25538.346562429117</v>
      </c>
      <c r="H363" s="109">
        <f t="shared" si="37"/>
        <v>295415.62656242767</v>
      </c>
      <c r="I363" s="110"/>
      <c r="J363" s="97"/>
      <c r="K363" s="97"/>
      <c r="L363" s="97"/>
      <c r="M363" s="97"/>
      <c r="N363" s="78"/>
      <c r="O363" s="78"/>
      <c r="P363" s="78"/>
      <c r="Q363" s="78"/>
      <c r="R363" s="78"/>
    </row>
    <row r="364" spans="1:18" ht="15" x14ac:dyDescent="0.2">
      <c r="A364" s="78">
        <f t="shared" si="33"/>
        <v>345</v>
      </c>
      <c r="B364" s="78"/>
      <c r="C364" s="112">
        <f t="shared" si="34"/>
        <v>1656.62</v>
      </c>
      <c r="D364" s="108">
        <f t="shared" si="35"/>
        <v>111.73026621062739</v>
      </c>
      <c r="E364" s="108">
        <f t="shared" si="36"/>
        <v>1544.8897337893725</v>
      </c>
      <c r="F364" s="108"/>
      <c r="G364" s="108">
        <f t="shared" si="38"/>
        <v>23993.456828639744</v>
      </c>
      <c r="H364" s="109">
        <f t="shared" si="37"/>
        <v>295527.35682863829</v>
      </c>
      <c r="I364" s="110"/>
      <c r="J364" s="97"/>
      <c r="K364" s="97"/>
      <c r="L364" s="97"/>
      <c r="M364" s="97"/>
      <c r="N364" s="78"/>
      <c r="O364" s="78"/>
      <c r="P364" s="78"/>
      <c r="Q364" s="78"/>
      <c r="R364" s="78"/>
    </row>
    <row r="365" spans="1:18" ht="15" x14ac:dyDescent="0.2">
      <c r="A365" s="78">
        <f t="shared" si="33"/>
        <v>346</v>
      </c>
      <c r="B365" s="78"/>
      <c r="C365" s="112">
        <f t="shared" si="34"/>
        <v>1656.62</v>
      </c>
      <c r="D365" s="108">
        <f t="shared" si="35"/>
        <v>104.97137362529888</v>
      </c>
      <c r="E365" s="108">
        <f t="shared" si="36"/>
        <v>1551.6486263747011</v>
      </c>
      <c r="F365" s="108"/>
      <c r="G365" s="108">
        <f t="shared" si="38"/>
        <v>22441.808202265045</v>
      </c>
      <c r="H365" s="109">
        <f t="shared" si="37"/>
        <v>295632.32820226357</v>
      </c>
      <c r="I365" s="110"/>
      <c r="J365" s="97"/>
      <c r="K365" s="97"/>
      <c r="L365" s="97"/>
      <c r="M365" s="97"/>
      <c r="N365" s="78"/>
      <c r="O365" s="78"/>
      <c r="P365" s="78"/>
      <c r="Q365" s="78"/>
      <c r="R365" s="78"/>
    </row>
    <row r="366" spans="1:18" ht="15" x14ac:dyDescent="0.2">
      <c r="A366" s="78">
        <f t="shared" si="33"/>
        <v>347</v>
      </c>
      <c r="B366" s="78"/>
      <c r="C366" s="112">
        <f t="shared" si="34"/>
        <v>1656.62</v>
      </c>
      <c r="D366" s="108">
        <f t="shared" si="35"/>
        <v>98.182910884909575</v>
      </c>
      <c r="E366" s="108">
        <f t="shared" si="36"/>
        <v>1558.4370891150902</v>
      </c>
      <c r="F366" s="108"/>
      <c r="G366" s="108">
        <f t="shared" si="38"/>
        <v>20883.371113149955</v>
      </c>
      <c r="H366" s="109">
        <f t="shared" si="37"/>
        <v>295730.51111314847</v>
      </c>
      <c r="I366" s="110"/>
      <c r="J366" s="97"/>
      <c r="K366" s="97"/>
      <c r="L366" s="97"/>
      <c r="M366" s="97"/>
      <c r="N366" s="78"/>
      <c r="O366" s="78"/>
      <c r="P366" s="78"/>
      <c r="Q366" s="78"/>
      <c r="R366" s="78"/>
    </row>
    <row r="367" spans="1:18" ht="15" x14ac:dyDescent="0.2">
      <c r="A367" s="78">
        <f t="shared" si="33"/>
        <v>348</v>
      </c>
      <c r="B367" s="78"/>
      <c r="C367" s="112">
        <f t="shared" si="34"/>
        <v>1656.62</v>
      </c>
      <c r="D367" s="108">
        <f t="shared" si="35"/>
        <v>91.364748620031051</v>
      </c>
      <c r="E367" s="108">
        <f t="shared" si="36"/>
        <v>1565.2552513799687</v>
      </c>
      <c r="F367" s="108"/>
      <c r="G367" s="108">
        <f t="shared" si="38"/>
        <v>19318.115861769988</v>
      </c>
      <c r="H367" s="109">
        <f t="shared" si="37"/>
        <v>295821.87586176849</v>
      </c>
      <c r="I367" s="110"/>
      <c r="J367" s="97"/>
      <c r="K367" s="97"/>
      <c r="L367" s="97"/>
      <c r="M367" s="97"/>
      <c r="N367" s="78"/>
      <c r="O367" s="78"/>
      <c r="P367" s="78"/>
      <c r="Q367" s="78"/>
      <c r="R367" s="78"/>
    </row>
    <row r="368" spans="1:18" ht="15" x14ac:dyDescent="0.2">
      <c r="A368" s="78">
        <f t="shared" si="33"/>
        <v>349</v>
      </c>
      <c r="B368" s="78"/>
      <c r="C368" s="112">
        <f t="shared" si="34"/>
        <v>1656.62</v>
      </c>
      <c r="D368" s="108">
        <f t="shared" si="35"/>
        <v>84.516756895243688</v>
      </c>
      <c r="E368" s="108">
        <f t="shared" si="36"/>
        <v>1572.1032431047563</v>
      </c>
      <c r="F368" s="108"/>
      <c r="G368" s="108">
        <f t="shared" si="38"/>
        <v>17746.012618665231</v>
      </c>
      <c r="H368" s="109">
        <f t="shared" si="37"/>
        <v>295906.39261866373</v>
      </c>
      <c r="I368" s="110"/>
      <c r="J368" s="97"/>
      <c r="K368" s="97"/>
      <c r="L368" s="97"/>
      <c r="M368" s="97"/>
      <c r="N368" s="78"/>
      <c r="O368" s="78"/>
      <c r="P368" s="78"/>
      <c r="Q368" s="78"/>
      <c r="R368" s="78"/>
    </row>
    <row r="369" spans="1:18" ht="15" x14ac:dyDescent="0.2">
      <c r="A369" s="78">
        <f t="shared" si="33"/>
        <v>350</v>
      </c>
      <c r="B369" s="78"/>
      <c r="C369" s="112">
        <f t="shared" si="34"/>
        <v>1656.62</v>
      </c>
      <c r="D369" s="108">
        <f t="shared" si="35"/>
        <v>77.638805206660379</v>
      </c>
      <c r="E369" s="108">
        <f t="shared" si="36"/>
        <v>1578.9811947933395</v>
      </c>
      <c r="F369" s="108"/>
      <c r="G369" s="108">
        <f t="shared" si="38"/>
        <v>16167.031423871893</v>
      </c>
      <c r="H369" s="109">
        <f t="shared" si="37"/>
        <v>295984.03142387036</v>
      </c>
      <c r="I369" s="110"/>
      <c r="J369" s="97"/>
      <c r="K369" s="97"/>
      <c r="L369" s="97"/>
      <c r="M369" s="97"/>
      <c r="N369" s="78"/>
      <c r="O369" s="78"/>
      <c r="P369" s="78"/>
      <c r="Q369" s="78"/>
      <c r="R369" s="78"/>
    </row>
    <row r="370" spans="1:18" ht="15" x14ac:dyDescent="0.2">
      <c r="A370" s="78">
        <f t="shared" si="33"/>
        <v>351</v>
      </c>
      <c r="B370" s="78"/>
      <c r="C370" s="112">
        <f t="shared" si="34"/>
        <v>1656.62</v>
      </c>
      <c r="D370" s="108">
        <f t="shared" si="35"/>
        <v>70.73076247943952</v>
      </c>
      <c r="E370" s="108">
        <f t="shared" si="36"/>
        <v>1585.8892375205603</v>
      </c>
      <c r="F370" s="108"/>
      <c r="G370" s="108">
        <f t="shared" si="38"/>
        <v>14581.142186351331</v>
      </c>
      <c r="H370" s="109">
        <f t="shared" si="37"/>
        <v>296054.76218634978</v>
      </c>
      <c r="I370" s="110"/>
      <c r="J370" s="97"/>
      <c r="K370" s="97"/>
      <c r="L370" s="97"/>
      <c r="M370" s="97"/>
      <c r="N370" s="78"/>
      <c r="O370" s="78"/>
      <c r="P370" s="78"/>
      <c r="Q370" s="78"/>
      <c r="R370" s="78"/>
    </row>
    <row r="371" spans="1:18" ht="15" x14ac:dyDescent="0.2">
      <c r="A371" s="78">
        <f t="shared" si="33"/>
        <v>352</v>
      </c>
      <c r="B371" s="78"/>
      <c r="C371" s="112">
        <f t="shared" si="34"/>
        <v>1656.62</v>
      </c>
      <c r="D371" s="108">
        <f t="shared" si="35"/>
        <v>63.792497065287073</v>
      </c>
      <c r="E371" s="108">
        <f t="shared" si="36"/>
        <v>1592.8275029347128</v>
      </c>
      <c r="F371" s="108"/>
      <c r="G371" s="108">
        <f t="shared" si="38"/>
        <v>12988.314683416618</v>
      </c>
      <c r="H371" s="109">
        <f t="shared" si="37"/>
        <v>296118.55468341504</v>
      </c>
      <c r="I371" s="110"/>
      <c r="J371" s="97"/>
      <c r="K371" s="97"/>
      <c r="L371" s="97"/>
      <c r="M371" s="97"/>
      <c r="N371" s="78"/>
      <c r="O371" s="78"/>
      <c r="P371" s="78"/>
      <c r="Q371" s="78"/>
      <c r="R371" s="78"/>
    </row>
    <row r="372" spans="1:18" ht="15" x14ac:dyDescent="0.2">
      <c r="A372" s="78">
        <f t="shared" si="33"/>
        <v>353</v>
      </c>
      <c r="B372" s="78"/>
      <c r="C372" s="112">
        <f t="shared" si="34"/>
        <v>1656.62</v>
      </c>
      <c r="D372" s="108">
        <f t="shared" si="35"/>
        <v>56.823876739947707</v>
      </c>
      <c r="E372" s="108">
        <f t="shared" si="36"/>
        <v>1599.7961232600521</v>
      </c>
      <c r="F372" s="108"/>
      <c r="G372" s="108">
        <f t="shared" si="38"/>
        <v>11388.518560156564</v>
      </c>
      <c r="H372" s="109">
        <f t="shared" si="37"/>
        <v>296175.37856015499</v>
      </c>
      <c r="I372" s="110"/>
      <c r="J372" s="97"/>
      <c r="K372" s="97"/>
      <c r="L372" s="97"/>
      <c r="M372" s="97"/>
      <c r="N372" s="78"/>
      <c r="O372" s="78"/>
      <c r="P372" s="78"/>
      <c r="Q372" s="78"/>
      <c r="R372" s="78"/>
    </row>
    <row r="373" spans="1:18" ht="15" x14ac:dyDescent="0.2">
      <c r="A373" s="78">
        <f t="shared" si="33"/>
        <v>354</v>
      </c>
      <c r="B373" s="78"/>
      <c r="C373" s="112">
        <f t="shared" si="34"/>
        <v>1656.62</v>
      </c>
      <c r="D373" s="108">
        <f t="shared" si="35"/>
        <v>49.824768700684963</v>
      </c>
      <c r="E373" s="108">
        <f t="shared" si="36"/>
        <v>1606.795231299315</v>
      </c>
      <c r="F373" s="108"/>
      <c r="G373" s="108">
        <f t="shared" si="38"/>
        <v>9781.7233288572497</v>
      </c>
      <c r="H373" s="109">
        <f t="shared" si="37"/>
        <v>296225.20332885568</v>
      </c>
      <c r="I373" s="110"/>
      <c r="J373" s="97"/>
      <c r="K373" s="97"/>
      <c r="L373" s="97"/>
      <c r="M373" s="97"/>
      <c r="N373" s="78"/>
      <c r="O373" s="78"/>
      <c r="P373" s="78"/>
      <c r="Q373" s="78"/>
      <c r="R373" s="78"/>
    </row>
    <row r="374" spans="1:18" ht="15" x14ac:dyDescent="0.2">
      <c r="A374" s="78">
        <f t="shared" si="33"/>
        <v>355</v>
      </c>
      <c r="B374" s="78"/>
      <c r="C374" s="112">
        <f t="shared" si="34"/>
        <v>1656.62</v>
      </c>
      <c r="D374" s="108">
        <f t="shared" si="35"/>
        <v>42.795039563750464</v>
      </c>
      <c r="E374" s="108">
        <f t="shared" si="36"/>
        <v>1613.8249604362495</v>
      </c>
      <c r="F374" s="108"/>
      <c r="G374" s="108">
        <f t="shared" si="38"/>
        <v>8167.8983684210007</v>
      </c>
      <c r="H374" s="109">
        <f t="shared" si="37"/>
        <v>296267.99836841942</v>
      </c>
      <c r="I374" s="110"/>
      <c r="J374" s="97"/>
      <c r="K374" s="97"/>
      <c r="L374" s="97"/>
      <c r="M374" s="97"/>
      <c r="N374" s="78"/>
      <c r="O374" s="78"/>
      <c r="P374" s="78"/>
      <c r="Q374" s="78"/>
      <c r="R374" s="78"/>
    </row>
    <row r="375" spans="1:18" ht="15" x14ac:dyDescent="0.2">
      <c r="A375" s="78">
        <f t="shared" si="33"/>
        <v>356</v>
      </c>
      <c r="B375" s="78"/>
      <c r="C375" s="112">
        <f t="shared" si="34"/>
        <v>1656.62</v>
      </c>
      <c r="D375" s="108">
        <f t="shared" si="35"/>
        <v>35.734555361841878</v>
      </c>
      <c r="E375" s="108">
        <f t="shared" si="36"/>
        <v>1620.8854446381581</v>
      </c>
      <c r="F375" s="108"/>
      <c r="G375" s="108">
        <f t="shared" si="38"/>
        <v>6547.0129237828432</v>
      </c>
      <c r="H375" s="109">
        <f t="shared" si="37"/>
        <v>296303.73292378127</v>
      </c>
      <c r="I375" s="110"/>
      <c r="J375" s="97"/>
      <c r="K375" s="97"/>
      <c r="L375" s="97"/>
      <c r="M375" s="97"/>
      <c r="N375" s="78"/>
      <c r="O375" s="78"/>
      <c r="P375" s="78"/>
      <c r="Q375" s="78"/>
      <c r="R375" s="78"/>
    </row>
    <row r="376" spans="1:18" ht="15" x14ac:dyDescent="0.2">
      <c r="A376" s="78">
        <f t="shared" si="33"/>
        <v>357</v>
      </c>
      <c r="B376" s="78"/>
      <c r="C376" s="112">
        <f t="shared" si="34"/>
        <v>1656.62</v>
      </c>
      <c r="D376" s="108">
        <f t="shared" si="35"/>
        <v>28.643181541549936</v>
      </c>
      <c r="E376" s="108">
        <f t="shared" si="36"/>
        <v>1627.97681845845</v>
      </c>
      <c r="F376" s="108"/>
      <c r="G376" s="108">
        <f t="shared" si="38"/>
        <v>4919.0361053243932</v>
      </c>
      <c r="H376" s="109">
        <f t="shared" si="37"/>
        <v>296332.37610532279</v>
      </c>
      <c r="I376" s="110"/>
      <c r="J376" s="97"/>
      <c r="K376" s="97"/>
      <c r="L376" s="97"/>
      <c r="M376" s="97"/>
      <c r="N376" s="78"/>
      <c r="O376" s="78"/>
      <c r="P376" s="78"/>
      <c r="Q376" s="78"/>
      <c r="R376" s="78"/>
    </row>
    <row r="377" spans="1:18" ht="15" x14ac:dyDescent="0.2">
      <c r="A377" s="78">
        <f t="shared" si="33"/>
        <v>358</v>
      </c>
      <c r="B377" s="78"/>
      <c r="C377" s="112">
        <f t="shared" si="34"/>
        <v>1656.62</v>
      </c>
      <c r="D377" s="108">
        <f t="shared" si="35"/>
        <v>21.520782960794222</v>
      </c>
      <c r="E377" s="108">
        <f t="shared" si="36"/>
        <v>1635.0992170392058</v>
      </c>
      <c r="F377" s="108"/>
      <c r="G377" s="108">
        <f t="shared" si="38"/>
        <v>3283.9368882851877</v>
      </c>
      <c r="H377" s="109">
        <f t="shared" si="37"/>
        <v>296353.89688828361</v>
      </c>
      <c r="I377" s="110"/>
      <c r="J377" s="97"/>
      <c r="K377" s="97"/>
      <c r="L377" s="97"/>
      <c r="M377" s="97"/>
      <c r="N377" s="78"/>
      <c r="O377" s="78"/>
      <c r="P377" s="78"/>
      <c r="Q377" s="78"/>
      <c r="R377" s="78"/>
    </row>
    <row r="378" spans="1:18" ht="15" x14ac:dyDescent="0.2">
      <c r="A378" s="78">
        <f t="shared" si="33"/>
        <v>359</v>
      </c>
      <c r="B378" s="78"/>
      <c r="C378" s="112">
        <f t="shared" si="34"/>
        <v>1656.62</v>
      </c>
      <c r="D378" s="108">
        <f t="shared" si="35"/>
        <v>14.367223886247695</v>
      </c>
      <c r="E378" s="108">
        <f t="shared" si="36"/>
        <v>1642.2527761137521</v>
      </c>
      <c r="F378" s="108"/>
      <c r="G378" s="108">
        <f t="shared" si="38"/>
        <v>1641.6841121714356</v>
      </c>
      <c r="H378" s="109">
        <f t="shared" si="37"/>
        <v>296368.26411216985</v>
      </c>
      <c r="I378" s="110"/>
      <c r="J378" s="97"/>
      <c r="K378" s="97"/>
      <c r="L378" s="97"/>
      <c r="M378" s="97"/>
      <c r="N378" s="78"/>
      <c r="O378" s="78"/>
      <c r="P378" s="78"/>
      <c r="Q378" s="78"/>
      <c r="R378" s="78"/>
    </row>
    <row r="379" spans="1:18" ht="15" x14ac:dyDescent="0.2">
      <c r="A379" s="78">
        <f t="shared" si="33"/>
        <v>360</v>
      </c>
      <c r="B379" s="78"/>
      <c r="C379" s="112">
        <f t="shared" si="34"/>
        <v>1648.8664801621856</v>
      </c>
      <c r="D379" s="108">
        <f t="shared" si="35"/>
        <v>7.1823679907500306</v>
      </c>
      <c r="E379" s="108">
        <f t="shared" si="36"/>
        <v>1641.6841121714356</v>
      </c>
      <c r="F379" s="108"/>
      <c r="G379" s="83">
        <f>MAX(G378+G378*$G$10/12-C379-F379,0)</f>
        <v>0</v>
      </c>
      <c r="H379" s="109">
        <f t="shared" si="37"/>
        <v>296375.44648016058</v>
      </c>
      <c r="I379" s="110"/>
      <c r="J379" s="97"/>
      <c r="K379" s="97"/>
      <c r="L379" s="97"/>
      <c r="M379" s="97"/>
      <c r="N379" s="78"/>
      <c r="O379" s="78"/>
      <c r="P379" s="78"/>
      <c r="Q379" s="78"/>
      <c r="R379" s="78"/>
    </row>
    <row r="380" spans="1:18" ht="15" x14ac:dyDescent="0.2">
      <c r="A380" s="78"/>
      <c r="B380" s="78"/>
      <c r="C380" s="112">
        <f t="shared" si="34"/>
        <v>0</v>
      </c>
      <c r="D380" s="108"/>
      <c r="E380" s="108">
        <f t="shared" si="36"/>
        <v>0</v>
      </c>
      <c r="F380" s="108"/>
      <c r="G380" s="83"/>
      <c r="H380" s="109">
        <f t="shared" si="37"/>
        <v>296375.44648016058</v>
      </c>
      <c r="I380" s="110"/>
      <c r="J380" s="97"/>
      <c r="K380" s="97"/>
      <c r="L380" s="97"/>
      <c r="M380" s="97"/>
      <c r="N380" s="78"/>
      <c r="O380" s="78"/>
      <c r="P380" s="78"/>
      <c r="Q380" s="78"/>
      <c r="R380" s="78"/>
    </row>
    <row r="381" spans="1:18" ht="15" x14ac:dyDescent="0.2">
      <c r="A381" s="78"/>
      <c r="B381" s="78"/>
      <c r="C381" s="108"/>
      <c r="D381" s="108"/>
      <c r="E381" s="108"/>
      <c r="F381" s="108"/>
      <c r="G381" s="83"/>
      <c r="H381" s="97"/>
      <c r="I381" s="110"/>
      <c r="J381" s="97"/>
      <c r="K381" s="97"/>
      <c r="L381" s="97"/>
      <c r="M381" s="97"/>
      <c r="N381" s="78"/>
      <c r="O381" s="78"/>
      <c r="P381" s="78"/>
      <c r="Q381" s="78"/>
      <c r="R381" s="78"/>
    </row>
    <row r="382" spans="1:18" ht="15" x14ac:dyDescent="0.2">
      <c r="A382" s="78"/>
      <c r="B382" s="78"/>
      <c r="C382" s="108"/>
      <c r="D382" s="108"/>
      <c r="E382" s="108"/>
      <c r="F382" s="108"/>
      <c r="G382" s="83"/>
      <c r="H382" s="97"/>
      <c r="I382" s="110"/>
      <c r="J382" s="97"/>
      <c r="K382" s="97"/>
      <c r="L382" s="97"/>
      <c r="M382" s="97"/>
      <c r="N382" s="78"/>
      <c r="O382" s="78"/>
      <c r="P382" s="78"/>
      <c r="Q382" s="78"/>
      <c r="R382" s="78"/>
    </row>
    <row r="383" spans="1:18" ht="15" x14ac:dyDescent="0.2">
      <c r="A383" s="78"/>
      <c r="B383" s="78"/>
      <c r="C383" s="108"/>
      <c r="D383" s="108"/>
      <c r="E383" s="108"/>
      <c r="F383" s="108"/>
      <c r="G383" s="83"/>
      <c r="H383" s="97"/>
      <c r="I383" s="110"/>
      <c r="J383" s="97"/>
      <c r="K383" s="97"/>
      <c r="L383" s="97"/>
      <c r="M383" s="97"/>
      <c r="N383" s="78"/>
      <c r="O383" s="78"/>
      <c r="P383" s="78"/>
      <c r="Q383" s="78"/>
      <c r="R383" s="78"/>
    </row>
    <row r="384" spans="1:18" ht="15" x14ac:dyDescent="0.2">
      <c r="A384" s="78"/>
      <c r="B384" s="78"/>
      <c r="C384" s="108"/>
      <c r="D384" s="108"/>
      <c r="E384" s="108"/>
      <c r="F384" s="108"/>
      <c r="G384" s="83"/>
      <c r="H384" s="97"/>
      <c r="I384" s="110"/>
      <c r="J384" s="97"/>
      <c r="K384" s="97"/>
      <c r="L384" s="97"/>
      <c r="M384" s="97"/>
      <c r="N384" s="78"/>
      <c r="O384" s="78"/>
      <c r="P384" s="78"/>
      <c r="Q384" s="78"/>
      <c r="R384" s="78"/>
    </row>
    <row r="385" spans="1:18" ht="15" x14ac:dyDescent="0.2">
      <c r="A385" s="78"/>
      <c r="B385" s="78"/>
      <c r="C385" s="108"/>
      <c r="D385" s="108"/>
      <c r="E385" s="108"/>
      <c r="F385" s="108"/>
      <c r="G385" s="83"/>
      <c r="H385" s="97"/>
      <c r="I385" s="110"/>
      <c r="J385" s="97"/>
      <c r="K385" s="97"/>
      <c r="L385" s="97"/>
      <c r="M385" s="97"/>
      <c r="N385" s="78"/>
      <c r="O385" s="78"/>
      <c r="P385" s="78"/>
      <c r="Q385" s="78"/>
      <c r="R385" s="78"/>
    </row>
    <row r="386" spans="1:18" ht="15" x14ac:dyDescent="0.2">
      <c r="A386" s="78"/>
      <c r="B386" s="78"/>
      <c r="C386" s="108"/>
      <c r="D386" s="108"/>
      <c r="E386" s="108"/>
      <c r="F386" s="108"/>
      <c r="G386" s="83"/>
      <c r="H386" s="97"/>
      <c r="I386" s="110"/>
      <c r="J386" s="97"/>
      <c r="K386" s="97"/>
      <c r="L386" s="97"/>
      <c r="M386" s="97"/>
      <c r="N386" s="78"/>
      <c r="O386" s="78"/>
      <c r="P386" s="78"/>
      <c r="Q386" s="78"/>
      <c r="R386" s="78"/>
    </row>
    <row r="387" spans="1:18" ht="15" x14ac:dyDescent="0.2">
      <c r="A387" s="78"/>
      <c r="B387" s="78"/>
      <c r="C387" s="108"/>
      <c r="D387" s="108"/>
      <c r="E387" s="108"/>
      <c r="F387" s="108"/>
      <c r="G387" s="83"/>
      <c r="H387" s="97"/>
      <c r="I387" s="110"/>
      <c r="J387" s="97"/>
      <c r="K387" s="97"/>
      <c r="L387" s="97"/>
      <c r="M387" s="97"/>
      <c r="N387" s="78"/>
      <c r="O387" s="78"/>
      <c r="P387" s="78"/>
      <c r="Q387" s="78"/>
      <c r="R387" s="78"/>
    </row>
    <row r="388" spans="1:18" ht="15" x14ac:dyDescent="0.2">
      <c r="A388" s="78"/>
      <c r="B388" s="78"/>
      <c r="C388" s="108"/>
      <c r="D388" s="108"/>
      <c r="E388" s="108"/>
      <c r="F388" s="108"/>
      <c r="G388" s="83"/>
      <c r="H388" s="97"/>
      <c r="I388" s="110"/>
      <c r="J388" s="97"/>
      <c r="K388" s="97"/>
      <c r="L388" s="97"/>
      <c r="M388" s="97"/>
      <c r="N388" s="78"/>
      <c r="O388" s="78"/>
      <c r="P388" s="78"/>
      <c r="Q388" s="78"/>
      <c r="R388" s="78"/>
    </row>
    <row r="389" spans="1:18" ht="15" x14ac:dyDescent="0.2">
      <c r="A389" s="78"/>
      <c r="B389" s="78"/>
      <c r="C389" s="108"/>
      <c r="D389" s="108"/>
      <c r="E389" s="108"/>
      <c r="F389" s="108"/>
      <c r="G389" s="83"/>
      <c r="H389" s="97"/>
      <c r="I389" s="110"/>
      <c r="J389" s="97"/>
      <c r="K389" s="97"/>
      <c r="L389" s="97"/>
      <c r="M389" s="97"/>
      <c r="N389" s="78"/>
      <c r="O389" s="78"/>
      <c r="P389" s="78"/>
      <c r="Q389" s="78"/>
      <c r="R389" s="78"/>
    </row>
    <row r="390" spans="1:18" ht="15" x14ac:dyDescent="0.2">
      <c r="A390" s="78"/>
      <c r="B390" s="78"/>
      <c r="C390" s="108"/>
      <c r="D390" s="108"/>
      <c r="E390" s="108"/>
      <c r="F390" s="108"/>
      <c r="G390" s="83"/>
      <c r="H390" s="97"/>
      <c r="I390" s="110"/>
      <c r="J390" s="97"/>
      <c r="K390" s="97"/>
      <c r="L390" s="97"/>
      <c r="M390" s="97"/>
      <c r="N390" s="78"/>
      <c r="O390" s="78"/>
      <c r="P390" s="78"/>
      <c r="Q390" s="78"/>
      <c r="R390" s="78"/>
    </row>
    <row r="391" spans="1:18" ht="15" x14ac:dyDescent="0.2">
      <c r="A391" s="78"/>
      <c r="B391" s="78"/>
      <c r="C391" s="108"/>
      <c r="D391" s="108"/>
      <c r="E391" s="108"/>
      <c r="F391" s="108"/>
      <c r="G391" s="83"/>
      <c r="H391" s="97"/>
      <c r="I391" s="110"/>
      <c r="J391" s="97"/>
      <c r="K391" s="97"/>
      <c r="L391" s="97"/>
      <c r="M391" s="97"/>
      <c r="N391" s="78"/>
      <c r="O391" s="78"/>
      <c r="P391" s="78"/>
      <c r="Q391" s="78"/>
      <c r="R391" s="78"/>
    </row>
    <row r="392" spans="1:18" ht="15" x14ac:dyDescent="0.2">
      <c r="A392" s="78"/>
      <c r="B392" s="78"/>
      <c r="C392" s="108"/>
      <c r="D392" s="108"/>
      <c r="E392" s="108"/>
      <c r="F392" s="108"/>
      <c r="G392" s="83"/>
      <c r="H392" s="97"/>
      <c r="I392" s="110"/>
      <c r="J392" s="97"/>
      <c r="K392" s="97"/>
      <c r="L392" s="97"/>
      <c r="M392" s="97"/>
      <c r="N392" s="78"/>
      <c r="O392" s="78"/>
      <c r="P392" s="78"/>
      <c r="Q392" s="78"/>
      <c r="R392" s="78"/>
    </row>
    <row r="393" spans="1:18" ht="15" x14ac:dyDescent="0.2">
      <c r="A393" s="78"/>
      <c r="B393" s="78"/>
      <c r="C393" s="108"/>
      <c r="D393" s="108"/>
      <c r="E393" s="108"/>
      <c r="F393" s="108"/>
      <c r="G393" s="83"/>
      <c r="H393" s="97"/>
      <c r="I393" s="110"/>
      <c r="J393" s="97"/>
      <c r="K393" s="97"/>
      <c r="L393" s="97"/>
      <c r="M393" s="97"/>
      <c r="N393" s="78"/>
      <c r="O393" s="78"/>
      <c r="P393" s="78"/>
      <c r="Q393" s="78"/>
      <c r="R393" s="78"/>
    </row>
    <row r="394" spans="1:18" ht="15" x14ac:dyDescent="0.2">
      <c r="A394" s="78"/>
      <c r="B394" s="78"/>
      <c r="C394" s="108"/>
      <c r="D394" s="108"/>
      <c r="E394" s="108"/>
      <c r="F394" s="108"/>
      <c r="G394" s="83"/>
      <c r="H394" s="97"/>
      <c r="I394" s="110"/>
      <c r="J394" s="97"/>
      <c r="K394" s="97"/>
      <c r="L394" s="97"/>
      <c r="M394" s="97"/>
      <c r="N394" s="78"/>
      <c r="O394" s="78"/>
      <c r="P394" s="78"/>
      <c r="Q394" s="78"/>
      <c r="R394" s="78"/>
    </row>
    <row r="395" spans="1:18" ht="15" x14ac:dyDescent="0.2">
      <c r="A395" s="78"/>
      <c r="B395" s="78"/>
      <c r="C395" s="108"/>
      <c r="D395" s="108"/>
      <c r="E395" s="108"/>
      <c r="F395" s="108"/>
      <c r="G395" s="83"/>
      <c r="H395" s="97"/>
      <c r="I395" s="110"/>
      <c r="J395" s="97"/>
      <c r="K395" s="97"/>
      <c r="L395" s="97"/>
      <c r="M395" s="97"/>
      <c r="N395" s="78"/>
      <c r="O395" s="78"/>
      <c r="P395" s="78"/>
      <c r="Q395" s="78"/>
      <c r="R395" s="78"/>
    </row>
    <row r="396" spans="1:18" ht="15" x14ac:dyDescent="0.2">
      <c r="A396" s="78"/>
      <c r="B396" s="78"/>
      <c r="C396" s="108"/>
      <c r="D396" s="108"/>
      <c r="E396" s="108"/>
      <c r="F396" s="108"/>
      <c r="G396" s="83"/>
      <c r="H396" s="97"/>
      <c r="I396" s="110"/>
      <c r="J396" s="97"/>
      <c r="K396" s="97"/>
      <c r="L396" s="97"/>
      <c r="M396" s="97"/>
      <c r="N396" s="78"/>
      <c r="O396" s="78"/>
      <c r="P396" s="78"/>
      <c r="Q396" s="78"/>
      <c r="R396" s="78"/>
    </row>
    <row r="397" spans="1:18" ht="15" x14ac:dyDescent="0.2">
      <c r="A397" s="78"/>
      <c r="B397" s="78"/>
      <c r="C397" s="108"/>
      <c r="D397" s="108"/>
      <c r="E397" s="108"/>
      <c r="F397" s="108"/>
      <c r="G397" s="83"/>
      <c r="H397" s="97"/>
      <c r="I397" s="110"/>
      <c r="J397" s="97"/>
      <c r="K397" s="97"/>
      <c r="L397" s="97"/>
      <c r="M397" s="97"/>
      <c r="N397" s="78"/>
      <c r="O397" s="78"/>
      <c r="P397" s="78"/>
      <c r="Q397" s="78"/>
      <c r="R397" s="78"/>
    </row>
    <row r="398" spans="1:18" ht="15" x14ac:dyDescent="0.2">
      <c r="A398" s="78"/>
      <c r="B398" s="78"/>
      <c r="C398" s="108"/>
      <c r="D398" s="108"/>
      <c r="E398" s="108"/>
      <c r="F398" s="108"/>
      <c r="G398" s="83"/>
      <c r="H398" s="97"/>
      <c r="I398" s="110"/>
      <c r="J398" s="97"/>
      <c r="K398" s="97"/>
      <c r="L398" s="97"/>
      <c r="M398" s="97"/>
      <c r="N398" s="78"/>
      <c r="O398" s="78"/>
      <c r="P398" s="78"/>
      <c r="Q398" s="78"/>
      <c r="R398" s="78"/>
    </row>
    <row r="399" spans="1:18" ht="15" x14ac:dyDescent="0.2">
      <c r="A399" s="78"/>
      <c r="B399" s="78"/>
      <c r="C399" s="108"/>
      <c r="D399" s="108"/>
      <c r="E399" s="108"/>
      <c r="F399" s="108"/>
      <c r="G399" s="83"/>
      <c r="H399" s="97"/>
      <c r="I399" s="110"/>
      <c r="J399" s="97"/>
      <c r="K399" s="97"/>
      <c r="L399" s="97"/>
      <c r="M399" s="97"/>
      <c r="N399" s="78"/>
      <c r="O399" s="78"/>
      <c r="P399" s="78"/>
      <c r="Q399" s="78"/>
      <c r="R399" s="78"/>
    </row>
    <row r="400" spans="1:18" ht="15" x14ac:dyDescent="0.2">
      <c r="A400" s="78"/>
      <c r="B400" s="78"/>
      <c r="C400" s="108"/>
      <c r="D400" s="108"/>
      <c r="E400" s="108"/>
      <c r="F400" s="108"/>
      <c r="G400" s="83"/>
      <c r="H400" s="97"/>
      <c r="I400" s="110"/>
      <c r="J400" s="97"/>
      <c r="K400" s="97"/>
      <c r="L400" s="97"/>
      <c r="M400" s="97"/>
      <c r="N400" s="78"/>
      <c r="O400" s="78"/>
      <c r="P400" s="78"/>
      <c r="Q400" s="78"/>
      <c r="R400" s="78"/>
    </row>
    <row r="401" spans="1:18" ht="15" x14ac:dyDescent="0.2">
      <c r="A401" s="78"/>
      <c r="B401" s="78"/>
      <c r="C401" s="108"/>
      <c r="D401" s="108"/>
      <c r="E401" s="108"/>
      <c r="F401" s="108"/>
      <c r="G401" s="83"/>
      <c r="H401" s="97"/>
      <c r="I401" s="110"/>
      <c r="J401" s="97"/>
      <c r="K401" s="97"/>
      <c r="L401" s="97"/>
      <c r="M401" s="97"/>
      <c r="N401" s="78"/>
      <c r="O401" s="78"/>
      <c r="P401" s="78"/>
      <c r="Q401" s="78"/>
      <c r="R401" s="78"/>
    </row>
    <row r="402" spans="1:18" ht="15" x14ac:dyDescent="0.2">
      <c r="A402" s="78"/>
      <c r="B402" s="78"/>
      <c r="C402" s="108"/>
      <c r="D402" s="108"/>
      <c r="E402" s="108"/>
      <c r="F402" s="108"/>
      <c r="G402" s="83"/>
      <c r="H402" s="97"/>
      <c r="I402" s="110"/>
      <c r="J402" s="97"/>
      <c r="K402" s="97"/>
      <c r="L402" s="97"/>
      <c r="M402" s="97"/>
      <c r="N402" s="78"/>
      <c r="O402" s="78"/>
      <c r="P402" s="78"/>
      <c r="Q402" s="78"/>
      <c r="R402" s="78"/>
    </row>
    <row r="403" spans="1:18" ht="15" x14ac:dyDescent="0.2">
      <c r="A403" s="78"/>
      <c r="B403" s="78"/>
      <c r="C403" s="108"/>
      <c r="D403" s="108"/>
      <c r="E403" s="108"/>
      <c r="F403" s="108"/>
      <c r="G403" s="83"/>
      <c r="H403" s="97"/>
      <c r="I403" s="78"/>
      <c r="J403" s="97"/>
      <c r="K403" s="97"/>
      <c r="L403" s="97"/>
      <c r="M403" s="97"/>
      <c r="N403" s="78"/>
      <c r="O403" s="78"/>
      <c r="P403" s="78"/>
      <c r="Q403" s="78"/>
      <c r="R403" s="78"/>
    </row>
    <row r="404" spans="1:18" ht="15" x14ac:dyDescent="0.2">
      <c r="A404" s="78"/>
      <c r="B404" s="78"/>
      <c r="C404" s="108"/>
      <c r="D404" s="108"/>
      <c r="E404" s="108"/>
      <c r="F404" s="108"/>
      <c r="G404" s="83"/>
      <c r="H404" s="97"/>
      <c r="I404" s="78"/>
      <c r="J404" s="97"/>
      <c r="K404" s="97"/>
      <c r="L404" s="97"/>
      <c r="M404" s="97"/>
      <c r="N404" s="78"/>
      <c r="O404" s="78"/>
      <c r="P404" s="78"/>
      <c r="Q404" s="78"/>
      <c r="R404" s="78"/>
    </row>
    <row r="405" spans="1:18" ht="15" x14ac:dyDescent="0.2">
      <c r="A405" s="78"/>
      <c r="B405" s="78"/>
      <c r="C405" s="108"/>
      <c r="D405" s="108"/>
      <c r="E405" s="108"/>
      <c r="F405" s="108"/>
      <c r="G405" s="83"/>
      <c r="H405" s="97"/>
      <c r="I405" s="78"/>
      <c r="J405" s="97"/>
      <c r="K405" s="97"/>
      <c r="L405" s="97"/>
      <c r="M405" s="97"/>
      <c r="N405" s="78"/>
      <c r="O405" s="78"/>
      <c r="P405" s="78"/>
      <c r="Q405" s="78"/>
      <c r="R405" s="78"/>
    </row>
    <row r="406" spans="1:18" ht="15" x14ac:dyDescent="0.2">
      <c r="A406" s="78"/>
      <c r="B406" s="78"/>
      <c r="C406" s="108"/>
      <c r="D406" s="108"/>
      <c r="E406" s="108"/>
      <c r="F406" s="108"/>
      <c r="G406" s="83"/>
      <c r="H406" s="97"/>
      <c r="I406" s="78"/>
      <c r="J406" s="97"/>
      <c r="K406" s="97"/>
      <c r="L406" s="97"/>
      <c r="M406" s="97"/>
      <c r="N406" s="78"/>
      <c r="O406" s="78"/>
      <c r="P406" s="78"/>
      <c r="Q406" s="78"/>
      <c r="R406" s="78"/>
    </row>
    <row r="407" spans="1:18" ht="15" x14ac:dyDescent="0.2">
      <c r="A407" s="78"/>
      <c r="B407" s="78"/>
      <c r="C407" s="108"/>
      <c r="D407" s="108"/>
      <c r="E407" s="108"/>
      <c r="F407" s="108"/>
      <c r="G407" s="83"/>
      <c r="H407" s="97"/>
      <c r="I407" s="78"/>
      <c r="J407" s="97"/>
      <c r="K407" s="97"/>
      <c r="L407" s="97"/>
      <c r="M407" s="97"/>
      <c r="N407" s="78"/>
      <c r="O407" s="78"/>
      <c r="P407" s="78"/>
      <c r="Q407" s="78"/>
      <c r="R407" s="78"/>
    </row>
    <row r="408" spans="1:18" ht="15" x14ac:dyDescent="0.2">
      <c r="A408" s="78"/>
      <c r="B408" s="78"/>
      <c r="C408" s="108"/>
      <c r="D408" s="108"/>
      <c r="E408" s="108"/>
      <c r="F408" s="108"/>
      <c r="G408" s="83"/>
      <c r="H408" s="97"/>
      <c r="I408" s="78"/>
      <c r="J408" s="97"/>
      <c r="K408" s="97"/>
      <c r="L408" s="97"/>
      <c r="M408" s="97"/>
      <c r="N408" s="78"/>
      <c r="O408" s="78"/>
      <c r="P408" s="78"/>
      <c r="Q408" s="78"/>
      <c r="R408" s="78"/>
    </row>
    <row r="409" spans="1:18" ht="15" x14ac:dyDescent="0.2">
      <c r="A409" s="78"/>
      <c r="B409" s="78"/>
      <c r="C409" s="108"/>
      <c r="D409" s="108"/>
      <c r="E409" s="108"/>
      <c r="F409" s="108"/>
      <c r="G409" s="83"/>
      <c r="H409" s="97"/>
      <c r="I409" s="78"/>
      <c r="J409" s="97"/>
      <c r="K409" s="97"/>
      <c r="L409" s="97"/>
      <c r="M409" s="97"/>
      <c r="N409" s="78"/>
      <c r="O409" s="78"/>
      <c r="P409" s="78"/>
      <c r="Q409" s="78"/>
      <c r="R409" s="78"/>
    </row>
    <row r="410" spans="1:18" ht="15" x14ac:dyDescent="0.2">
      <c r="A410" s="78"/>
      <c r="B410" s="78"/>
      <c r="C410" s="108"/>
      <c r="D410" s="108"/>
      <c r="E410" s="108"/>
      <c r="F410" s="108"/>
      <c r="G410" s="83"/>
      <c r="H410" s="97"/>
      <c r="I410" s="78"/>
      <c r="J410" s="97"/>
      <c r="K410" s="97"/>
      <c r="L410" s="97"/>
      <c r="M410" s="97"/>
      <c r="N410" s="78"/>
      <c r="O410" s="78"/>
      <c r="P410" s="78"/>
      <c r="Q410" s="78"/>
      <c r="R410" s="78"/>
    </row>
    <row r="411" spans="1:18" ht="15" x14ac:dyDescent="0.2">
      <c r="A411" s="78"/>
      <c r="B411" s="78"/>
      <c r="C411" s="108"/>
      <c r="D411" s="108"/>
      <c r="E411" s="108"/>
      <c r="F411" s="108"/>
      <c r="G411" s="83"/>
      <c r="H411" s="97"/>
      <c r="I411" s="78"/>
      <c r="J411" s="97"/>
      <c r="K411" s="97"/>
      <c r="L411" s="97"/>
      <c r="M411" s="97"/>
      <c r="N411" s="78"/>
      <c r="O411" s="78"/>
      <c r="P411" s="78"/>
      <c r="Q411" s="78"/>
      <c r="R411" s="78"/>
    </row>
    <row r="412" spans="1:18" ht="15" x14ac:dyDescent="0.2">
      <c r="A412" s="78"/>
      <c r="B412" s="78"/>
      <c r="C412" s="108"/>
      <c r="D412" s="108"/>
      <c r="E412" s="108"/>
      <c r="F412" s="108"/>
      <c r="G412" s="83"/>
      <c r="H412" s="97"/>
      <c r="I412" s="78"/>
      <c r="J412" s="97"/>
      <c r="K412" s="97"/>
      <c r="L412" s="97"/>
      <c r="M412" s="97"/>
      <c r="N412" s="78"/>
      <c r="O412" s="78"/>
      <c r="P412" s="78"/>
      <c r="Q412" s="78"/>
      <c r="R412" s="78"/>
    </row>
    <row r="413" spans="1:18" ht="15" x14ac:dyDescent="0.2">
      <c r="A413" s="78"/>
      <c r="B413" s="78"/>
      <c r="C413" s="108"/>
      <c r="D413" s="108"/>
      <c r="E413" s="108"/>
      <c r="F413" s="108"/>
      <c r="G413" s="83"/>
      <c r="H413" s="97"/>
      <c r="I413" s="78"/>
      <c r="J413" s="97"/>
      <c r="K413" s="97"/>
      <c r="L413" s="97"/>
      <c r="M413" s="97"/>
      <c r="N413" s="78"/>
      <c r="O413" s="78"/>
      <c r="P413" s="78"/>
      <c r="Q413" s="78"/>
      <c r="R413" s="78"/>
    </row>
    <row r="414" spans="1:18" ht="15" x14ac:dyDescent="0.2">
      <c r="A414" s="78"/>
      <c r="B414" s="78"/>
      <c r="C414" s="108"/>
      <c r="D414" s="108"/>
      <c r="E414" s="108"/>
      <c r="F414" s="108"/>
      <c r="G414" s="83"/>
      <c r="H414" s="97"/>
      <c r="I414" s="78"/>
      <c r="J414" s="97"/>
      <c r="K414" s="97"/>
      <c r="L414" s="97"/>
      <c r="M414" s="97"/>
      <c r="N414" s="78"/>
      <c r="O414" s="78"/>
      <c r="P414" s="78"/>
      <c r="Q414" s="78"/>
      <c r="R414" s="78"/>
    </row>
    <row r="415" spans="1:18" ht="15" x14ac:dyDescent="0.2">
      <c r="A415" s="78"/>
      <c r="B415" s="78"/>
      <c r="C415" s="108"/>
      <c r="D415" s="108"/>
      <c r="E415" s="108"/>
      <c r="F415" s="108"/>
      <c r="G415" s="83"/>
      <c r="H415" s="97"/>
      <c r="I415" s="78"/>
      <c r="J415" s="97"/>
      <c r="K415" s="97"/>
      <c r="L415" s="97"/>
      <c r="M415" s="97"/>
      <c r="N415" s="78"/>
      <c r="O415" s="78"/>
      <c r="P415" s="78"/>
      <c r="Q415" s="78"/>
      <c r="R415" s="78"/>
    </row>
    <row r="416" spans="1:18" ht="15" x14ac:dyDescent="0.2">
      <c r="A416" s="78"/>
      <c r="B416" s="78"/>
      <c r="C416" s="108"/>
      <c r="D416" s="108"/>
      <c r="E416" s="108"/>
      <c r="F416" s="108"/>
      <c r="G416" s="83"/>
      <c r="H416" s="97"/>
      <c r="I416" s="78"/>
      <c r="J416" s="97"/>
      <c r="K416" s="97"/>
      <c r="L416" s="97"/>
      <c r="M416" s="97"/>
      <c r="N416" s="78"/>
      <c r="O416" s="78"/>
      <c r="P416" s="78"/>
      <c r="Q416" s="78"/>
      <c r="R416" s="78"/>
    </row>
    <row r="417" spans="1:18" ht="15" x14ac:dyDescent="0.2">
      <c r="A417" s="78"/>
      <c r="B417" s="78"/>
      <c r="C417" s="108"/>
      <c r="D417" s="108"/>
      <c r="E417" s="108"/>
      <c r="F417" s="108"/>
      <c r="G417" s="83"/>
      <c r="H417" s="97"/>
      <c r="I417" s="78"/>
      <c r="J417" s="97"/>
      <c r="K417" s="97"/>
      <c r="L417" s="97"/>
      <c r="M417" s="97"/>
      <c r="N417" s="78"/>
      <c r="O417" s="78"/>
      <c r="P417" s="78"/>
      <c r="Q417" s="78"/>
      <c r="R417" s="78"/>
    </row>
    <row r="418" spans="1:18" ht="15" x14ac:dyDescent="0.2">
      <c r="A418" s="78"/>
      <c r="B418" s="78"/>
      <c r="C418" s="108"/>
      <c r="D418" s="108"/>
      <c r="E418" s="108"/>
      <c r="F418" s="108"/>
      <c r="G418" s="83"/>
      <c r="H418" s="97"/>
      <c r="I418" s="78"/>
      <c r="J418" s="97"/>
      <c r="K418" s="97"/>
      <c r="L418" s="97"/>
      <c r="M418" s="97"/>
      <c r="N418" s="78"/>
      <c r="O418" s="78"/>
      <c r="P418" s="78"/>
      <c r="Q418" s="78"/>
      <c r="R418" s="78"/>
    </row>
    <row r="419" spans="1:18" ht="15" x14ac:dyDescent="0.2">
      <c r="A419" s="78"/>
      <c r="B419" s="78"/>
      <c r="C419" s="108"/>
      <c r="D419" s="108"/>
      <c r="E419" s="108"/>
      <c r="F419" s="108"/>
      <c r="G419" s="83"/>
      <c r="H419" s="97"/>
      <c r="I419" s="78"/>
      <c r="J419" s="97"/>
      <c r="K419" s="97"/>
      <c r="L419" s="97"/>
      <c r="M419" s="97"/>
      <c r="N419" s="78"/>
      <c r="O419" s="78"/>
      <c r="P419" s="78"/>
      <c r="Q419" s="78"/>
      <c r="R419" s="78"/>
    </row>
    <row r="420" spans="1:18" ht="15" x14ac:dyDescent="0.2">
      <c r="A420" s="78"/>
      <c r="B420" s="78"/>
      <c r="C420" s="108"/>
      <c r="D420" s="108"/>
      <c r="E420" s="108"/>
      <c r="F420" s="108"/>
      <c r="G420" s="83"/>
      <c r="H420" s="97"/>
      <c r="I420" s="78"/>
      <c r="J420" s="97"/>
      <c r="K420" s="97"/>
      <c r="L420" s="97"/>
      <c r="M420" s="97"/>
      <c r="N420" s="78"/>
      <c r="O420" s="78"/>
      <c r="P420" s="78"/>
      <c r="Q420" s="78"/>
      <c r="R420" s="78"/>
    </row>
    <row r="421" spans="1:18" ht="15" x14ac:dyDescent="0.2">
      <c r="A421" s="78"/>
      <c r="B421" s="78"/>
      <c r="C421" s="108"/>
      <c r="D421" s="108"/>
      <c r="E421" s="108"/>
      <c r="F421" s="108"/>
      <c r="G421" s="83"/>
      <c r="H421" s="97"/>
      <c r="I421" s="78"/>
      <c r="J421" s="97"/>
      <c r="K421" s="97"/>
      <c r="L421" s="97"/>
      <c r="M421" s="97"/>
      <c r="N421" s="78"/>
      <c r="O421" s="78"/>
      <c r="P421" s="78"/>
      <c r="Q421" s="78"/>
      <c r="R421" s="78"/>
    </row>
    <row r="422" spans="1:18" ht="15" x14ac:dyDescent="0.2">
      <c r="A422" s="78"/>
      <c r="B422" s="78"/>
      <c r="C422" s="108"/>
      <c r="D422" s="108"/>
      <c r="E422" s="108"/>
      <c r="F422" s="108"/>
      <c r="G422" s="83"/>
      <c r="H422" s="97"/>
      <c r="I422" s="78"/>
      <c r="J422" s="97"/>
      <c r="K422" s="97"/>
      <c r="L422" s="97"/>
      <c r="M422" s="97"/>
      <c r="N422" s="78"/>
      <c r="O422" s="78"/>
      <c r="P422" s="78"/>
      <c r="Q422" s="78"/>
      <c r="R422" s="78"/>
    </row>
    <row r="423" spans="1:18" ht="15" x14ac:dyDescent="0.2">
      <c r="A423" s="78"/>
      <c r="B423" s="78"/>
      <c r="C423" s="108"/>
      <c r="D423" s="108"/>
      <c r="E423" s="108"/>
      <c r="F423" s="108"/>
      <c r="G423" s="83"/>
      <c r="H423" s="97"/>
      <c r="I423" s="78"/>
      <c r="J423" s="97"/>
      <c r="K423" s="97"/>
      <c r="L423" s="97"/>
      <c r="M423" s="97"/>
      <c r="N423" s="78"/>
      <c r="O423" s="78"/>
      <c r="P423" s="78"/>
      <c r="Q423" s="78"/>
      <c r="R423" s="78"/>
    </row>
    <row r="424" spans="1:18" ht="15" x14ac:dyDescent="0.2">
      <c r="A424" s="78"/>
      <c r="B424" s="78"/>
      <c r="C424" s="108"/>
      <c r="D424" s="108"/>
      <c r="E424" s="108"/>
      <c r="F424" s="108"/>
      <c r="G424" s="83"/>
      <c r="H424" s="97"/>
      <c r="I424" s="78"/>
      <c r="J424" s="97"/>
      <c r="K424" s="97"/>
      <c r="L424" s="97"/>
      <c r="M424" s="97"/>
      <c r="N424" s="78"/>
      <c r="O424" s="78"/>
      <c r="P424" s="78"/>
      <c r="Q424" s="78"/>
      <c r="R424" s="78"/>
    </row>
    <row r="425" spans="1:18" ht="15" x14ac:dyDescent="0.2">
      <c r="A425" s="78"/>
      <c r="B425" s="78"/>
      <c r="C425" s="108"/>
      <c r="D425" s="108"/>
      <c r="E425" s="108"/>
      <c r="F425" s="108"/>
      <c r="G425" s="83"/>
      <c r="H425" s="97"/>
      <c r="I425" s="78"/>
      <c r="J425" s="97"/>
      <c r="K425" s="97"/>
      <c r="L425" s="97"/>
      <c r="M425" s="97"/>
      <c r="N425" s="78"/>
      <c r="O425" s="78"/>
      <c r="P425" s="78"/>
      <c r="Q425" s="78"/>
      <c r="R425" s="78"/>
    </row>
    <row r="426" spans="1:18" ht="15" x14ac:dyDescent="0.2">
      <c r="A426" s="78"/>
      <c r="B426" s="78"/>
      <c r="C426" s="108"/>
      <c r="D426" s="108"/>
      <c r="E426" s="108"/>
      <c r="F426" s="108"/>
      <c r="G426" s="83"/>
      <c r="H426" s="97"/>
      <c r="I426" s="78"/>
      <c r="J426" s="97"/>
      <c r="K426" s="97"/>
      <c r="L426" s="97"/>
      <c r="M426" s="97"/>
      <c r="N426" s="78"/>
      <c r="O426" s="78"/>
      <c r="P426" s="78"/>
      <c r="Q426" s="78"/>
      <c r="R426" s="78"/>
    </row>
    <row r="427" spans="1:18" ht="15" x14ac:dyDescent="0.2">
      <c r="A427" s="78"/>
      <c r="B427" s="78"/>
      <c r="C427" s="108"/>
      <c r="D427" s="108"/>
      <c r="E427" s="108"/>
      <c r="F427" s="108"/>
      <c r="G427" s="83"/>
      <c r="H427" s="97"/>
      <c r="I427" s="78"/>
      <c r="J427" s="97"/>
      <c r="K427" s="97"/>
      <c r="L427" s="97"/>
      <c r="M427" s="97"/>
      <c r="N427" s="78"/>
      <c r="O427" s="78"/>
      <c r="P427" s="78"/>
      <c r="Q427" s="78"/>
      <c r="R427" s="78"/>
    </row>
    <row r="428" spans="1:18" ht="15" x14ac:dyDescent="0.2">
      <c r="A428" s="78"/>
      <c r="B428" s="78"/>
      <c r="C428" s="108"/>
      <c r="D428" s="108"/>
      <c r="E428" s="108"/>
      <c r="F428" s="108"/>
      <c r="G428" s="83"/>
      <c r="H428" s="97"/>
      <c r="I428" s="78"/>
      <c r="J428" s="97"/>
      <c r="K428" s="97"/>
      <c r="L428" s="97"/>
      <c r="M428" s="97"/>
      <c r="N428" s="78"/>
      <c r="O428" s="78"/>
      <c r="P428" s="78"/>
      <c r="Q428" s="78"/>
      <c r="R428" s="78"/>
    </row>
    <row r="429" spans="1:18" ht="15" x14ac:dyDescent="0.2">
      <c r="A429" s="78"/>
      <c r="B429" s="78"/>
      <c r="C429" s="108"/>
      <c r="D429" s="108"/>
      <c r="E429" s="108"/>
      <c r="F429" s="108"/>
      <c r="G429" s="83"/>
      <c r="H429" s="97"/>
      <c r="I429" s="78"/>
      <c r="J429" s="97"/>
      <c r="K429" s="97"/>
      <c r="L429" s="97"/>
      <c r="M429" s="97"/>
      <c r="N429" s="78"/>
      <c r="O429" s="78"/>
      <c r="P429" s="78"/>
      <c r="Q429" s="78"/>
      <c r="R429" s="78"/>
    </row>
    <row r="430" spans="1:18" ht="15" x14ac:dyDescent="0.2">
      <c r="A430" s="78"/>
      <c r="B430" s="78"/>
      <c r="C430" s="108"/>
      <c r="D430" s="108"/>
      <c r="E430" s="108"/>
      <c r="F430" s="108"/>
      <c r="G430" s="83"/>
      <c r="H430" s="97"/>
      <c r="I430" s="78"/>
      <c r="J430" s="97"/>
      <c r="K430" s="97"/>
      <c r="L430" s="97"/>
      <c r="M430" s="97"/>
      <c r="N430" s="78"/>
      <c r="O430" s="78"/>
      <c r="P430" s="78"/>
      <c r="Q430" s="78"/>
      <c r="R430" s="78"/>
    </row>
    <row r="431" spans="1:18" ht="15" x14ac:dyDescent="0.2">
      <c r="A431" s="78"/>
      <c r="B431" s="78"/>
      <c r="C431" s="108"/>
      <c r="D431" s="108"/>
      <c r="E431" s="108"/>
      <c r="F431" s="108"/>
      <c r="G431" s="83"/>
      <c r="H431" s="97"/>
      <c r="I431" s="78"/>
      <c r="J431" s="97"/>
      <c r="K431" s="97"/>
      <c r="L431" s="97"/>
      <c r="M431" s="97"/>
      <c r="N431" s="78"/>
      <c r="O431" s="78"/>
      <c r="P431" s="78"/>
      <c r="Q431" s="78"/>
      <c r="R431" s="78"/>
    </row>
    <row r="432" spans="1:18" ht="15" x14ac:dyDescent="0.2">
      <c r="A432" s="78"/>
      <c r="B432" s="78"/>
      <c r="C432" s="108"/>
      <c r="D432" s="108"/>
      <c r="E432" s="108"/>
      <c r="F432" s="108"/>
      <c r="G432" s="83"/>
      <c r="H432" s="97"/>
      <c r="I432" s="78"/>
      <c r="J432" s="97"/>
      <c r="K432" s="97"/>
      <c r="L432" s="97"/>
      <c r="M432" s="97"/>
      <c r="N432" s="78"/>
      <c r="O432" s="78"/>
      <c r="P432" s="78"/>
      <c r="Q432" s="78"/>
      <c r="R432" s="78"/>
    </row>
    <row r="433" spans="1:18" ht="15" x14ac:dyDescent="0.2">
      <c r="A433" s="78"/>
      <c r="B433" s="78"/>
      <c r="C433" s="108"/>
      <c r="D433" s="108"/>
      <c r="E433" s="108"/>
      <c r="F433" s="108"/>
      <c r="G433" s="83"/>
      <c r="H433" s="97"/>
      <c r="I433" s="78"/>
      <c r="J433" s="97"/>
      <c r="K433" s="97"/>
      <c r="L433" s="97"/>
      <c r="M433" s="97"/>
      <c r="N433" s="78"/>
      <c r="O433" s="78"/>
      <c r="P433" s="78"/>
      <c r="Q433" s="78"/>
      <c r="R433" s="78"/>
    </row>
    <row r="434" spans="1:18" ht="15" x14ac:dyDescent="0.2">
      <c r="A434" s="78"/>
      <c r="B434" s="78"/>
      <c r="C434" s="108"/>
      <c r="D434" s="108"/>
      <c r="E434" s="108"/>
      <c r="F434" s="108"/>
      <c r="G434" s="83"/>
      <c r="H434" s="97"/>
      <c r="I434" s="78"/>
      <c r="J434" s="97"/>
      <c r="K434" s="97"/>
      <c r="L434" s="97"/>
      <c r="M434" s="97"/>
      <c r="N434" s="78"/>
      <c r="O434" s="78"/>
      <c r="P434" s="78"/>
      <c r="Q434" s="78"/>
      <c r="R434" s="78"/>
    </row>
    <row r="435" spans="1:18" ht="15" x14ac:dyDescent="0.2">
      <c r="A435" s="78"/>
      <c r="B435" s="78"/>
      <c r="C435" s="108"/>
      <c r="D435" s="108"/>
      <c r="E435" s="108"/>
      <c r="F435" s="108"/>
      <c r="G435" s="83"/>
      <c r="H435" s="97"/>
      <c r="I435" s="78"/>
      <c r="J435" s="97"/>
      <c r="K435" s="97"/>
      <c r="L435" s="97"/>
      <c r="M435" s="97"/>
      <c r="N435" s="78"/>
      <c r="O435" s="78"/>
      <c r="P435" s="78"/>
      <c r="Q435" s="78"/>
      <c r="R435" s="78"/>
    </row>
    <row r="436" spans="1:18" ht="15" x14ac:dyDescent="0.2">
      <c r="A436" s="78"/>
      <c r="B436" s="78"/>
      <c r="C436" s="108"/>
      <c r="D436" s="108"/>
      <c r="E436" s="108"/>
      <c r="F436" s="108"/>
      <c r="G436" s="83"/>
      <c r="H436" s="97"/>
      <c r="I436" s="78"/>
      <c r="J436" s="97"/>
      <c r="K436" s="97"/>
      <c r="L436" s="97"/>
      <c r="M436" s="97"/>
      <c r="N436" s="78"/>
      <c r="O436" s="78"/>
      <c r="P436" s="78"/>
      <c r="Q436" s="78"/>
      <c r="R436" s="78"/>
    </row>
    <row r="437" spans="1:18" ht="15" x14ac:dyDescent="0.2">
      <c r="A437" s="78"/>
      <c r="B437" s="78"/>
      <c r="C437" s="108"/>
      <c r="D437" s="108"/>
      <c r="E437" s="108"/>
      <c r="F437" s="108"/>
      <c r="G437" s="83"/>
      <c r="H437" s="97"/>
      <c r="I437" s="78"/>
      <c r="J437" s="97"/>
      <c r="K437" s="97"/>
      <c r="L437" s="97"/>
      <c r="M437" s="97"/>
      <c r="N437" s="78"/>
      <c r="O437" s="78"/>
      <c r="P437" s="78"/>
      <c r="Q437" s="78"/>
      <c r="R437" s="78"/>
    </row>
    <row r="438" spans="1:18" ht="15" x14ac:dyDescent="0.2">
      <c r="A438" s="78"/>
      <c r="B438" s="78"/>
      <c r="C438" s="108"/>
      <c r="D438" s="108"/>
      <c r="E438" s="108"/>
      <c r="F438" s="108"/>
      <c r="G438" s="83"/>
      <c r="H438" s="97"/>
      <c r="I438" s="78"/>
      <c r="J438" s="97"/>
      <c r="K438" s="97"/>
      <c r="L438" s="97"/>
      <c r="M438" s="97"/>
      <c r="N438" s="78"/>
      <c r="O438" s="78"/>
      <c r="P438" s="78"/>
      <c r="Q438" s="78"/>
      <c r="R438" s="78"/>
    </row>
    <row r="439" spans="1:18" ht="15" x14ac:dyDescent="0.2">
      <c r="A439" s="78"/>
      <c r="B439" s="78"/>
      <c r="C439" s="108"/>
      <c r="D439" s="108"/>
      <c r="E439" s="108"/>
      <c r="F439" s="108"/>
      <c r="G439" s="83"/>
      <c r="H439" s="97"/>
      <c r="I439" s="78"/>
      <c r="J439" s="97"/>
      <c r="K439" s="97"/>
      <c r="L439" s="97"/>
      <c r="M439" s="97"/>
      <c r="N439" s="78"/>
      <c r="O439" s="78"/>
      <c r="P439" s="78"/>
      <c r="Q439" s="78"/>
      <c r="R439" s="78"/>
    </row>
    <row r="440" spans="1:18" ht="15" x14ac:dyDescent="0.2">
      <c r="P440" s="78"/>
      <c r="Q440" s="78"/>
      <c r="R440" s="78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10 Wasserman Hts</vt:lpstr>
      <vt:lpstr>Property Tax</vt:lpstr>
      <vt:lpstr>Sale</vt:lpstr>
      <vt:lpstr>Beg_Bal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'10 Wasserman Hts'!Print_Titles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BJ's Wholesale Club,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ckuo</dc:creator>
  <cp:lastModifiedBy>chris</cp:lastModifiedBy>
  <cp:lastPrinted>2010-03-19T21:38:05Z</cp:lastPrinted>
  <dcterms:created xsi:type="dcterms:W3CDTF">2005-11-18T15:14:42Z</dcterms:created>
  <dcterms:modified xsi:type="dcterms:W3CDTF">2015-07-14T19:13:56Z</dcterms:modified>
</cp:coreProperties>
</file>